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liana.barbosa\Desktop\EU_TIMES_Veda2.0-master_FLAT_GLASS (2)\EU_TIMES_Veda2.0-master_FLAT_GLASS\SubRES_TMPL\"/>
    </mc:Choice>
  </mc:AlternateContent>
  <xr:revisionPtr revIDLastSave="0" documentId="8_{4B03EF9E-7B7C-40C7-8BCB-01775DF00A4A}" xr6:coauthVersionLast="47" xr6:coauthVersionMax="47" xr10:uidLastSave="{00000000-0000-0000-0000-000000000000}"/>
  <bookViews>
    <workbookView xWindow="-120" yWindow="-120" windowWidth="29040" windowHeight="15720" tabRatio="692" firstSheet="1" activeTab="3" xr2:uid="{00000000-000D-0000-FFFF-FFFF00000000}"/>
  </bookViews>
  <sheets>
    <sheet name="ELC" sheetId="18" r:id="rId1"/>
    <sheet name="ELC_Add" sheetId="21" r:id="rId2"/>
    <sheet name="SUP" sheetId="1" r:id="rId3"/>
    <sheet name="IND" sheetId="22" r:id="rId4"/>
    <sheet name="Renovation building stocks" sheetId="30" r:id="rId5"/>
    <sheet name="IND_IIS" sheetId="23" r:id="rId6"/>
    <sheet name="GDPdeflator" sheetId="17" state="hidden" r:id="rId7"/>
    <sheet name="Sheet1" sheetId="19" state="hidden" r:id="rId8"/>
    <sheet name="Folha1" sheetId="24" state="hidden" r:id="rId9"/>
    <sheet name="calculation" sheetId="25" r:id="rId10"/>
    <sheet name="Energy Intensity" sheetId="27" r:id="rId11"/>
    <sheet name="Energy intensity non residentia" sheetId="28" r:id="rId12"/>
    <sheet name="NEW_ENERGY_DATA_MINING" sheetId="29" r:id="rId13"/>
  </sheets>
  <externalReferences>
    <externalReference r:id="rId14"/>
    <externalReference r:id="rId15"/>
    <externalReference r:id="rId16"/>
  </externalReferences>
  <definedNames>
    <definedName name="_.DMD." localSheetId="5">#REF!</definedName>
    <definedName name="_.DMD.">#REF!</definedName>
    <definedName name="_xlnm._FilterDatabase" localSheetId="0" hidden="1">ELC!$A$4:$L$183</definedName>
    <definedName name="_xlnm._FilterDatabase" localSheetId="2" hidden="1">SUP!$B$487:$D$608</definedName>
    <definedName name="Cars_12" localSheetId="0">'[1]TechRep-Doc'!#REF!</definedName>
    <definedName name="Cars_12" localSheetId="5">'[1]TechRep-Doc'!#REF!</definedName>
    <definedName name="Cars_12">'[1]TechRep-Doc'!#REF!</definedName>
    <definedName name="ddddd">[2]AGR_Fuels!$A$2</definedName>
    <definedName name="DISCRATE" localSheetId="0">'[1]TechRep-Doc'!#REF!</definedName>
    <definedName name="DISCRATE" localSheetId="5">'[1]TechRep-Doc'!#REF!</definedName>
    <definedName name="DISCRATE">'[1]TechRep-Doc'!#REF!</definedName>
    <definedName name="FID_1" localSheetId="3">[1]AGR_Fuels!$A$2</definedName>
    <definedName name="FID_1" localSheetId="5">[1]AGR_Fuels!$A$2</definedName>
    <definedName name="FID_1">[3]AGR_Fuels!$A$2</definedName>
    <definedName name="GROWTH" localSheetId="0">'[1]TechRep-Doc'!#REF!</definedName>
    <definedName name="GROWTH" localSheetId="5">'[1]TechRep-Doc'!#REF!</definedName>
    <definedName name="GROWTH">'[1]TechRep-Doc'!#REF!</definedName>
    <definedName name="GROWTH_TID" localSheetId="0">'[1]TechRep-Doc'!#REF!</definedName>
    <definedName name="GROWTH_TID" localSheetId="5">'[1]TechRep-Doc'!#REF!</definedName>
    <definedName name="GROWTH_TID">'[1]TechRep-Doc'!#REF!</definedName>
    <definedName name="INVCOST" localSheetId="0">'[1]TechRep-Doc'!#REF!</definedName>
    <definedName name="INVCOST" localSheetId="5">'[1]TechRep-Doc'!#REF!</definedName>
    <definedName name="INVCOST">'[1]TechRep-Doc'!#REF!</definedName>
    <definedName name="LIFE" localSheetId="0">'[1]TechRep-Doc'!#REF!</definedName>
    <definedName name="LIFE" localSheetId="5">'[1]TechRep-Doc'!#REF!</definedName>
    <definedName name="LIFE">'[1]TechRep-Doc'!#REF!</definedName>
    <definedName name="NAs_CCAR" localSheetId="0">'[1]TechRep-Doc'!#REF!</definedName>
    <definedName name="NAs_CCAR" localSheetId="5">'[1]TechRep-Doc'!#REF!</definedName>
    <definedName name="NAs_CCAR">'[1]TechRep-Doc'!#REF!</definedName>
    <definedName name="SETS" localSheetId="0">'[1]TechRep-Doc'!#REF!</definedName>
    <definedName name="SETS" localSheetId="5">'[1]TechRep-Doc'!#REF!</definedName>
    <definedName name="SETS">'[1]TechRep-Doc'!#REF!</definedName>
    <definedName name="TRTGAB005" localSheetId="0">'[1]TechRep-Doc'!#REF!</definedName>
    <definedName name="TRTGAB005" localSheetId="5">'[1]TechRep-Doc'!#REF!</definedName>
    <definedName name="TRTGAB005">'[1]TechRep-Doc'!#REF!</definedName>
    <definedName name="TRTGAC005" localSheetId="0">'[1]TechRep-Doc'!#REF!</definedName>
    <definedName name="TRTGAC005" localSheetId="5">'[1]TechRep-Doc'!#REF!</definedName>
    <definedName name="TRTGAC005">'[1]TechRep-Doc'!#REF!</definedName>
    <definedName name="Trucks_15" localSheetId="0">'[1]TechRep-Doc'!#REF!</definedName>
    <definedName name="Trucks_15" localSheetId="5">'[1]TechRep-Doc'!#REF!</definedName>
    <definedName name="Trucks_15">'[1]TechRep-Doc'!#REF!</definedName>
    <definedName name="TSUB_COST" localSheetId="0">'[1]TechRep-Doc'!#REF!</definedName>
    <definedName name="TSUB_COST" localSheetId="5">'[1]TechRep-Doc'!#REF!</definedName>
    <definedName name="TSUB_COST">'[1]TechRep-Doc'!#REF!</definedName>
    <definedName name="x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39" i="29" l="1"/>
  <c r="BO39" i="29"/>
  <c r="BP39" i="29"/>
  <c r="BQ39" i="29"/>
  <c r="BM39" i="29"/>
  <c r="BI39" i="29"/>
  <c r="BJ39" i="29"/>
  <c r="BK39" i="29"/>
  <c r="BL39" i="29"/>
  <c r="BH39" i="29"/>
  <c r="BD39" i="29"/>
  <c r="BE39" i="29"/>
  <c r="BF39" i="29"/>
  <c r="BG39" i="29"/>
  <c r="BC39" i="29"/>
  <c r="AY39" i="29"/>
  <c r="AZ39" i="29"/>
  <c r="BA39" i="29"/>
  <c r="BB39" i="29"/>
  <c r="AX39" i="29"/>
  <c r="AT39" i="29"/>
  <c r="AU39" i="29"/>
  <c r="AV39" i="29"/>
  <c r="AW39" i="29"/>
  <c r="AS39" i="29"/>
  <c r="AO39" i="29"/>
  <c r="AP39" i="29"/>
  <c r="AQ39" i="29"/>
  <c r="AR39" i="29"/>
  <c r="AN39" i="29"/>
  <c r="BM9" i="29"/>
  <c r="BN9" i="29"/>
  <c r="BO9" i="29"/>
  <c r="BP9" i="29"/>
  <c r="BQ9" i="29"/>
  <c r="BM10" i="29"/>
  <c r="BN10" i="29"/>
  <c r="BO10" i="29"/>
  <c r="BP10" i="29"/>
  <c r="BQ10" i="29"/>
  <c r="BM11" i="29"/>
  <c r="BM38" i="29" s="1"/>
  <c r="BN11" i="29"/>
  <c r="BN38" i="29" s="1"/>
  <c r="BO11" i="29"/>
  <c r="BO38" i="29" s="1"/>
  <c r="BP11" i="29"/>
  <c r="BP38" i="29" s="1"/>
  <c r="BQ11" i="29"/>
  <c r="BQ38" i="29" s="1"/>
  <c r="BM12" i="29"/>
  <c r="BN12" i="29"/>
  <c r="BO12" i="29"/>
  <c r="BP12" i="29"/>
  <c r="BQ12" i="29"/>
  <c r="BM13" i="29"/>
  <c r="BN13" i="29"/>
  <c r="BO13" i="29"/>
  <c r="BP13" i="29"/>
  <c r="BQ13" i="29"/>
  <c r="BM14" i="29"/>
  <c r="BN14" i="29"/>
  <c r="BO14" i="29"/>
  <c r="BP14" i="29"/>
  <c r="BQ14" i="29"/>
  <c r="BM15" i="29"/>
  <c r="BN15" i="29"/>
  <c r="BO15" i="29"/>
  <c r="BP15" i="29"/>
  <c r="BQ15" i="29"/>
  <c r="BM16" i="29"/>
  <c r="BN16" i="29"/>
  <c r="BO16" i="29"/>
  <c r="BP16" i="29"/>
  <c r="BQ16" i="29"/>
  <c r="BM17" i="29"/>
  <c r="BN17" i="29"/>
  <c r="BO17" i="29"/>
  <c r="BP17" i="29"/>
  <c r="BQ17" i="29"/>
  <c r="BM18" i="29"/>
  <c r="BN18" i="29"/>
  <c r="BO18" i="29"/>
  <c r="BP18" i="29"/>
  <c r="BQ18" i="29"/>
  <c r="BM19" i="29"/>
  <c r="BN19" i="29"/>
  <c r="BO19" i="29"/>
  <c r="BP19" i="29"/>
  <c r="BQ19" i="29"/>
  <c r="BM20" i="29"/>
  <c r="BN20" i="29"/>
  <c r="BO20" i="29"/>
  <c r="BP20" i="29"/>
  <c r="BQ20" i="29"/>
  <c r="BM21" i="29"/>
  <c r="BN21" i="29"/>
  <c r="BO21" i="29"/>
  <c r="BP21" i="29"/>
  <c r="BQ21" i="29"/>
  <c r="BM22" i="29"/>
  <c r="BN22" i="29"/>
  <c r="BO22" i="29"/>
  <c r="BP22" i="29"/>
  <c r="BQ22" i="29"/>
  <c r="BM23" i="29"/>
  <c r="BN23" i="29"/>
  <c r="BO23" i="29"/>
  <c r="BP23" i="29"/>
  <c r="BQ23" i="29"/>
  <c r="BM24" i="29"/>
  <c r="BN24" i="29"/>
  <c r="BO24" i="29"/>
  <c r="BP24" i="29"/>
  <c r="BQ24" i="29"/>
  <c r="BM25" i="29"/>
  <c r="BN25" i="29"/>
  <c r="BO25" i="29"/>
  <c r="BP25" i="29"/>
  <c r="BQ25" i="29"/>
  <c r="BM26" i="29"/>
  <c r="BN26" i="29"/>
  <c r="BO26" i="29"/>
  <c r="BP26" i="29"/>
  <c r="BQ26" i="29"/>
  <c r="BM27" i="29"/>
  <c r="BN27" i="29"/>
  <c r="BO27" i="29"/>
  <c r="BP27" i="29"/>
  <c r="BQ27" i="29"/>
  <c r="BM28" i="29"/>
  <c r="BN28" i="29"/>
  <c r="BO28" i="29"/>
  <c r="BP28" i="29"/>
  <c r="BQ28" i="29"/>
  <c r="BM29" i="29"/>
  <c r="BN29" i="29"/>
  <c r="BO29" i="29"/>
  <c r="BP29" i="29"/>
  <c r="BQ29" i="29"/>
  <c r="BM30" i="29"/>
  <c r="BN30" i="29"/>
  <c r="BO30" i="29"/>
  <c r="BP30" i="29"/>
  <c r="BQ30" i="29"/>
  <c r="BM31" i="29"/>
  <c r="BN31" i="29"/>
  <c r="BO31" i="29"/>
  <c r="BP31" i="29"/>
  <c r="BQ31" i="29"/>
  <c r="BM32" i="29"/>
  <c r="BN32" i="29"/>
  <c r="BO32" i="29"/>
  <c r="BP32" i="29"/>
  <c r="BQ32" i="29"/>
  <c r="BM33" i="29"/>
  <c r="BN33" i="29"/>
  <c r="BO33" i="29"/>
  <c r="BP33" i="29"/>
  <c r="BQ33" i="29"/>
  <c r="BM34" i="29"/>
  <c r="BN34" i="29"/>
  <c r="BO34" i="29"/>
  <c r="BP34" i="29"/>
  <c r="BQ34" i="29"/>
  <c r="BM35" i="29"/>
  <c r="BN35" i="29"/>
  <c r="BO35" i="29"/>
  <c r="BP35" i="29"/>
  <c r="BQ35" i="29"/>
  <c r="BM36" i="29"/>
  <c r="BN36" i="29"/>
  <c r="BO36" i="29"/>
  <c r="BP36" i="29"/>
  <c r="BQ36" i="29"/>
  <c r="BM37" i="29"/>
  <c r="BN37" i="29"/>
  <c r="BO37" i="29"/>
  <c r="BP37" i="29"/>
  <c r="BQ37" i="29"/>
  <c r="BM8" i="29"/>
  <c r="BN8" i="29"/>
  <c r="BO8" i="29"/>
  <c r="BP8" i="29"/>
  <c r="BQ8" i="29"/>
  <c r="BN7" i="29"/>
  <c r="BO7" i="29"/>
  <c r="BP7" i="29"/>
  <c r="BQ7" i="29"/>
  <c r="BM7" i="29"/>
  <c r="BH10" i="29"/>
  <c r="BI10" i="29"/>
  <c r="BJ10" i="29"/>
  <c r="BK10" i="29"/>
  <c r="BL10" i="29"/>
  <c r="BH11" i="29"/>
  <c r="BI11" i="29"/>
  <c r="BJ11" i="29"/>
  <c r="BK11" i="29"/>
  <c r="BL11" i="29"/>
  <c r="BH12" i="29"/>
  <c r="BI12" i="29"/>
  <c r="BJ12" i="29"/>
  <c r="BK12" i="29"/>
  <c r="BL12" i="29"/>
  <c r="BL38" i="29" s="1"/>
  <c r="S578" i="22" s="1"/>
  <c r="BH13" i="29"/>
  <c r="BI13" i="29"/>
  <c r="BI38" i="29" s="1"/>
  <c r="S575" i="22" s="1"/>
  <c r="BJ13" i="29"/>
  <c r="BJ38" i="29" s="1"/>
  <c r="S576" i="22" s="1"/>
  <c r="BK13" i="29"/>
  <c r="BL13" i="29"/>
  <c r="BH14" i="29"/>
  <c r="BI14" i="29"/>
  <c r="BJ14" i="29"/>
  <c r="BK14" i="29"/>
  <c r="BL14" i="29"/>
  <c r="BH15" i="29"/>
  <c r="BI15" i="29"/>
  <c r="BJ15" i="29"/>
  <c r="BK15" i="29"/>
  <c r="BL15" i="29"/>
  <c r="BH16" i="29"/>
  <c r="BI16" i="29"/>
  <c r="BJ16" i="29"/>
  <c r="BK16" i="29"/>
  <c r="BL16" i="29"/>
  <c r="BH17" i="29"/>
  <c r="BI17" i="29"/>
  <c r="BJ17" i="29"/>
  <c r="BK17" i="29"/>
  <c r="BL17" i="29"/>
  <c r="BH18" i="29"/>
  <c r="BH38" i="29" s="1"/>
  <c r="S574" i="22" s="1"/>
  <c r="BI18" i="29"/>
  <c r="BJ18" i="29"/>
  <c r="BK18" i="29"/>
  <c r="BL18" i="29"/>
  <c r="BH19" i="29"/>
  <c r="BI19" i="29"/>
  <c r="BJ19" i="29"/>
  <c r="BK19" i="29"/>
  <c r="BL19" i="29"/>
  <c r="BH20" i="29"/>
  <c r="BI20" i="29"/>
  <c r="BJ20" i="29"/>
  <c r="BK20" i="29"/>
  <c r="BL20" i="29"/>
  <c r="BH21" i="29"/>
  <c r="BI21" i="29"/>
  <c r="BJ21" i="29"/>
  <c r="BK21" i="29"/>
  <c r="BL21" i="29"/>
  <c r="BH22" i="29"/>
  <c r="BI22" i="29"/>
  <c r="BJ22" i="29"/>
  <c r="BK22" i="29"/>
  <c r="BL22" i="29"/>
  <c r="BH23" i="29"/>
  <c r="BI23" i="29"/>
  <c r="BJ23" i="29"/>
  <c r="BK23" i="29"/>
  <c r="BL23" i="29"/>
  <c r="BH24" i="29"/>
  <c r="BI24" i="29"/>
  <c r="BJ24" i="29"/>
  <c r="BK24" i="29"/>
  <c r="BL24" i="29"/>
  <c r="BH25" i="29"/>
  <c r="BI25" i="29"/>
  <c r="BJ25" i="29"/>
  <c r="BK25" i="29"/>
  <c r="BL25" i="29"/>
  <c r="BH26" i="29"/>
  <c r="BI26" i="29"/>
  <c r="BJ26" i="29"/>
  <c r="BK26" i="29"/>
  <c r="BL26" i="29"/>
  <c r="BH27" i="29"/>
  <c r="BI27" i="29"/>
  <c r="BJ27" i="29"/>
  <c r="BK27" i="29"/>
  <c r="BL27" i="29"/>
  <c r="BH28" i="29"/>
  <c r="BI28" i="29"/>
  <c r="BJ28" i="29"/>
  <c r="BK28" i="29"/>
  <c r="BL28" i="29"/>
  <c r="BH29" i="29"/>
  <c r="BI29" i="29"/>
  <c r="BJ29" i="29"/>
  <c r="BK29" i="29"/>
  <c r="BL29" i="29"/>
  <c r="BH30" i="29"/>
  <c r="BI30" i="29"/>
  <c r="BJ30" i="29"/>
  <c r="BK30" i="29"/>
  <c r="BL30" i="29"/>
  <c r="BH31" i="29"/>
  <c r="BI31" i="29"/>
  <c r="BJ31" i="29"/>
  <c r="BK31" i="29"/>
  <c r="BL31" i="29"/>
  <c r="BH32" i="29"/>
  <c r="BI32" i="29"/>
  <c r="BJ32" i="29"/>
  <c r="BK32" i="29"/>
  <c r="BL32" i="29"/>
  <c r="BH33" i="29"/>
  <c r="BI33" i="29"/>
  <c r="BJ33" i="29"/>
  <c r="BK33" i="29"/>
  <c r="BL33" i="29"/>
  <c r="BH34" i="29"/>
  <c r="BI34" i="29"/>
  <c r="BJ34" i="29"/>
  <c r="BK34" i="29"/>
  <c r="BL34" i="29"/>
  <c r="BH35" i="29"/>
  <c r="BI35" i="29"/>
  <c r="BJ35" i="29"/>
  <c r="BK35" i="29"/>
  <c r="BL35" i="29"/>
  <c r="BH36" i="29"/>
  <c r="BI36" i="29"/>
  <c r="BJ36" i="29"/>
  <c r="BK36" i="29"/>
  <c r="BL36" i="29"/>
  <c r="BH37" i="29"/>
  <c r="BI37" i="29"/>
  <c r="BJ37" i="29"/>
  <c r="BK37" i="29"/>
  <c r="BL37" i="29"/>
  <c r="BH9" i="29"/>
  <c r="BI9" i="29"/>
  <c r="BJ9" i="29"/>
  <c r="BK9" i="29"/>
  <c r="BL9" i="29"/>
  <c r="BH8" i="29"/>
  <c r="BI8" i="29"/>
  <c r="BJ8" i="29"/>
  <c r="BK8" i="29"/>
  <c r="BL8" i="29"/>
  <c r="BI7" i="29"/>
  <c r="BJ7" i="29"/>
  <c r="BK7" i="29"/>
  <c r="BL7" i="29"/>
  <c r="BH7" i="29"/>
  <c r="BC8" i="29"/>
  <c r="BD8" i="29"/>
  <c r="BE8" i="29"/>
  <c r="BF8" i="29"/>
  <c r="BG8" i="29"/>
  <c r="BC9" i="29"/>
  <c r="BD9" i="29"/>
  <c r="BE9" i="29"/>
  <c r="BF9" i="29"/>
  <c r="BG9" i="29"/>
  <c r="BC10" i="29"/>
  <c r="BC38" i="29" s="1"/>
  <c r="BD10" i="29"/>
  <c r="BD38" i="29" s="1"/>
  <c r="BE10" i="29"/>
  <c r="BE38" i="29" s="1"/>
  <c r="BF10" i="29"/>
  <c r="BF38" i="29" s="1"/>
  <c r="BG10" i="29"/>
  <c r="BG38" i="29" s="1"/>
  <c r="BC11" i="29"/>
  <c r="BD11" i="29"/>
  <c r="BE11" i="29"/>
  <c r="BF11" i="29"/>
  <c r="BG11" i="29"/>
  <c r="BC12" i="29"/>
  <c r="BD12" i="29"/>
  <c r="BE12" i="29"/>
  <c r="BF12" i="29"/>
  <c r="BG12" i="29"/>
  <c r="BC13" i="29"/>
  <c r="BD13" i="29"/>
  <c r="BE13" i="29"/>
  <c r="BF13" i="29"/>
  <c r="BG13" i="29"/>
  <c r="BC14" i="29"/>
  <c r="BD14" i="29"/>
  <c r="BE14" i="29"/>
  <c r="BF14" i="29"/>
  <c r="BG14" i="29"/>
  <c r="BC15" i="29"/>
  <c r="BD15" i="29"/>
  <c r="BE15" i="29"/>
  <c r="BF15" i="29"/>
  <c r="BG15" i="29"/>
  <c r="BC16" i="29"/>
  <c r="BD16" i="29"/>
  <c r="BE16" i="29"/>
  <c r="BF16" i="29"/>
  <c r="BG16" i="29"/>
  <c r="BC17" i="29"/>
  <c r="BD17" i="29"/>
  <c r="BE17" i="29"/>
  <c r="BF17" i="29"/>
  <c r="BG17" i="29"/>
  <c r="BC18" i="29"/>
  <c r="BD18" i="29"/>
  <c r="BE18" i="29"/>
  <c r="BF18" i="29"/>
  <c r="BG18" i="29"/>
  <c r="BC19" i="29"/>
  <c r="BD19" i="29"/>
  <c r="BE19" i="29"/>
  <c r="BF19" i="29"/>
  <c r="BG19" i="29"/>
  <c r="BC20" i="29"/>
  <c r="BD20" i="29"/>
  <c r="BE20" i="29"/>
  <c r="BF20" i="29"/>
  <c r="BG20" i="29"/>
  <c r="BC21" i="29"/>
  <c r="BD21" i="29"/>
  <c r="BE21" i="29"/>
  <c r="BF21" i="29"/>
  <c r="BG21" i="29"/>
  <c r="BC22" i="29"/>
  <c r="BD22" i="29"/>
  <c r="BE22" i="29"/>
  <c r="BF22" i="29"/>
  <c r="BG22" i="29"/>
  <c r="BC23" i="29"/>
  <c r="BD23" i="29"/>
  <c r="BE23" i="29"/>
  <c r="BF23" i="29"/>
  <c r="BG23" i="29"/>
  <c r="BC24" i="29"/>
  <c r="BD24" i="29"/>
  <c r="BE24" i="29"/>
  <c r="BF24" i="29"/>
  <c r="BG24" i="29"/>
  <c r="BC25" i="29"/>
  <c r="BD25" i="29"/>
  <c r="BE25" i="29"/>
  <c r="BF25" i="29"/>
  <c r="BG25" i="29"/>
  <c r="BC26" i="29"/>
  <c r="BD26" i="29"/>
  <c r="BE26" i="29"/>
  <c r="BF26" i="29"/>
  <c r="BG26" i="29"/>
  <c r="BC27" i="29"/>
  <c r="BD27" i="29"/>
  <c r="BE27" i="29"/>
  <c r="BF27" i="29"/>
  <c r="BG27" i="29"/>
  <c r="BC28" i="29"/>
  <c r="BD28" i="29"/>
  <c r="BE28" i="29"/>
  <c r="BF28" i="29"/>
  <c r="BG28" i="29"/>
  <c r="BC29" i="29"/>
  <c r="BD29" i="29"/>
  <c r="BE29" i="29"/>
  <c r="BF29" i="29"/>
  <c r="BG29" i="29"/>
  <c r="BC30" i="29"/>
  <c r="BD30" i="29"/>
  <c r="BE30" i="29"/>
  <c r="BF30" i="29"/>
  <c r="BG30" i="29"/>
  <c r="BC31" i="29"/>
  <c r="BD31" i="29"/>
  <c r="BE31" i="29"/>
  <c r="BF31" i="29"/>
  <c r="BG31" i="29"/>
  <c r="BC32" i="29"/>
  <c r="BD32" i="29"/>
  <c r="BE32" i="29"/>
  <c r="BF32" i="29"/>
  <c r="BG32" i="29"/>
  <c r="BC33" i="29"/>
  <c r="BD33" i="29"/>
  <c r="BE33" i="29"/>
  <c r="BF33" i="29"/>
  <c r="BG33" i="29"/>
  <c r="BC34" i="29"/>
  <c r="BD34" i="29"/>
  <c r="BE34" i="29"/>
  <c r="BF34" i="29"/>
  <c r="BG34" i="29"/>
  <c r="BC35" i="29"/>
  <c r="BD35" i="29"/>
  <c r="BE35" i="29"/>
  <c r="BF35" i="29"/>
  <c r="BG35" i="29"/>
  <c r="BC36" i="29"/>
  <c r="BD36" i="29"/>
  <c r="BE36" i="29"/>
  <c r="BF36" i="29"/>
  <c r="BG36" i="29"/>
  <c r="BC37" i="29"/>
  <c r="BD37" i="29"/>
  <c r="BE37" i="29"/>
  <c r="BF37" i="29"/>
  <c r="BG37" i="29"/>
  <c r="BD7" i="29"/>
  <c r="BE7" i="29"/>
  <c r="BF7" i="29"/>
  <c r="BG7" i="29"/>
  <c r="BC7" i="29"/>
  <c r="AX8" i="29"/>
  <c r="AY8" i="29"/>
  <c r="AZ8" i="29"/>
  <c r="BA8" i="29"/>
  <c r="BB8" i="29"/>
  <c r="AX9" i="29"/>
  <c r="AY9" i="29"/>
  <c r="AZ9" i="29"/>
  <c r="BA9" i="29"/>
  <c r="BB9" i="29"/>
  <c r="AX10" i="29"/>
  <c r="AY10" i="29"/>
  <c r="AZ10" i="29"/>
  <c r="BA10" i="29"/>
  <c r="BB10" i="29"/>
  <c r="AX11" i="29"/>
  <c r="AY11" i="29"/>
  <c r="AZ11" i="29"/>
  <c r="BA11" i="29"/>
  <c r="BB11" i="29"/>
  <c r="AX12" i="29"/>
  <c r="AY12" i="29"/>
  <c r="AZ12" i="29"/>
  <c r="BA12" i="29"/>
  <c r="BB12" i="29"/>
  <c r="AX13" i="29"/>
  <c r="AY13" i="29"/>
  <c r="AZ13" i="29"/>
  <c r="BA13" i="29"/>
  <c r="BB13" i="29"/>
  <c r="AX14" i="29"/>
  <c r="AY14" i="29"/>
  <c r="AZ14" i="29"/>
  <c r="BA14" i="29"/>
  <c r="BB14" i="29"/>
  <c r="AX15" i="29"/>
  <c r="AY15" i="29"/>
  <c r="AZ15" i="29"/>
  <c r="BA15" i="29"/>
  <c r="BB15" i="29"/>
  <c r="AX16" i="29"/>
  <c r="AY16" i="29"/>
  <c r="AZ16" i="29"/>
  <c r="BA16" i="29"/>
  <c r="BB16" i="29"/>
  <c r="AX17" i="29"/>
  <c r="AY17" i="29"/>
  <c r="AZ17" i="29"/>
  <c r="BA17" i="29"/>
  <c r="BB17" i="29"/>
  <c r="AX18" i="29"/>
  <c r="AY18" i="29"/>
  <c r="AZ18" i="29"/>
  <c r="BA18" i="29"/>
  <c r="BB18" i="29"/>
  <c r="AX19" i="29"/>
  <c r="AY19" i="29"/>
  <c r="AZ19" i="29"/>
  <c r="BA19" i="29"/>
  <c r="BB19" i="29"/>
  <c r="AX20" i="29"/>
  <c r="AY20" i="29"/>
  <c r="AZ20" i="29"/>
  <c r="BA20" i="29"/>
  <c r="BB20" i="29"/>
  <c r="AX21" i="29"/>
  <c r="AY21" i="29"/>
  <c r="AZ21" i="29"/>
  <c r="BA21" i="29"/>
  <c r="BB21" i="29"/>
  <c r="AX22" i="29"/>
  <c r="AY22" i="29"/>
  <c r="AZ22" i="29"/>
  <c r="BA22" i="29"/>
  <c r="BB22" i="29"/>
  <c r="AX23" i="29"/>
  <c r="AY23" i="29"/>
  <c r="AZ23" i="29"/>
  <c r="BA23" i="29"/>
  <c r="BB23" i="29"/>
  <c r="AX24" i="29"/>
  <c r="AY24" i="29"/>
  <c r="AZ24" i="29"/>
  <c r="BA24" i="29"/>
  <c r="BB24" i="29"/>
  <c r="AX25" i="29"/>
  <c r="AY25" i="29"/>
  <c r="AZ25" i="29"/>
  <c r="BA25" i="29"/>
  <c r="BB25" i="29"/>
  <c r="AX26" i="29"/>
  <c r="AY26" i="29"/>
  <c r="AZ26" i="29"/>
  <c r="BA26" i="29"/>
  <c r="BB26" i="29"/>
  <c r="AX27" i="29"/>
  <c r="AY27" i="29"/>
  <c r="AZ27" i="29"/>
  <c r="BA27" i="29"/>
  <c r="BB27" i="29"/>
  <c r="AX28" i="29"/>
  <c r="AY28" i="29"/>
  <c r="AZ28" i="29"/>
  <c r="BA28" i="29"/>
  <c r="BB28" i="29"/>
  <c r="AX29" i="29"/>
  <c r="AY29" i="29"/>
  <c r="AZ29" i="29"/>
  <c r="BA29" i="29"/>
  <c r="BB29" i="29"/>
  <c r="AX30" i="29"/>
  <c r="AY30" i="29"/>
  <c r="AZ30" i="29"/>
  <c r="BA30" i="29"/>
  <c r="BB30" i="29"/>
  <c r="AX31" i="29"/>
  <c r="AY31" i="29"/>
  <c r="AZ31" i="29"/>
  <c r="BA31" i="29"/>
  <c r="BB31" i="29"/>
  <c r="AX32" i="29"/>
  <c r="AY32" i="29"/>
  <c r="AZ32" i="29"/>
  <c r="BA32" i="29"/>
  <c r="BB32" i="29"/>
  <c r="AX33" i="29"/>
  <c r="AY33" i="29"/>
  <c r="AZ33" i="29"/>
  <c r="BA33" i="29"/>
  <c r="BB33" i="29"/>
  <c r="AX34" i="29"/>
  <c r="AY34" i="29"/>
  <c r="AZ34" i="29"/>
  <c r="BA34" i="29"/>
  <c r="BB34" i="29"/>
  <c r="AX35" i="29"/>
  <c r="AY35" i="29"/>
  <c r="AZ35" i="29"/>
  <c r="BA35" i="29"/>
  <c r="BB35" i="29"/>
  <c r="AX36" i="29"/>
  <c r="AY36" i="29"/>
  <c r="AZ36" i="29"/>
  <c r="BA36" i="29"/>
  <c r="BB36" i="29"/>
  <c r="AX37" i="29"/>
  <c r="AY37" i="29"/>
  <c r="AZ37" i="29"/>
  <c r="BA37" i="29"/>
  <c r="BB37" i="29"/>
  <c r="AY7" i="29"/>
  <c r="AZ7" i="29"/>
  <c r="BA7" i="29"/>
  <c r="BB7" i="29"/>
  <c r="AX7" i="29"/>
  <c r="AS9" i="29"/>
  <c r="AT9" i="29"/>
  <c r="AU9" i="29"/>
  <c r="AV9" i="29"/>
  <c r="AW9" i="29"/>
  <c r="AS10" i="29"/>
  <c r="AT10" i="29"/>
  <c r="AU10" i="29"/>
  <c r="AV10" i="29"/>
  <c r="AW10" i="29"/>
  <c r="AS11" i="29"/>
  <c r="AT11" i="29"/>
  <c r="AU11" i="29"/>
  <c r="AV11" i="29"/>
  <c r="AW11" i="29"/>
  <c r="AS12" i="29"/>
  <c r="AT12" i="29"/>
  <c r="AU12" i="29"/>
  <c r="AV12" i="29"/>
  <c r="AW12" i="29"/>
  <c r="AS13" i="29"/>
  <c r="AT13" i="29"/>
  <c r="AU13" i="29"/>
  <c r="AV13" i="29"/>
  <c r="AW13" i="29"/>
  <c r="AS14" i="29"/>
  <c r="AT14" i="29"/>
  <c r="AU14" i="29"/>
  <c r="AV14" i="29"/>
  <c r="AW14" i="29"/>
  <c r="AS15" i="29"/>
  <c r="AT15" i="29"/>
  <c r="AU15" i="29"/>
  <c r="AV15" i="29"/>
  <c r="AW15" i="29"/>
  <c r="AS16" i="29"/>
  <c r="AT16" i="29"/>
  <c r="AU16" i="29"/>
  <c r="AV16" i="29"/>
  <c r="AW16" i="29"/>
  <c r="AS17" i="29"/>
  <c r="AT17" i="29"/>
  <c r="AU17" i="29"/>
  <c r="AV17" i="29"/>
  <c r="AW17" i="29"/>
  <c r="AS18" i="29"/>
  <c r="AT18" i="29"/>
  <c r="AU18" i="29"/>
  <c r="AV18" i="29"/>
  <c r="AW18" i="29"/>
  <c r="AS19" i="29"/>
  <c r="AT19" i="29"/>
  <c r="AU19" i="29"/>
  <c r="AV19" i="29"/>
  <c r="AW19" i="29"/>
  <c r="AS20" i="29"/>
  <c r="AT20" i="29"/>
  <c r="AU20" i="29"/>
  <c r="AV20" i="29"/>
  <c r="AW20" i="29"/>
  <c r="AS21" i="29"/>
  <c r="AT21" i="29"/>
  <c r="AU21" i="29"/>
  <c r="AV21" i="29"/>
  <c r="AW21" i="29"/>
  <c r="AS22" i="29"/>
  <c r="AT22" i="29"/>
  <c r="AU22" i="29"/>
  <c r="AV22" i="29"/>
  <c r="AW22" i="29"/>
  <c r="AS23" i="29"/>
  <c r="AT23" i="29"/>
  <c r="AU23" i="29"/>
  <c r="AV23" i="29"/>
  <c r="AW23" i="29"/>
  <c r="AS24" i="29"/>
  <c r="AT24" i="29"/>
  <c r="AU24" i="29"/>
  <c r="AV24" i="29"/>
  <c r="AW24" i="29"/>
  <c r="AS25" i="29"/>
  <c r="AT25" i="29"/>
  <c r="AU25" i="29"/>
  <c r="AV25" i="29"/>
  <c r="AW25" i="29"/>
  <c r="AS26" i="29"/>
  <c r="AT26" i="29"/>
  <c r="AU26" i="29"/>
  <c r="AV26" i="29"/>
  <c r="AW26" i="29"/>
  <c r="AS27" i="29"/>
  <c r="AT27" i="29"/>
  <c r="AU27" i="29"/>
  <c r="AV27" i="29"/>
  <c r="AW27" i="29"/>
  <c r="AS28" i="29"/>
  <c r="AT28" i="29"/>
  <c r="AU28" i="29"/>
  <c r="AV28" i="29"/>
  <c r="AW28" i="29"/>
  <c r="AS29" i="29"/>
  <c r="AT29" i="29"/>
  <c r="AU29" i="29"/>
  <c r="AV29" i="29"/>
  <c r="AW29" i="29"/>
  <c r="AS30" i="29"/>
  <c r="AT30" i="29"/>
  <c r="AU30" i="29"/>
  <c r="AV30" i="29"/>
  <c r="AW30" i="29"/>
  <c r="AS31" i="29"/>
  <c r="AT31" i="29"/>
  <c r="AU31" i="29"/>
  <c r="AV31" i="29"/>
  <c r="AW31" i="29"/>
  <c r="AS32" i="29"/>
  <c r="AT32" i="29"/>
  <c r="AU32" i="29"/>
  <c r="AV32" i="29"/>
  <c r="AW32" i="29"/>
  <c r="AS33" i="29"/>
  <c r="AT33" i="29"/>
  <c r="AU33" i="29"/>
  <c r="AV33" i="29"/>
  <c r="AW33" i="29"/>
  <c r="AS34" i="29"/>
  <c r="AT34" i="29"/>
  <c r="AU34" i="29"/>
  <c r="AV34" i="29"/>
  <c r="AW34" i="29"/>
  <c r="AS35" i="29"/>
  <c r="AT35" i="29"/>
  <c r="AU35" i="29"/>
  <c r="AV35" i="29"/>
  <c r="AW35" i="29"/>
  <c r="AS36" i="29"/>
  <c r="AT36" i="29"/>
  <c r="AU36" i="29"/>
  <c r="AV36" i="29"/>
  <c r="AW36" i="29"/>
  <c r="AS37" i="29"/>
  <c r="AT37" i="29"/>
  <c r="AU37" i="29"/>
  <c r="AV37" i="29"/>
  <c r="AW37" i="29"/>
  <c r="AS8" i="29"/>
  <c r="AT8" i="29"/>
  <c r="AU8" i="29"/>
  <c r="AV8" i="29"/>
  <c r="AW8" i="29"/>
  <c r="AT7" i="29"/>
  <c r="AU7" i="29"/>
  <c r="AV7" i="29"/>
  <c r="AW7" i="29"/>
  <c r="AS7" i="29"/>
  <c r="AN9" i="29"/>
  <c r="AO9" i="29"/>
  <c r="AP9" i="29"/>
  <c r="AQ9" i="29"/>
  <c r="AR9" i="29"/>
  <c r="AN10" i="29"/>
  <c r="AO10" i="29"/>
  <c r="AP10" i="29"/>
  <c r="AQ10" i="29"/>
  <c r="AR10" i="29"/>
  <c r="AN11" i="29"/>
  <c r="AO11" i="29"/>
  <c r="AP11" i="29"/>
  <c r="AQ11" i="29"/>
  <c r="AR11" i="29"/>
  <c r="AN12" i="29"/>
  <c r="AO12" i="29"/>
  <c r="AP12" i="29"/>
  <c r="AQ12" i="29"/>
  <c r="AR12" i="29"/>
  <c r="AN13" i="29"/>
  <c r="AO13" i="29"/>
  <c r="AP13" i="29"/>
  <c r="AQ13" i="29"/>
  <c r="AR13" i="29"/>
  <c r="AN14" i="29"/>
  <c r="AO14" i="29"/>
  <c r="AP14" i="29"/>
  <c r="AQ14" i="29"/>
  <c r="AR14" i="29"/>
  <c r="AN15" i="29"/>
  <c r="AO15" i="29"/>
  <c r="AP15" i="29"/>
  <c r="AQ15" i="29"/>
  <c r="AR15" i="29"/>
  <c r="AN16" i="29"/>
  <c r="AO16" i="29"/>
  <c r="AP16" i="29"/>
  <c r="AQ16" i="29"/>
  <c r="AR16" i="29"/>
  <c r="AN17" i="29"/>
  <c r="AO17" i="29"/>
  <c r="AP17" i="29"/>
  <c r="AQ17" i="29"/>
  <c r="AR17" i="29"/>
  <c r="AN18" i="29"/>
  <c r="AO18" i="29"/>
  <c r="AP18" i="29"/>
  <c r="AQ18" i="29"/>
  <c r="AR18" i="29"/>
  <c r="AN19" i="29"/>
  <c r="AO19" i="29"/>
  <c r="AP19" i="29"/>
  <c r="AQ19" i="29"/>
  <c r="AR19" i="29"/>
  <c r="AN20" i="29"/>
  <c r="AO20" i="29"/>
  <c r="AP20" i="29"/>
  <c r="AQ20" i="29"/>
  <c r="AR20" i="29"/>
  <c r="AN21" i="29"/>
  <c r="AO21" i="29"/>
  <c r="AP21" i="29"/>
  <c r="AQ21" i="29"/>
  <c r="AR21" i="29"/>
  <c r="AN22" i="29"/>
  <c r="AO22" i="29"/>
  <c r="AP22" i="29"/>
  <c r="AQ22" i="29"/>
  <c r="AR22" i="29"/>
  <c r="AN23" i="29"/>
  <c r="AO23" i="29"/>
  <c r="AP23" i="29"/>
  <c r="AQ23" i="29"/>
  <c r="AR23" i="29"/>
  <c r="AN24" i="29"/>
  <c r="AO24" i="29"/>
  <c r="AP24" i="29"/>
  <c r="AQ24" i="29"/>
  <c r="AR24" i="29"/>
  <c r="AN25" i="29"/>
  <c r="AO25" i="29"/>
  <c r="AP25" i="29"/>
  <c r="AQ25" i="29"/>
  <c r="AR25" i="29"/>
  <c r="AN26" i="29"/>
  <c r="AO26" i="29"/>
  <c r="AP26" i="29"/>
  <c r="AQ26" i="29"/>
  <c r="AR26" i="29"/>
  <c r="AN27" i="29"/>
  <c r="AO27" i="29"/>
  <c r="AP27" i="29"/>
  <c r="AQ27" i="29"/>
  <c r="AR27" i="29"/>
  <c r="AN28" i="29"/>
  <c r="AO28" i="29"/>
  <c r="AP28" i="29"/>
  <c r="AQ28" i="29"/>
  <c r="AR28" i="29"/>
  <c r="AN29" i="29"/>
  <c r="AO29" i="29"/>
  <c r="AP29" i="29"/>
  <c r="AQ29" i="29"/>
  <c r="AR29" i="29"/>
  <c r="AN30" i="29"/>
  <c r="AO30" i="29"/>
  <c r="AP30" i="29"/>
  <c r="AQ30" i="29"/>
  <c r="AR30" i="29"/>
  <c r="AN31" i="29"/>
  <c r="AO31" i="29"/>
  <c r="AP31" i="29"/>
  <c r="AQ31" i="29"/>
  <c r="AR31" i="29"/>
  <c r="AN32" i="29"/>
  <c r="AO32" i="29"/>
  <c r="AP32" i="29"/>
  <c r="AQ32" i="29"/>
  <c r="AR32" i="29"/>
  <c r="AN33" i="29"/>
  <c r="AO33" i="29"/>
  <c r="AP33" i="29"/>
  <c r="AQ33" i="29"/>
  <c r="AR33" i="29"/>
  <c r="AN34" i="29"/>
  <c r="AO34" i="29"/>
  <c r="AP34" i="29"/>
  <c r="AQ34" i="29"/>
  <c r="AR34" i="29"/>
  <c r="AN35" i="29"/>
  <c r="AO35" i="29"/>
  <c r="AP35" i="29"/>
  <c r="AQ35" i="29"/>
  <c r="AR35" i="29"/>
  <c r="AN36" i="29"/>
  <c r="AO36" i="29"/>
  <c r="AP36" i="29"/>
  <c r="AQ36" i="29"/>
  <c r="AR36" i="29"/>
  <c r="AN37" i="29"/>
  <c r="AO37" i="29"/>
  <c r="AP37" i="29"/>
  <c r="AQ37" i="29"/>
  <c r="AR37" i="29"/>
  <c r="AN8" i="29"/>
  <c r="AO8" i="29"/>
  <c r="AP8" i="29"/>
  <c r="AQ8" i="29"/>
  <c r="AR8" i="29"/>
  <c r="AO7" i="29"/>
  <c r="AP7" i="29"/>
  <c r="AQ7" i="29"/>
  <c r="AR7" i="29"/>
  <c r="AN7" i="29"/>
  <c r="AI9" i="29"/>
  <c r="AJ9" i="29"/>
  <c r="AK9" i="29"/>
  <c r="AL9" i="29"/>
  <c r="AM9" i="29"/>
  <c r="AI10" i="29"/>
  <c r="AJ10" i="29"/>
  <c r="AK10" i="29"/>
  <c r="AL10" i="29"/>
  <c r="AM10" i="29"/>
  <c r="AI11" i="29"/>
  <c r="AJ11" i="29"/>
  <c r="AK11" i="29"/>
  <c r="AL11" i="29"/>
  <c r="AM11" i="29"/>
  <c r="AI12" i="29"/>
  <c r="AJ12" i="29"/>
  <c r="AK12" i="29"/>
  <c r="AL12" i="29"/>
  <c r="AM12" i="29"/>
  <c r="AI13" i="29"/>
  <c r="AJ13" i="29"/>
  <c r="AK13" i="29"/>
  <c r="AL13" i="29"/>
  <c r="AM13" i="29"/>
  <c r="AI14" i="29"/>
  <c r="AJ14" i="29"/>
  <c r="AK14" i="29"/>
  <c r="AL14" i="29"/>
  <c r="AM14" i="29"/>
  <c r="AI15" i="29"/>
  <c r="AJ15" i="29"/>
  <c r="AK15" i="29"/>
  <c r="AL15" i="29"/>
  <c r="AM15" i="29"/>
  <c r="AI16" i="29"/>
  <c r="AJ16" i="29"/>
  <c r="AK16" i="29"/>
  <c r="AL16" i="29"/>
  <c r="AM16" i="29"/>
  <c r="AI17" i="29"/>
  <c r="AJ17" i="29"/>
  <c r="AK17" i="29"/>
  <c r="AL17" i="29"/>
  <c r="AM17" i="29"/>
  <c r="AI18" i="29"/>
  <c r="AJ18" i="29"/>
  <c r="AK18" i="29"/>
  <c r="AL18" i="29"/>
  <c r="AM18" i="29"/>
  <c r="AI19" i="29"/>
  <c r="AJ19" i="29"/>
  <c r="AK19" i="29"/>
  <c r="AL19" i="29"/>
  <c r="AM19" i="29"/>
  <c r="AI20" i="29"/>
  <c r="AJ20" i="29"/>
  <c r="AK20" i="29"/>
  <c r="AL20" i="29"/>
  <c r="AM20" i="29"/>
  <c r="AI21" i="29"/>
  <c r="AJ21" i="29"/>
  <c r="AK21" i="29"/>
  <c r="AL21" i="29"/>
  <c r="AM21" i="29"/>
  <c r="AI22" i="29"/>
  <c r="AJ22" i="29"/>
  <c r="AK22" i="29"/>
  <c r="AL22" i="29"/>
  <c r="AM22" i="29"/>
  <c r="AI23" i="29"/>
  <c r="AJ23" i="29"/>
  <c r="AK23" i="29"/>
  <c r="AL23" i="29"/>
  <c r="AM23" i="29"/>
  <c r="AI24" i="29"/>
  <c r="AJ24" i="29"/>
  <c r="AK24" i="29"/>
  <c r="AL24" i="29"/>
  <c r="AM24" i="29"/>
  <c r="AI25" i="29"/>
  <c r="AJ25" i="29"/>
  <c r="AK25" i="29"/>
  <c r="AL25" i="29"/>
  <c r="AM25" i="29"/>
  <c r="AI26" i="29"/>
  <c r="AJ26" i="29"/>
  <c r="AK26" i="29"/>
  <c r="AL26" i="29"/>
  <c r="AM26" i="29"/>
  <c r="AI27" i="29"/>
  <c r="AJ27" i="29"/>
  <c r="AK27" i="29"/>
  <c r="AL27" i="29"/>
  <c r="AM27" i="29"/>
  <c r="AI28" i="29"/>
  <c r="AJ28" i="29"/>
  <c r="AK28" i="29"/>
  <c r="AL28" i="29"/>
  <c r="AM28" i="29"/>
  <c r="AI29" i="29"/>
  <c r="AJ29" i="29"/>
  <c r="AK29" i="29"/>
  <c r="AL29" i="29"/>
  <c r="AM29" i="29"/>
  <c r="AI30" i="29"/>
  <c r="AJ30" i="29"/>
  <c r="AK30" i="29"/>
  <c r="AL30" i="29"/>
  <c r="AM30" i="29"/>
  <c r="AI31" i="29"/>
  <c r="AJ31" i="29"/>
  <c r="AK31" i="29"/>
  <c r="AL31" i="29"/>
  <c r="AM31" i="29"/>
  <c r="AI32" i="29"/>
  <c r="AJ32" i="29"/>
  <c r="AK32" i="29"/>
  <c r="AL32" i="29"/>
  <c r="AM32" i="29"/>
  <c r="AI33" i="29"/>
  <c r="AJ33" i="29"/>
  <c r="AK33" i="29"/>
  <c r="AL33" i="29"/>
  <c r="AM33" i="29"/>
  <c r="AI34" i="29"/>
  <c r="AJ34" i="29"/>
  <c r="AK34" i="29"/>
  <c r="AL34" i="29"/>
  <c r="AM34" i="29"/>
  <c r="AI35" i="29"/>
  <c r="AJ35" i="29"/>
  <c r="AK35" i="29"/>
  <c r="AL35" i="29"/>
  <c r="AM35" i="29"/>
  <c r="AI36" i="29"/>
  <c r="AJ36" i="29"/>
  <c r="AK36" i="29"/>
  <c r="AL36" i="29"/>
  <c r="AM36" i="29"/>
  <c r="AI37" i="29"/>
  <c r="AJ37" i="29"/>
  <c r="AK37" i="29"/>
  <c r="AL37" i="29"/>
  <c r="AM37" i="29"/>
  <c r="AI8" i="29"/>
  <c r="AJ8" i="29"/>
  <c r="AK8" i="29"/>
  <c r="AL8" i="29"/>
  <c r="AM8" i="29"/>
  <c r="AJ7" i="29"/>
  <c r="AK7" i="29"/>
  <c r="AL7" i="29"/>
  <c r="AM7" i="29"/>
  <c r="AI7" i="29"/>
  <c r="AD9" i="29"/>
  <c r="AE9" i="29"/>
  <c r="AF9" i="29"/>
  <c r="AG9" i="29"/>
  <c r="AH9" i="29"/>
  <c r="AD10" i="29"/>
  <c r="AE10" i="29"/>
  <c r="AF10" i="29"/>
  <c r="AG10" i="29"/>
  <c r="AH10" i="29"/>
  <c r="AD11" i="29"/>
  <c r="AE11" i="29"/>
  <c r="AF11" i="29"/>
  <c r="AG11" i="29"/>
  <c r="AH11" i="29"/>
  <c r="AD12" i="29"/>
  <c r="AE12" i="29"/>
  <c r="AF12" i="29"/>
  <c r="AG12" i="29"/>
  <c r="AH12" i="29"/>
  <c r="AD13" i="29"/>
  <c r="AE13" i="29"/>
  <c r="AF13" i="29"/>
  <c r="AG13" i="29"/>
  <c r="AH13" i="29"/>
  <c r="AD14" i="29"/>
  <c r="AE14" i="29"/>
  <c r="AF14" i="29"/>
  <c r="AG14" i="29"/>
  <c r="AH14" i="29"/>
  <c r="AD15" i="29"/>
  <c r="AE15" i="29"/>
  <c r="AF15" i="29"/>
  <c r="AG15" i="29"/>
  <c r="AH15" i="29"/>
  <c r="AD16" i="29"/>
  <c r="AE16" i="29"/>
  <c r="AF16" i="29"/>
  <c r="AG16" i="29"/>
  <c r="AH16" i="29"/>
  <c r="AD17" i="29"/>
  <c r="AE17" i="29"/>
  <c r="AF17" i="29"/>
  <c r="AG17" i="29"/>
  <c r="AH17" i="29"/>
  <c r="AD18" i="29"/>
  <c r="AE18" i="29"/>
  <c r="AF18" i="29"/>
  <c r="AG18" i="29"/>
  <c r="AH18" i="29"/>
  <c r="AD19" i="29"/>
  <c r="AE19" i="29"/>
  <c r="AF19" i="29"/>
  <c r="AG19" i="29"/>
  <c r="AH19" i="29"/>
  <c r="AD20" i="29"/>
  <c r="AE20" i="29"/>
  <c r="AF20" i="29"/>
  <c r="AG20" i="29"/>
  <c r="AH20" i="29"/>
  <c r="AD21" i="29"/>
  <c r="AE21" i="29"/>
  <c r="AF21" i="29"/>
  <c r="AG21" i="29"/>
  <c r="AH21" i="29"/>
  <c r="AD22" i="29"/>
  <c r="AE22" i="29"/>
  <c r="AF22" i="29"/>
  <c r="AG22" i="29"/>
  <c r="AH22" i="29"/>
  <c r="AD23" i="29"/>
  <c r="AE23" i="29"/>
  <c r="AF23" i="29"/>
  <c r="AG23" i="29"/>
  <c r="AH23" i="29"/>
  <c r="AD24" i="29"/>
  <c r="AE24" i="29"/>
  <c r="AF24" i="29"/>
  <c r="AG24" i="29"/>
  <c r="AH24" i="29"/>
  <c r="AD25" i="29"/>
  <c r="AE25" i="29"/>
  <c r="AF25" i="29"/>
  <c r="AG25" i="29"/>
  <c r="AH25" i="29"/>
  <c r="AD26" i="29"/>
  <c r="AE26" i="29"/>
  <c r="AF26" i="29"/>
  <c r="AG26" i="29"/>
  <c r="AH26" i="29"/>
  <c r="AD27" i="29"/>
  <c r="AE27" i="29"/>
  <c r="AF27" i="29"/>
  <c r="AG27" i="29"/>
  <c r="AH27" i="29"/>
  <c r="AD28" i="29"/>
  <c r="AE28" i="29"/>
  <c r="AF28" i="29"/>
  <c r="AG28" i="29"/>
  <c r="AH28" i="29"/>
  <c r="AD29" i="29"/>
  <c r="AE29" i="29"/>
  <c r="AF29" i="29"/>
  <c r="AG29" i="29"/>
  <c r="AH29" i="29"/>
  <c r="AD30" i="29"/>
  <c r="AE30" i="29"/>
  <c r="AF30" i="29"/>
  <c r="AG30" i="29"/>
  <c r="AH30" i="29"/>
  <c r="AD31" i="29"/>
  <c r="AE31" i="29"/>
  <c r="AF31" i="29"/>
  <c r="AG31" i="29"/>
  <c r="AH31" i="29"/>
  <c r="AD32" i="29"/>
  <c r="AE32" i="29"/>
  <c r="AF32" i="29"/>
  <c r="AG32" i="29"/>
  <c r="AH32" i="29"/>
  <c r="AD33" i="29"/>
  <c r="AE33" i="29"/>
  <c r="AF33" i="29"/>
  <c r="AG33" i="29"/>
  <c r="AH33" i="29"/>
  <c r="AD34" i="29"/>
  <c r="AE34" i="29"/>
  <c r="AF34" i="29"/>
  <c r="AG34" i="29"/>
  <c r="AH34" i="29"/>
  <c r="AD35" i="29"/>
  <c r="AE35" i="29"/>
  <c r="AF35" i="29"/>
  <c r="AG35" i="29"/>
  <c r="AH35" i="29"/>
  <c r="AD36" i="29"/>
  <c r="AE36" i="29"/>
  <c r="AF36" i="29"/>
  <c r="AG36" i="29"/>
  <c r="AH36" i="29"/>
  <c r="AD37" i="29"/>
  <c r="AE37" i="29"/>
  <c r="AF37" i="29"/>
  <c r="AG37" i="29"/>
  <c r="AH37" i="29"/>
  <c r="AH38" i="29"/>
  <c r="AH39" i="29" s="1"/>
  <c r="AD8" i="29"/>
  <c r="AE8" i="29"/>
  <c r="AF8" i="29"/>
  <c r="AG8" i="29"/>
  <c r="AH8" i="29"/>
  <c r="AG7" i="29"/>
  <c r="AH7" i="29"/>
  <c r="AD7" i="29"/>
  <c r="AE7" i="29"/>
  <c r="AF7" i="29"/>
  <c r="C820" i="22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R6" i="30"/>
  <c r="S6" i="30"/>
  <c r="T6" i="30"/>
  <c r="U6" i="30"/>
  <c r="V6" i="30"/>
  <c r="W6" i="30"/>
  <c r="X6" i="30"/>
  <c r="Y6" i="30"/>
  <c r="Z6" i="30"/>
  <c r="AA6" i="30"/>
  <c r="AB6" i="30"/>
  <c r="AC6" i="30"/>
  <c r="AD6" i="30"/>
  <c r="AE6" i="30"/>
  <c r="AF6" i="30"/>
  <c r="AG6" i="30"/>
  <c r="AH6" i="30"/>
  <c r="AI6" i="30"/>
  <c r="AJ6" i="30"/>
  <c r="AK6" i="30"/>
  <c r="AL6" i="30"/>
  <c r="AM6" i="30"/>
  <c r="AN6" i="30"/>
  <c r="E7" i="30"/>
  <c r="F7" i="30"/>
  <c r="G7" i="30"/>
  <c r="H7" i="30"/>
  <c r="I7" i="30"/>
  <c r="J7" i="30"/>
  <c r="K7" i="30"/>
  <c r="L7" i="30"/>
  <c r="M7" i="30"/>
  <c r="N7" i="30"/>
  <c r="O7" i="30"/>
  <c r="P7" i="30"/>
  <c r="Q7" i="30"/>
  <c r="R7" i="30"/>
  <c r="S7" i="30"/>
  <c r="T7" i="30"/>
  <c r="U7" i="30"/>
  <c r="V7" i="30"/>
  <c r="W7" i="30"/>
  <c r="X7" i="30"/>
  <c r="Y7" i="30"/>
  <c r="Z7" i="30"/>
  <c r="AA7" i="30"/>
  <c r="AB7" i="30"/>
  <c r="AC7" i="30"/>
  <c r="AD7" i="30"/>
  <c r="AE7" i="30"/>
  <c r="AF7" i="30"/>
  <c r="AG7" i="30"/>
  <c r="AH7" i="30"/>
  <c r="AI7" i="30"/>
  <c r="AJ7" i="30"/>
  <c r="AK7" i="30"/>
  <c r="AL7" i="30"/>
  <c r="AM7" i="30"/>
  <c r="AN7" i="30"/>
  <c r="E8" i="30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U8" i="30"/>
  <c r="V8" i="30"/>
  <c r="W8" i="30"/>
  <c r="X8" i="30"/>
  <c r="Y8" i="30"/>
  <c r="Z8" i="30"/>
  <c r="AA8" i="30"/>
  <c r="AB8" i="30"/>
  <c r="AC8" i="30"/>
  <c r="AD8" i="30"/>
  <c r="AE8" i="30"/>
  <c r="AF8" i="30"/>
  <c r="AG8" i="30"/>
  <c r="AH8" i="30"/>
  <c r="AI8" i="30"/>
  <c r="AJ8" i="30"/>
  <c r="AK8" i="30"/>
  <c r="AL8" i="30"/>
  <c r="AM8" i="30"/>
  <c r="AN8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R9" i="30"/>
  <c r="S9" i="30"/>
  <c r="T9" i="30"/>
  <c r="U9" i="30"/>
  <c r="V9" i="30"/>
  <c r="W9" i="30"/>
  <c r="X9" i="30"/>
  <c r="Y9" i="30"/>
  <c r="Z9" i="30"/>
  <c r="AA9" i="30"/>
  <c r="AB9" i="30"/>
  <c r="AC9" i="30"/>
  <c r="AD9" i="30"/>
  <c r="AE9" i="30"/>
  <c r="AF9" i="30"/>
  <c r="AG9" i="30"/>
  <c r="AH9" i="30"/>
  <c r="AI9" i="30"/>
  <c r="AJ9" i="30"/>
  <c r="AK9" i="30"/>
  <c r="AL9" i="30"/>
  <c r="AM9" i="30"/>
  <c r="AN9" i="30"/>
  <c r="E10" i="30"/>
  <c r="F10" i="30"/>
  <c r="G10" i="30"/>
  <c r="H10" i="30"/>
  <c r="I10" i="30"/>
  <c r="J10" i="30"/>
  <c r="K10" i="30"/>
  <c r="L10" i="30"/>
  <c r="M10" i="30"/>
  <c r="N10" i="30"/>
  <c r="O10" i="30"/>
  <c r="P10" i="30"/>
  <c r="Q10" i="30"/>
  <c r="R10" i="30"/>
  <c r="S10" i="30"/>
  <c r="T10" i="30"/>
  <c r="U10" i="30"/>
  <c r="V10" i="30"/>
  <c r="W10" i="30"/>
  <c r="X10" i="30"/>
  <c r="Y10" i="30"/>
  <c r="Z10" i="30"/>
  <c r="AA10" i="30"/>
  <c r="AB10" i="30"/>
  <c r="AC10" i="30"/>
  <c r="AD10" i="30"/>
  <c r="AE10" i="30"/>
  <c r="AF10" i="30"/>
  <c r="AG10" i="30"/>
  <c r="AH10" i="30"/>
  <c r="AI10" i="30"/>
  <c r="AJ10" i="30"/>
  <c r="AK10" i="30"/>
  <c r="AL10" i="30"/>
  <c r="AM10" i="30"/>
  <c r="AN10" i="30"/>
  <c r="E11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U11" i="30"/>
  <c r="V11" i="30"/>
  <c r="W11" i="30"/>
  <c r="X11" i="30"/>
  <c r="Y11" i="30"/>
  <c r="Z11" i="30"/>
  <c r="AA11" i="30"/>
  <c r="AB11" i="30"/>
  <c r="AC11" i="30"/>
  <c r="AD11" i="30"/>
  <c r="AE11" i="30"/>
  <c r="AF11" i="30"/>
  <c r="AG11" i="30"/>
  <c r="AH11" i="30"/>
  <c r="AI11" i="30"/>
  <c r="AJ11" i="30"/>
  <c r="AK11" i="30"/>
  <c r="AL11" i="30"/>
  <c r="AM11" i="30"/>
  <c r="AN11" i="30"/>
  <c r="D11" i="30"/>
  <c r="D10" i="30"/>
  <c r="D9" i="30"/>
  <c r="D8" i="30"/>
  <c r="D7" i="30"/>
  <c r="D6" i="30"/>
  <c r="E3" i="30"/>
  <c r="F3" i="30"/>
  <c r="G3" i="30"/>
  <c r="H3" i="30"/>
  <c r="I3" i="30"/>
  <c r="J3" i="30"/>
  <c r="K3" i="30"/>
  <c r="L3" i="30"/>
  <c r="M3" i="30"/>
  <c r="N3" i="30"/>
  <c r="O3" i="30"/>
  <c r="P3" i="30"/>
  <c r="Q3" i="30"/>
  <c r="R3" i="30"/>
  <c r="S3" i="30"/>
  <c r="T3" i="30"/>
  <c r="U3" i="30"/>
  <c r="V3" i="30"/>
  <c r="W3" i="30"/>
  <c r="X3" i="30"/>
  <c r="Y3" i="30"/>
  <c r="Z3" i="30"/>
  <c r="AA3" i="30"/>
  <c r="AB3" i="30"/>
  <c r="AC3" i="30"/>
  <c r="AD3" i="30"/>
  <c r="AE3" i="30"/>
  <c r="AF3" i="30"/>
  <c r="AG3" i="30"/>
  <c r="AH3" i="30"/>
  <c r="AI3" i="30"/>
  <c r="AJ3" i="30"/>
  <c r="AK3" i="30"/>
  <c r="AL3" i="30"/>
  <c r="AM3" i="30"/>
  <c r="AN3" i="30"/>
  <c r="E4" i="30"/>
  <c r="F4" i="30"/>
  <c r="G4" i="30"/>
  <c r="H4" i="30"/>
  <c r="I4" i="30"/>
  <c r="J4" i="30"/>
  <c r="K4" i="30"/>
  <c r="L4" i="30"/>
  <c r="M4" i="30"/>
  <c r="N4" i="30"/>
  <c r="O4" i="30"/>
  <c r="P4" i="30"/>
  <c r="Q4" i="30"/>
  <c r="R4" i="30"/>
  <c r="S4" i="30"/>
  <c r="T4" i="30"/>
  <c r="U4" i="30"/>
  <c r="V4" i="30"/>
  <c r="W4" i="30"/>
  <c r="X4" i="30"/>
  <c r="Y4" i="30"/>
  <c r="Z4" i="30"/>
  <c r="AA4" i="30"/>
  <c r="AB4" i="30"/>
  <c r="AC4" i="30"/>
  <c r="AD4" i="30"/>
  <c r="AE4" i="30"/>
  <c r="AF4" i="30"/>
  <c r="AG4" i="30"/>
  <c r="AH4" i="30"/>
  <c r="AI4" i="30"/>
  <c r="AJ4" i="30"/>
  <c r="AK4" i="30"/>
  <c r="AL4" i="30"/>
  <c r="AM4" i="30"/>
  <c r="AN4" i="30"/>
  <c r="E5" i="30"/>
  <c r="F5" i="30"/>
  <c r="G5" i="30"/>
  <c r="H5" i="30"/>
  <c r="I5" i="30"/>
  <c r="J5" i="30"/>
  <c r="K5" i="30"/>
  <c r="L5" i="30"/>
  <c r="M5" i="30"/>
  <c r="N5" i="30"/>
  <c r="O5" i="30"/>
  <c r="P5" i="30"/>
  <c r="Q5" i="30"/>
  <c r="R5" i="30"/>
  <c r="S5" i="30"/>
  <c r="T5" i="30"/>
  <c r="U5" i="30"/>
  <c r="V5" i="30"/>
  <c r="W5" i="30"/>
  <c r="X5" i="30"/>
  <c r="Y5" i="30"/>
  <c r="Z5" i="30"/>
  <c r="AA5" i="30"/>
  <c r="AB5" i="30"/>
  <c r="AC5" i="30"/>
  <c r="AD5" i="30"/>
  <c r="AE5" i="30"/>
  <c r="AF5" i="30"/>
  <c r="AG5" i="30"/>
  <c r="AH5" i="30"/>
  <c r="AI5" i="30"/>
  <c r="AJ5" i="30"/>
  <c r="AK5" i="30"/>
  <c r="AL5" i="30"/>
  <c r="AM5" i="30"/>
  <c r="AN5" i="30"/>
  <c r="D5" i="30"/>
  <c r="D4" i="30"/>
  <c r="D3" i="30"/>
  <c r="T573" i="22"/>
  <c r="T579" i="22" s="1"/>
  <c r="R573" i="22"/>
  <c r="R579" i="22" s="1"/>
  <c r="S580" i="22"/>
  <c r="H595" i="22"/>
  <c r="H607" i="22" s="1"/>
  <c r="H581" i="22"/>
  <c r="H593" i="22" s="1"/>
  <c r="H567" i="22"/>
  <c r="H579" i="22" s="1"/>
  <c r="C38" i="29"/>
  <c r="D38" i="29"/>
  <c r="E38" i="29"/>
  <c r="F38" i="29"/>
  <c r="G38" i="29"/>
  <c r="AD38" i="29" s="1"/>
  <c r="AD39" i="29" s="1"/>
  <c r="H38" i="29"/>
  <c r="AE38" i="29" s="1"/>
  <c r="AE39" i="29" s="1"/>
  <c r="I38" i="29"/>
  <c r="AF38" i="29" s="1"/>
  <c r="AF39" i="29" s="1"/>
  <c r="J38" i="29"/>
  <c r="AG38" i="29" s="1"/>
  <c r="AG39" i="29" s="1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BK38" i="29"/>
  <c r="S577" i="22" s="1"/>
  <c r="B38" i="29"/>
  <c r="C573" i="22"/>
  <c r="C579" i="22"/>
  <c r="C581" i="22"/>
  <c r="C587" i="22"/>
  <c r="C593" i="22"/>
  <c r="C595" i="22"/>
  <c r="C601" i="22"/>
  <c r="C607" i="22"/>
  <c r="B601" i="22"/>
  <c r="B607" i="22"/>
  <c r="B595" i="22"/>
  <c r="B587" i="22"/>
  <c r="B593" i="22"/>
  <c r="B581" i="22"/>
  <c r="B573" i="22"/>
  <c r="B579" i="22"/>
  <c r="C567" i="22"/>
  <c r="B567" i="22"/>
  <c r="Q7" i="25"/>
  <c r="V8" i="25"/>
  <c r="W8" i="25"/>
  <c r="V9" i="25"/>
  <c r="W9" i="25"/>
  <c r="V10" i="25"/>
  <c r="W10" i="25"/>
  <c r="V11" i="25"/>
  <c r="W11" i="25"/>
  <c r="V12" i="25"/>
  <c r="W12" i="25"/>
  <c r="V13" i="25"/>
  <c r="W13" i="25"/>
  <c r="V14" i="25"/>
  <c r="W14" i="25"/>
  <c r="V15" i="25"/>
  <c r="W15" i="25"/>
  <c r="V16" i="25"/>
  <c r="W16" i="25"/>
  <c r="V17" i="25"/>
  <c r="W17" i="25"/>
  <c r="V18" i="25"/>
  <c r="W18" i="25"/>
  <c r="V19" i="25"/>
  <c r="W19" i="25"/>
  <c r="V20" i="25"/>
  <c r="W20" i="25"/>
  <c r="V21" i="25"/>
  <c r="W21" i="25"/>
  <c r="V22" i="25"/>
  <c r="W22" i="25"/>
  <c r="V23" i="25"/>
  <c r="W23" i="25"/>
  <c r="V24" i="25"/>
  <c r="W24" i="25"/>
  <c r="V25" i="25"/>
  <c r="W25" i="25"/>
  <c r="V26" i="25"/>
  <c r="W26" i="25"/>
  <c r="V27" i="25"/>
  <c r="W27" i="25"/>
  <c r="V28" i="25"/>
  <c r="W28" i="25"/>
  <c r="V29" i="25"/>
  <c r="W29" i="25"/>
  <c r="V30" i="25"/>
  <c r="W30" i="25"/>
  <c r="V31" i="25"/>
  <c r="W31" i="25"/>
  <c r="V32" i="25"/>
  <c r="W32" i="25"/>
  <c r="V33" i="25"/>
  <c r="W33" i="25"/>
  <c r="V34" i="25"/>
  <c r="W34" i="25"/>
  <c r="V35" i="25"/>
  <c r="W35" i="25"/>
  <c r="V36" i="25"/>
  <c r="W36" i="25"/>
  <c r="V37" i="25"/>
  <c r="W37" i="25"/>
  <c r="V38" i="25"/>
  <c r="W38" i="25"/>
  <c r="W7" i="25"/>
  <c r="V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S33" i="25"/>
  <c r="S34" i="25"/>
  <c r="S35" i="25"/>
  <c r="S36" i="25"/>
  <c r="S37" i="25"/>
  <c r="S38" i="25"/>
  <c r="S7" i="25"/>
  <c r="Q8" i="25"/>
  <c r="Q9" i="25"/>
  <c r="Q10" i="25"/>
  <c r="Q11" i="25"/>
  <c r="Q12" i="25"/>
  <c r="Q13" i="25"/>
  <c r="Q14" i="25"/>
  <c r="Q15" i="25"/>
  <c r="Q16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Q33" i="25"/>
  <c r="Q34" i="25"/>
  <c r="Q35" i="25"/>
  <c r="Q36" i="25"/>
  <c r="Q37" i="25"/>
  <c r="Q38" i="25"/>
  <c r="B1211" i="22"/>
  <c r="B1210" i="22"/>
  <c r="B1209" i="22"/>
  <c r="D35" i="28"/>
  <c r="E35" i="28"/>
  <c r="F35" i="28"/>
  <c r="G35" i="28"/>
  <c r="H35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C35" i="28"/>
  <c r="C880" i="22"/>
  <c r="C882" i="22"/>
  <c r="C884" i="22"/>
  <c r="C886" i="22"/>
  <c r="B886" i="22"/>
  <c r="B884" i="22"/>
  <c r="B882" i="22"/>
  <c r="B880" i="22"/>
  <c r="C792" i="22"/>
  <c r="C794" i="22"/>
  <c r="C796" i="22"/>
  <c r="C798" i="22"/>
  <c r="B798" i="22"/>
  <c r="B796" i="22"/>
  <c r="B794" i="22"/>
  <c r="B792" i="22"/>
  <c r="C800" i="22"/>
  <c r="C810" i="22"/>
  <c r="C830" i="22"/>
  <c r="C840" i="22"/>
  <c r="C850" i="22"/>
  <c r="C860" i="22"/>
  <c r="C870" i="22"/>
  <c r="B850" i="22"/>
  <c r="B860" i="22"/>
  <c r="B870" i="22"/>
  <c r="B840" i="22"/>
  <c r="B810" i="22"/>
  <c r="B820" i="22"/>
  <c r="B830" i="22"/>
  <c r="B800" i="22"/>
  <c r="C752" i="22"/>
  <c r="C762" i="22"/>
  <c r="C772" i="22"/>
  <c r="C782" i="22"/>
  <c r="B782" i="22"/>
  <c r="B772" i="22"/>
  <c r="B762" i="22"/>
  <c r="B752" i="22"/>
  <c r="B710" i="22"/>
  <c r="C712" i="22"/>
  <c r="C722" i="22"/>
  <c r="C732" i="22"/>
  <c r="C742" i="22"/>
  <c r="B742" i="22"/>
  <c r="B732" i="22"/>
  <c r="B722" i="22"/>
  <c r="B712" i="22"/>
  <c r="C704" i="22"/>
  <c r="C706" i="22"/>
  <c r="C708" i="22"/>
  <c r="C710" i="22"/>
  <c r="B708" i="22"/>
  <c r="B706" i="22"/>
  <c r="B704" i="22"/>
  <c r="C664" i="22"/>
  <c r="C674" i="22"/>
  <c r="C684" i="22"/>
  <c r="C694" i="22"/>
  <c r="B694" i="22"/>
  <c r="B684" i="22"/>
  <c r="B674" i="22"/>
  <c r="B664" i="22"/>
  <c r="B654" i="22"/>
  <c r="C634" i="22"/>
  <c r="C644" i="22"/>
  <c r="C654" i="22"/>
  <c r="B644" i="22"/>
  <c r="B634" i="22"/>
  <c r="B624" i="22"/>
  <c r="CT34" i="27"/>
  <c r="CU34" i="27"/>
  <c r="CV34" i="27"/>
  <c r="CZ34" i="27"/>
  <c r="DA34" i="27"/>
  <c r="DB34" i="27"/>
  <c r="DE34" i="27"/>
  <c r="DF34" i="27"/>
  <c r="DG34" i="27"/>
  <c r="DJ34" i="27"/>
  <c r="DK34" i="27"/>
  <c r="DL34" i="27"/>
  <c r="C34" i="27"/>
  <c r="D34" i="27"/>
  <c r="E34" i="27"/>
  <c r="F34" i="27"/>
  <c r="G34" i="27"/>
  <c r="H34" i="27"/>
  <c r="I34" i="27"/>
  <c r="J34" i="27"/>
  <c r="K34" i="27"/>
  <c r="L34" i="27"/>
  <c r="M34" i="27"/>
  <c r="N34" i="27"/>
  <c r="O34" i="27"/>
  <c r="P34" i="27"/>
  <c r="Q34" i="27"/>
  <c r="R34" i="27"/>
  <c r="S34" i="27"/>
  <c r="U34" i="27"/>
  <c r="V34" i="27"/>
  <c r="W34" i="27"/>
  <c r="X34" i="27"/>
  <c r="Y34" i="27"/>
  <c r="Z34" i="27"/>
  <c r="AA34" i="27"/>
  <c r="AB34" i="27"/>
  <c r="AC34" i="27"/>
  <c r="AD34" i="27"/>
  <c r="AE34" i="27"/>
  <c r="AF34" i="27"/>
  <c r="AG34" i="27"/>
  <c r="AH34" i="27"/>
  <c r="AI34" i="27"/>
  <c r="AJ34" i="27"/>
  <c r="AK34" i="27"/>
  <c r="AL34" i="27"/>
  <c r="AN34" i="27"/>
  <c r="AO34" i="27"/>
  <c r="AP34" i="27"/>
  <c r="AQ34" i="27"/>
  <c r="AR34" i="27"/>
  <c r="AS34" i="27"/>
  <c r="AT34" i="27"/>
  <c r="AU34" i="27"/>
  <c r="AV34" i="27"/>
  <c r="AW34" i="27"/>
  <c r="AX34" i="27"/>
  <c r="AY34" i="27"/>
  <c r="AZ34" i="27"/>
  <c r="BA34" i="27"/>
  <c r="BB34" i="27"/>
  <c r="BC34" i="27"/>
  <c r="BD34" i="27"/>
  <c r="BE34" i="27"/>
  <c r="BG34" i="27"/>
  <c r="BH34" i="27"/>
  <c r="BI34" i="27"/>
  <c r="BJ34" i="27"/>
  <c r="BK34" i="27"/>
  <c r="BL34" i="27"/>
  <c r="BM34" i="27"/>
  <c r="BN34" i="27"/>
  <c r="BO34" i="27"/>
  <c r="BP34" i="27"/>
  <c r="BQ34" i="27"/>
  <c r="BR34" i="27"/>
  <c r="BS34" i="27"/>
  <c r="BT34" i="27"/>
  <c r="BU34" i="27"/>
  <c r="BV34" i="27"/>
  <c r="BW34" i="27"/>
  <c r="BX34" i="27"/>
  <c r="BZ34" i="27"/>
  <c r="CA34" i="27"/>
  <c r="CB34" i="27"/>
  <c r="CC34" i="27"/>
  <c r="CD34" i="27"/>
  <c r="CE34" i="27"/>
  <c r="CF34" i="27"/>
  <c r="CG34" i="27"/>
  <c r="CH34" i="27"/>
  <c r="CI34" i="27"/>
  <c r="CJ34" i="27"/>
  <c r="CK34" i="27"/>
  <c r="CL34" i="27"/>
  <c r="CM34" i="27"/>
  <c r="CN34" i="27"/>
  <c r="CO34" i="27"/>
  <c r="CP34" i="27"/>
  <c r="CQ34" i="27"/>
  <c r="B34" i="27"/>
  <c r="B1018" i="22"/>
  <c r="C1018" i="22"/>
  <c r="B1016" i="22"/>
  <c r="C1016" i="22"/>
  <c r="B1014" i="22"/>
  <c r="C1014" i="22"/>
  <c r="B1012" i="22"/>
  <c r="C1012" i="22"/>
  <c r="B1010" i="22"/>
  <c r="C1010" i="22"/>
  <c r="B1008" i="22"/>
  <c r="C1008" i="22"/>
  <c r="B998" i="22"/>
  <c r="C998" i="22"/>
  <c r="B988" i="22"/>
  <c r="C988" i="22"/>
  <c r="B978" i="22"/>
  <c r="C978" i="22"/>
  <c r="B968" i="22"/>
  <c r="C968" i="22"/>
  <c r="B958" i="22"/>
  <c r="C958" i="22"/>
  <c r="B948" i="22"/>
  <c r="C948" i="22"/>
  <c r="B938" i="22"/>
  <c r="C938" i="22"/>
  <c r="B928" i="22"/>
  <c r="C928" i="22"/>
  <c r="B918" i="22"/>
  <c r="C918" i="22"/>
  <c r="B908" i="22"/>
  <c r="C908" i="22"/>
  <c r="B898" i="22"/>
  <c r="C898" i="22"/>
  <c r="B888" i="22"/>
  <c r="C888" i="22"/>
  <c r="C624" i="22"/>
  <c r="CH7" i="25"/>
  <c r="DT7" i="25" s="1"/>
  <c r="CH8" i="25"/>
  <c r="CH9" i="25"/>
  <c r="CH10" i="25"/>
  <c r="CH11" i="25"/>
  <c r="CH12" i="25"/>
  <c r="CH13" i="25"/>
  <c r="CH14" i="25"/>
  <c r="CH15" i="25"/>
  <c r="CH16" i="25"/>
  <c r="CH17" i="25"/>
  <c r="CH18" i="25"/>
  <c r="CH19" i="25"/>
  <c r="CH20" i="25"/>
  <c r="CH21" i="25"/>
  <c r="CH22" i="25"/>
  <c r="CH23" i="25"/>
  <c r="CH24" i="25"/>
  <c r="CH25" i="25"/>
  <c r="CH26" i="25"/>
  <c r="CH27" i="25"/>
  <c r="CH28" i="25"/>
  <c r="CH29" i="25"/>
  <c r="CH30" i="25"/>
  <c r="CH31" i="25"/>
  <c r="CH32" i="25"/>
  <c r="CH33" i="25"/>
  <c r="CH34" i="25"/>
  <c r="CH35" i="25"/>
  <c r="CH36" i="25"/>
  <c r="CH37" i="25"/>
  <c r="CH38" i="25"/>
  <c r="CB8" i="25"/>
  <c r="CB9" i="25"/>
  <c r="CB10" i="25"/>
  <c r="CB11" i="25"/>
  <c r="CB12" i="25"/>
  <c r="CB13" i="25"/>
  <c r="CB14" i="25"/>
  <c r="CB15" i="25"/>
  <c r="CB16" i="25"/>
  <c r="CB17" i="25"/>
  <c r="CB18" i="25"/>
  <c r="CB19" i="25"/>
  <c r="CB20" i="25"/>
  <c r="CB21" i="25"/>
  <c r="CB22" i="25"/>
  <c r="CB23" i="25"/>
  <c r="CB24" i="25"/>
  <c r="CB25" i="25"/>
  <c r="CB26" i="25"/>
  <c r="CB27" i="25"/>
  <c r="CB28" i="25"/>
  <c r="CB29" i="25"/>
  <c r="CB30" i="25"/>
  <c r="CB31" i="25"/>
  <c r="CB32" i="25"/>
  <c r="CB33" i="25"/>
  <c r="CB34" i="25"/>
  <c r="CB35" i="25"/>
  <c r="CB36" i="25"/>
  <c r="CB37" i="25"/>
  <c r="CB38" i="25"/>
  <c r="CB7" i="25"/>
  <c r="DN7" i="25" s="1"/>
  <c r="BV8" i="25"/>
  <c r="BV9" i="25"/>
  <c r="BV10" i="25"/>
  <c r="BV11" i="25"/>
  <c r="BV12" i="25"/>
  <c r="BV13" i="25"/>
  <c r="BV14" i="25"/>
  <c r="BV15" i="25"/>
  <c r="BV16" i="25"/>
  <c r="BV17" i="25"/>
  <c r="BV18" i="25"/>
  <c r="BV19" i="25"/>
  <c r="BV20" i="25"/>
  <c r="BV21" i="25"/>
  <c r="BV22" i="25"/>
  <c r="BV23" i="25"/>
  <c r="BV24" i="25"/>
  <c r="BV25" i="25"/>
  <c r="BV26" i="25"/>
  <c r="BV27" i="25"/>
  <c r="BV28" i="25"/>
  <c r="BV29" i="25"/>
  <c r="BV30" i="25"/>
  <c r="BV31" i="25"/>
  <c r="BV32" i="25"/>
  <c r="BV33" i="25"/>
  <c r="BV34" i="25"/>
  <c r="BV35" i="25"/>
  <c r="BV36" i="25"/>
  <c r="BV37" i="25"/>
  <c r="BV38" i="25"/>
  <c r="BV7" i="25"/>
  <c r="DH7" i="25" s="1"/>
  <c r="BP8" i="25"/>
  <c r="BP9" i="25"/>
  <c r="BP10" i="25"/>
  <c r="BP11" i="25"/>
  <c r="BP12" i="25"/>
  <c r="BP13" i="25"/>
  <c r="BP14" i="25"/>
  <c r="BP15" i="25"/>
  <c r="BP16" i="25"/>
  <c r="BP17" i="25"/>
  <c r="BP18" i="25"/>
  <c r="BP19" i="25"/>
  <c r="BP20" i="25"/>
  <c r="BP21" i="25"/>
  <c r="BP22" i="25"/>
  <c r="BP23" i="25"/>
  <c r="BP24" i="25"/>
  <c r="BP25" i="25"/>
  <c r="BP26" i="25"/>
  <c r="BP27" i="25"/>
  <c r="BP28" i="25"/>
  <c r="BP29" i="25"/>
  <c r="BP30" i="25"/>
  <c r="BP31" i="25"/>
  <c r="BP32" i="25"/>
  <c r="BP33" i="25"/>
  <c r="BP34" i="25"/>
  <c r="BP35" i="25"/>
  <c r="BP36" i="25"/>
  <c r="BP37" i="25"/>
  <c r="BP38" i="25"/>
  <c r="BP7" i="25"/>
  <c r="DB7" i="25" s="1"/>
  <c r="BJ8" i="25"/>
  <c r="BJ9" i="25"/>
  <c r="BJ10" i="25"/>
  <c r="BJ11" i="25"/>
  <c r="BJ12" i="25"/>
  <c r="BJ13" i="25"/>
  <c r="BJ14" i="25"/>
  <c r="BJ15" i="25"/>
  <c r="BJ16" i="25"/>
  <c r="BJ17" i="25"/>
  <c r="BJ18" i="25"/>
  <c r="BJ19" i="25"/>
  <c r="BJ20" i="25"/>
  <c r="BJ21" i="25"/>
  <c r="BJ22" i="25"/>
  <c r="BJ23" i="25"/>
  <c r="BJ24" i="25"/>
  <c r="BJ25" i="25"/>
  <c r="BJ26" i="25"/>
  <c r="BJ27" i="25"/>
  <c r="BJ28" i="25"/>
  <c r="BJ29" i="25"/>
  <c r="BJ30" i="25"/>
  <c r="BJ31" i="25"/>
  <c r="BJ32" i="25"/>
  <c r="BJ33" i="25"/>
  <c r="BJ34" i="25"/>
  <c r="BJ35" i="25"/>
  <c r="BJ36" i="25"/>
  <c r="BJ37" i="25"/>
  <c r="BJ38" i="25"/>
  <c r="BJ7" i="25"/>
  <c r="CV7" i="25" s="1"/>
  <c r="BI7" i="25"/>
  <c r="K39" i="25"/>
  <c r="L39" i="25"/>
  <c r="M39" i="25"/>
  <c r="N39" i="25"/>
  <c r="CO10" i="25" s="1"/>
  <c r="I39" i="25"/>
  <c r="CJ8" i="25" s="1"/>
  <c r="BE11" i="25"/>
  <c r="BE8" i="25"/>
  <c r="BE9" i="25"/>
  <c r="BE10" i="25"/>
  <c r="BE12" i="25"/>
  <c r="BE13" i="25"/>
  <c r="BE14" i="25"/>
  <c r="BE15" i="25"/>
  <c r="BE16" i="25"/>
  <c r="BE17" i="25"/>
  <c r="BE18" i="25"/>
  <c r="BE19" i="25"/>
  <c r="BE20" i="25"/>
  <c r="BE21" i="25"/>
  <c r="BE22" i="25"/>
  <c r="BE23" i="25"/>
  <c r="BE24" i="25"/>
  <c r="BE25" i="25"/>
  <c r="BE26" i="25"/>
  <c r="BE27" i="25"/>
  <c r="BE28" i="25"/>
  <c r="BE29" i="25"/>
  <c r="BE30" i="25"/>
  <c r="BE31" i="25"/>
  <c r="BE32" i="25"/>
  <c r="BE33" i="25"/>
  <c r="BE34" i="25"/>
  <c r="BE35" i="25"/>
  <c r="BE36" i="25"/>
  <c r="BE37" i="25"/>
  <c r="BE38" i="25"/>
  <c r="BE7" i="25"/>
  <c r="CQ7" i="25" s="1"/>
  <c r="C497" i="22"/>
  <c r="C503" i="22"/>
  <c r="C509" i="22"/>
  <c r="C511" i="22"/>
  <c r="C517" i="22"/>
  <c r="C523" i="22"/>
  <c r="C525" i="22"/>
  <c r="C531" i="22"/>
  <c r="C537" i="22"/>
  <c r="C539" i="22"/>
  <c r="C545" i="22"/>
  <c r="C551" i="22"/>
  <c r="C553" i="22"/>
  <c r="C559" i="22"/>
  <c r="C565" i="22"/>
  <c r="C609" i="22"/>
  <c r="C616" i="22"/>
  <c r="C622" i="22"/>
  <c r="B565" i="22"/>
  <c r="B559" i="22"/>
  <c r="B551" i="22"/>
  <c r="B545" i="22"/>
  <c r="B537" i="22"/>
  <c r="B531" i="22"/>
  <c r="B523" i="22"/>
  <c r="B517" i="22"/>
  <c r="B509" i="22"/>
  <c r="B503" i="22"/>
  <c r="B622" i="22"/>
  <c r="B616" i="22"/>
  <c r="B609" i="22"/>
  <c r="H616" i="22"/>
  <c r="H622" i="22" s="1"/>
  <c r="D1374" i="22"/>
  <c r="C1374" i="22"/>
  <c r="B1208" i="22"/>
  <c r="B1207" i="22"/>
  <c r="C1206" i="22"/>
  <c r="C1207" i="22" s="1"/>
  <c r="C1208" i="22" s="1"/>
  <c r="B1206" i="22"/>
  <c r="H497" i="22"/>
  <c r="H509" i="22" s="1"/>
  <c r="B553" i="22"/>
  <c r="H553" i="22"/>
  <c r="H565" i="22" s="1"/>
  <c r="H539" i="22"/>
  <c r="H551" i="22" s="1"/>
  <c r="H537" i="22"/>
  <c r="H523" i="22"/>
  <c r="B539" i="22"/>
  <c r="B525" i="22"/>
  <c r="B511" i="22"/>
  <c r="B497" i="22"/>
  <c r="S459" i="22"/>
  <c r="BT21" i="25"/>
  <c r="J39" i="25"/>
  <c r="CK11" i="25" s="1"/>
  <c r="CL18" i="25"/>
  <c r="CM13" i="25"/>
  <c r="CN16" i="25"/>
  <c r="CC8" i="25"/>
  <c r="CD8" i="25"/>
  <c r="CE8" i="25"/>
  <c r="CF8" i="25"/>
  <c r="CG8" i="25"/>
  <c r="CC9" i="25"/>
  <c r="CD9" i="25"/>
  <c r="CE9" i="25"/>
  <c r="CF9" i="25"/>
  <c r="CG9" i="25"/>
  <c r="CC10" i="25"/>
  <c r="CD10" i="25"/>
  <c r="CE10" i="25"/>
  <c r="CF10" i="25"/>
  <c r="CG10" i="25"/>
  <c r="CC11" i="25"/>
  <c r="CD11" i="25"/>
  <c r="CE11" i="25"/>
  <c r="CF11" i="25"/>
  <c r="CG11" i="25"/>
  <c r="CC12" i="25"/>
  <c r="CD12" i="25"/>
  <c r="CE12" i="25"/>
  <c r="CF12" i="25"/>
  <c r="CG12" i="25"/>
  <c r="CC13" i="25"/>
  <c r="CD13" i="25"/>
  <c r="CE13" i="25"/>
  <c r="CF13" i="25"/>
  <c r="CG13" i="25"/>
  <c r="CC14" i="25"/>
  <c r="CD14" i="25"/>
  <c r="CE14" i="25"/>
  <c r="CF14" i="25"/>
  <c r="CG14" i="25"/>
  <c r="CC15" i="25"/>
  <c r="CD15" i="25"/>
  <c r="CE15" i="25"/>
  <c r="CF15" i="25"/>
  <c r="CG15" i="25"/>
  <c r="CC16" i="25"/>
  <c r="CD16" i="25"/>
  <c r="CE16" i="25"/>
  <c r="CF16" i="25"/>
  <c r="CG16" i="25"/>
  <c r="CC17" i="25"/>
  <c r="CD17" i="25"/>
  <c r="CE17" i="25"/>
  <c r="CF17" i="25"/>
  <c r="CG17" i="25"/>
  <c r="CC18" i="25"/>
  <c r="CD18" i="25"/>
  <c r="CE18" i="25"/>
  <c r="CF18" i="25"/>
  <c r="CG18" i="25"/>
  <c r="CC19" i="25"/>
  <c r="CD19" i="25"/>
  <c r="CE19" i="25"/>
  <c r="CF19" i="25"/>
  <c r="CG19" i="25"/>
  <c r="CC20" i="25"/>
  <c r="CD20" i="25"/>
  <c r="CE20" i="25"/>
  <c r="CF20" i="25"/>
  <c r="CG20" i="25"/>
  <c r="CC21" i="25"/>
  <c r="CD21" i="25"/>
  <c r="CE21" i="25"/>
  <c r="CF21" i="25"/>
  <c r="CG21" i="25"/>
  <c r="CC22" i="25"/>
  <c r="CD22" i="25"/>
  <c r="CE22" i="25"/>
  <c r="CF22" i="25"/>
  <c r="CG22" i="25"/>
  <c r="CC23" i="25"/>
  <c r="CD23" i="25"/>
  <c r="CE23" i="25"/>
  <c r="CF23" i="25"/>
  <c r="CG23" i="25"/>
  <c r="CC24" i="25"/>
  <c r="CD24" i="25"/>
  <c r="CE24" i="25"/>
  <c r="CF24" i="25"/>
  <c r="CG24" i="25"/>
  <c r="CC25" i="25"/>
  <c r="CD25" i="25"/>
  <c r="CE25" i="25"/>
  <c r="CF25" i="25"/>
  <c r="CG25" i="25"/>
  <c r="CC26" i="25"/>
  <c r="CD26" i="25"/>
  <c r="CE26" i="25"/>
  <c r="CF26" i="25"/>
  <c r="CG26" i="25"/>
  <c r="CC27" i="25"/>
  <c r="CD27" i="25"/>
  <c r="CE27" i="25"/>
  <c r="CF27" i="25"/>
  <c r="CG27" i="25"/>
  <c r="CC28" i="25"/>
  <c r="CD28" i="25"/>
  <c r="CE28" i="25"/>
  <c r="CF28" i="25"/>
  <c r="CG28" i="25"/>
  <c r="CC29" i="25"/>
  <c r="CD29" i="25"/>
  <c r="CE29" i="25"/>
  <c r="CF29" i="25"/>
  <c r="CG29" i="25"/>
  <c r="CC30" i="25"/>
  <c r="CD30" i="25"/>
  <c r="CE30" i="25"/>
  <c r="CF30" i="25"/>
  <c r="CG30" i="25"/>
  <c r="CC31" i="25"/>
  <c r="CD31" i="25"/>
  <c r="CE31" i="25"/>
  <c r="CF31" i="25"/>
  <c r="CG31" i="25"/>
  <c r="CC32" i="25"/>
  <c r="CD32" i="25"/>
  <c r="CE32" i="25"/>
  <c r="CF32" i="25"/>
  <c r="CG32" i="25"/>
  <c r="CC33" i="25"/>
  <c r="CD33" i="25"/>
  <c r="CE33" i="25"/>
  <c r="CF33" i="25"/>
  <c r="CG33" i="25"/>
  <c r="CC34" i="25"/>
  <c r="CD34" i="25"/>
  <c r="CE34" i="25"/>
  <c r="CF34" i="25"/>
  <c r="CG34" i="25"/>
  <c r="CC35" i="25"/>
  <c r="CD35" i="25"/>
  <c r="CE35" i="25"/>
  <c r="CF35" i="25"/>
  <c r="CG35" i="25"/>
  <c r="CC36" i="25"/>
  <c r="CD36" i="25"/>
  <c r="CE36" i="25"/>
  <c r="CF36" i="25"/>
  <c r="CG36" i="25"/>
  <c r="CC37" i="25"/>
  <c r="CD37" i="25"/>
  <c r="CE37" i="25"/>
  <c r="CF37" i="25"/>
  <c r="CG37" i="25"/>
  <c r="CC38" i="25"/>
  <c r="CD38" i="25"/>
  <c r="CE38" i="25"/>
  <c r="CF38" i="25"/>
  <c r="CG38" i="25"/>
  <c r="BW8" i="25"/>
  <c r="BX8" i="25"/>
  <c r="BY8" i="25"/>
  <c r="BZ8" i="25"/>
  <c r="CA8" i="25"/>
  <c r="BW9" i="25"/>
  <c r="BX9" i="25"/>
  <c r="BY9" i="25"/>
  <c r="BZ9" i="25"/>
  <c r="CA9" i="25"/>
  <c r="BW10" i="25"/>
  <c r="BX10" i="25"/>
  <c r="BY10" i="25"/>
  <c r="BZ10" i="25"/>
  <c r="CA10" i="25"/>
  <c r="BW11" i="25"/>
  <c r="BX11" i="25"/>
  <c r="BY11" i="25"/>
  <c r="BZ11" i="25"/>
  <c r="CA11" i="25"/>
  <c r="BW12" i="25"/>
  <c r="BX12" i="25"/>
  <c r="BY12" i="25"/>
  <c r="BZ12" i="25"/>
  <c r="CA12" i="25"/>
  <c r="BW13" i="25"/>
  <c r="BX13" i="25"/>
  <c r="BY13" i="25"/>
  <c r="BZ13" i="25"/>
  <c r="CA13" i="25"/>
  <c r="BW14" i="25"/>
  <c r="BX14" i="25"/>
  <c r="BY14" i="25"/>
  <c r="BZ14" i="25"/>
  <c r="CA14" i="25"/>
  <c r="BW15" i="25"/>
  <c r="BX15" i="25"/>
  <c r="BY15" i="25"/>
  <c r="BZ15" i="25"/>
  <c r="CA15" i="25"/>
  <c r="BW16" i="25"/>
  <c r="BX16" i="25"/>
  <c r="BY16" i="25"/>
  <c r="BZ16" i="25"/>
  <c r="CA16" i="25"/>
  <c r="BW17" i="25"/>
  <c r="BX17" i="25"/>
  <c r="BY17" i="25"/>
  <c r="BZ17" i="25"/>
  <c r="CA17" i="25"/>
  <c r="BW18" i="25"/>
  <c r="BX18" i="25"/>
  <c r="BY18" i="25"/>
  <c r="BZ18" i="25"/>
  <c r="CA18" i="25"/>
  <c r="BW19" i="25"/>
  <c r="BX19" i="25"/>
  <c r="BY19" i="25"/>
  <c r="BZ19" i="25"/>
  <c r="CA19" i="25"/>
  <c r="BW20" i="25"/>
  <c r="BX20" i="25"/>
  <c r="BY20" i="25"/>
  <c r="BZ20" i="25"/>
  <c r="CA20" i="25"/>
  <c r="BW21" i="25"/>
  <c r="BX21" i="25"/>
  <c r="BY21" i="25"/>
  <c r="BZ21" i="25"/>
  <c r="CA21" i="25"/>
  <c r="BW22" i="25"/>
  <c r="BX22" i="25"/>
  <c r="BY22" i="25"/>
  <c r="BZ22" i="25"/>
  <c r="CA22" i="25"/>
  <c r="BW23" i="25"/>
  <c r="BX23" i="25"/>
  <c r="BY23" i="25"/>
  <c r="BZ23" i="25"/>
  <c r="CA23" i="25"/>
  <c r="BW24" i="25"/>
  <c r="BX24" i="25"/>
  <c r="BY24" i="25"/>
  <c r="BZ24" i="25"/>
  <c r="CA24" i="25"/>
  <c r="BW25" i="25"/>
  <c r="BX25" i="25"/>
  <c r="BY25" i="25"/>
  <c r="BZ25" i="25"/>
  <c r="CA25" i="25"/>
  <c r="BW26" i="25"/>
  <c r="BX26" i="25"/>
  <c r="BY26" i="25"/>
  <c r="BZ26" i="25"/>
  <c r="CA26" i="25"/>
  <c r="BW27" i="25"/>
  <c r="BX27" i="25"/>
  <c r="BY27" i="25"/>
  <c r="BZ27" i="25"/>
  <c r="CA27" i="25"/>
  <c r="BW28" i="25"/>
  <c r="BX28" i="25"/>
  <c r="BY28" i="25"/>
  <c r="BZ28" i="25"/>
  <c r="CA28" i="25"/>
  <c r="BW29" i="25"/>
  <c r="BX29" i="25"/>
  <c r="BY29" i="25"/>
  <c r="BZ29" i="25"/>
  <c r="CA29" i="25"/>
  <c r="BW30" i="25"/>
  <c r="BX30" i="25"/>
  <c r="BY30" i="25"/>
  <c r="BZ30" i="25"/>
  <c r="CA30" i="25"/>
  <c r="BW31" i="25"/>
  <c r="BX31" i="25"/>
  <c r="BY31" i="25"/>
  <c r="BZ31" i="25"/>
  <c r="CA31" i="25"/>
  <c r="BW32" i="25"/>
  <c r="BX32" i="25"/>
  <c r="BY32" i="25"/>
  <c r="BZ32" i="25"/>
  <c r="CA32" i="25"/>
  <c r="BW33" i="25"/>
  <c r="BX33" i="25"/>
  <c r="BY33" i="25"/>
  <c r="BZ33" i="25"/>
  <c r="CA33" i="25"/>
  <c r="BW34" i="25"/>
  <c r="BX34" i="25"/>
  <c r="BY34" i="25"/>
  <c r="BZ34" i="25"/>
  <c r="CA34" i="25"/>
  <c r="BW35" i="25"/>
  <c r="BX35" i="25"/>
  <c r="BY35" i="25"/>
  <c r="BZ35" i="25"/>
  <c r="CA35" i="25"/>
  <c r="BW36" i="25"/>
  <c r="BX36" i="25"/>
  <c r="BY36" i="25"/>
  <c r="BZ36" i="25"/>
  <c r="CA36" i="25"/>
  <c r="BW37" i="25"/>
  <c r="BX37" i="25"/>
  <c r="BY37" i="25"/>
  <c r="BZ37" i="25"/>
  <c r="CA37" i="25"/>
  <c r="BW38" i="25"/>
  <c r="BX38" i="25"/>
  <c r="BY38" i="25"/>
  <c r="BZ38" i="25"/>
  <c r="CA38" i="25"/>
  <c r="BQ8" i="25"/>
  <c r="BR8" i="25"/>
  <c r="BS8" i="25"/>
  <c r="BT8" i="25"/>
  <c r="BU8" i="25"/>
  <c r="BQ9" i="25"/>
  <c r="BR9" i="25"/>
  <c r="BS9" i="25"/>
  <c r="BT9" i="25"/>
  <c r="BU9" i="25"/>
  <c r="BQ10" i="25"/>
  <c r="BR10" i="25"/>
  <c r="BS10" i="25"/>
  <c r="BT10" i="25"/>
  <c r="BU10" i="25"/>
  <c r="BQ11" i="25"/>
  <c r="BR11" i="25"/>
  <c r="BS11" i="25"/>
  <c r="BT11" i="25"/>
  <c r="BU11" i="25"/>
  <c r="BQ12" i="25"/>
  <c r="BR12" i="25"/>
  <c r="BS12" i="25"/>
  <c r="BT12" i="25"/>
  <c r="BU12" i="25"/>
  <c r="BQ13" i="25"/>
  <c r="BR13" i="25"/>
  <c r="BS13" i="25"/>
  <c r="BT13" i="25"/>
  <c r="BU13" i="25"/>
  <c r="BQ14" i="25"/>
  <c r="BR14" i="25"/>
  <c r="BS14" i="25"/>
  <c r="BT14" i="25"/>
  <c r="BU14" i="25"/>
  <c r="BQ15" i="25"/>
  <c r="BR15" i="25"/>
  <c r="BS15" i="25"/>
  <c r="BT15" i="25"/>
  <c r="BU15" i="25"/>
  <c r="BQ16" i="25"/>
  <c r="BR16" i="25"/>
  <c r="BS16" i="25"/>
  <c r="BT16" i="25"/>
  <c r="BU16" i="25"/>
  <c r="BQ17" i="25"/>
  <c r="BR17" i="25"/>
  <c r="BS17" i="25"/>
  <c r="BT17" i="25"/>
  <c r="BU17" i="25"/>
  <c r="BQ18" i="25"/>
  <c r="BR18" i="25"/>
  <c r="BS18" i="25"/>
  <c r="BT18" i="25"/>
  <c r="BU18" i="25"/>
  <c r="BQ19" i="25"/>
  <c r="BR19" i="25"/>
  <c r="BS19" i="25"/>
  <c r="BT19" i="25"/>
  <c r="BU19" i="25"/>
  <c r="BQ20" i="25"/>
  <c r="BR20" i="25"/>
  <c r="BS20" i="25"/>
  <c r="BT20" i="25"/>
  <c r="BU20" i="25"/>
  <c r="BQ21" i="25"/>
  <c r="BR21" i="25"/>
  <c r="BS21" i="25"/>
  <c r="BU21" i="25"/>
  <c r="BQ22" i="25"/>
  <c r="BR22" i="25"/>
  <c r="BS22" i="25"/>
  <c r="BT22" i="25"/>
  <c r="BU22" i="25"/>
  <c r="BQ23" i="25"/>
  <c r="BR23" i="25"/>
  <c r="BS23" i="25"/>
  <c r="BT23" i="25"/>
  <c r="BU23" i="25"/>
  <c r="BQ24" i="25"/>
  <c r="BR24" i="25"/>
  <c r="BS24" i="25"/>
  <c r="BT24" i="25"/>
  <c r="BU24" i="25"/>
  <c r="BQ25" i="25"/>
  <c r="BR25" i="25"/>
  <c r="BS25" i="25"/>
  <c r="BT25" i="25"/>
  <c r="BU25" i="25"/>
  <c r="BQ26" i="25"/>
  <c r="BR26" i="25"/>
  <c r="BS26" i="25"/>
  <c r="BT26" i="25"/>
  <c r="BU26" i="25"/>
  <c r="BQ27" i="25"/>
  <c r="BR27" i="25"/>
  <c r="BS27" i="25"/>
  <c r="BT27" i="25"/>
  <c r="BU27" i="25"/>
  <c r="BQ28" i="25"/>
  <c r="BR28" i="25"/>
  <c r="BS28" i="25"/>
  <c r="BT28" i="25"/>
  <c r="BU28" i="25"/>
  <c r="BQ29" i="25"/>
  <c r="BR29" i="25"/>
  <c r="BS29" i="25"/>
  <c r="BT29" i="25"/>
  <c r="BU29" i="25"/>
  <c r="BQ30" i="25"/>
  <c r="BR30" i="25"/>
  <c r="BS30" i="25"/>
  <c r="BT30" i="25"/>
  <c r="BU30" i="25"/>
  <c r="BQ31" i="25"/>
  <c r="BR31" i="25"/>
  <c r="BS31" i="25"/>
  <c r="BT31" i="25"/>
  <c r="BU31" i="25"/>
  <c r="BQ32" i="25"/>
  <c r="BR32" i="25"/>
  <c r="BS32" i="25"/>
  <c r="BT32" i="25"/>
  <c r="BU32" i="25"/>
  <c r="BQ33" i="25"/>
  <c r="BR33" i="25"/>
  <c r="BS33" i="25"/>
  <c r="BT33" i="25"/>
  <c r="BU33" i="25"/>
  <c r="BQ34" i="25"/>
  <c r="BR34" i="25"/>
  <c r="BS34" i="25"/>
  <c r="BT34" i="25"/>
  <c r="BU34" i="25"/>
  <c r="BQ35" i="25"/>
  <c r="BR35" i="25"/>
  <c r="BS35" i="25"/>
  <c r="BT35" i="25"/>
  <c r="BU35" i="25"/>
  <c r="BQ36" i="25"/>
  <c r="BR36" i="25"/>
  <c r="BS36" i="25"/>
  <c r="BT36" i="25"/>
  <c r="BU36" i="25"/>
  <c r="BQ37" i="25"/>
  <c r="BR37" i="25"/>
  <c r="BS37" i="25"/>
  <c r="BT37" i="25"/>
  <c r="BU37" i="25"/>
  <c r="BQ38" i="25"/>
  <c r="BR38" i="25"/>
  <c r="BS38" i="25"/>
  <c r="BT38" i="25"/>
  <c r="BU38" i="25"/>
  <c r="BK8" i="25"/>
  <c r="BL8" i="25"/>
  <c r="BM8" i="25"/>
  <c r="BN8" i="25"/>
  <c r="BO8" i="25"/>
  <c r="BK9" i="25"/>
  <c r="BL9" i="25"/>
  <c r="BM9" i="25"/>
  <c r="BN9" i="25"/>
  <c r="BO9" i="25"/>
  <c r="BK10" i="25"/>
  <c r="BL10" i="25"/>
  <c r="BM10" i="25"/>
  <c r="BN10" i="25"/>
  <c r="BO10" i="25"/>
  <c r="BK11" i="25"/>
  <c r="BL11" i="25"/>
  <c r="BM11" i="25"/>
  <c r="BN11" i="25"/>
  <c r="BO11" i="25"/>
  <c r="BK12" i="25"/>
  <c r="BL12" i="25"/>
  <c r="BM12" i="25"/>
  <c r="BN12" i="25"/>
  <c r="BO12" i="25"/>
  <c r="BK13" i="25"/>
  <c r="BL13" i="25"/>
  <c r="BM13" i="25"/>
  <c r="BN13" i="25"/>
  <c r="BO13" i="25"/>
  <c r="BK14" i="25"/>
  <c r="BL14" i="25"/>
  <c r="BM14" i="25"/>
  <c r="BN14" i="25"/>
  <c r="BO14" i="25"/>
  <c r="BK15" i="25"/>
  <c r="BL15" i="25"/>
  <c r="BM15" i="25"/>
  <c r="BN15" i="25"/>
  <c r="BO15" i="25"/>
  <c r="BK16" i="25"/>
  <c r="BL16" i="25"/>
  <c r="BM16" i="25"/>
  <c r="BN16" i="25"/>
  <c r="BO16" i="25"/>
  <c r="BK17" i="25"/>
  <c r="BL17" i="25"/>
  <c r="BM17" i="25"/>
  <c r="BN17" i="25"/>
  <c r="BO17" i="25"/>
  <c r="BK18" i="25"/>
  <c r="BL18" i="25"/>
  <c r="BM18" i="25"/>
  <c r="BN18" i="25"/>
  <c r="BO18" i="25"/>
  <c r="BK19" i="25"/>
  <c r="BL19" i="25"/>
  <c r="BM19" i="25"/>
  <c r="BN19" i="25"/>
  <c r="BO19" i="25"/>
  <c r="BK20" i="25"/>
  <c r="BL20" i="25"/>
  <c r="BM20" i="25"/>
  <c r="BN20" i="25"/>
  <c r="BO20" i="25"/>
  <c r="BK21" i="25"/>
  <c r="BL21" i="25"/>
  <c r="BM21" i="25"/>
  <c r="BN21" i="25"/>
  <c r="BO21" i="25"/>
  <c r="BK22" i="25"/>
  <c r="BL22" i="25"/>
  <c r="BM22" i="25"/>
  <c r="BN22" i="25"/>
  <c r="BO22" i="25"/>
  <c r="BK23" i="25"/>
  <c r="BL23" i="25"/>
  <c r="BM23" i="25"/>
  <c r="BN23" i="25"/>
  <c r="BO23" i="25"/>
  <c r="BK24" i="25"/>
  <c r="BL24" i="25"/>
  <c r="BM24" i="25"/>
  <c r="BN24" i="25"/>
  <c r="BO24" i="25"/>
  <c r="BK25" i="25"/>
  <c r="BL25" i="25"/>
  <c r="BM25" i="25"/>
  <c r="BN25" i="25"/>
  <c r="BO25" i="25"/>
  <c r="BK26" i="25"/>
  <c r="BL26" i="25"/>
  <c r="BM26" i="25"/>
  <c r="BN26" i="25"/>
  <c r="BO26" i="25"/>
  <c r="BK27" i="25"/>
  <c r="BL27" i="25"/>
  <c r="BM27" i="25"/>
  <c r="BN27" i="25"/>
  <c r="BO27" i="25"/>
  <c r="BK28" i="25"/>
  <c r="BL28" i="25"/>
  <c r="BM28" i="25"/>
  <c r="BN28" i="25"/>
  <c r="BO28" i="25"/>
  <c r="BK29" i="25"/>
  <c r="BL29" i="25"/>
  <c r="BM29" i="25"/>
  <c r="BN29" i="25"/>
  <c r="BO29" i="25"/>
  <c r="BK30" i="25"/>
  <c r="BL30" i="25"/>
  <c r="BM30" i="25"/>
  <c r="BN30" i="25"/>
  <c r="BO30" i="25"/>
  <c r="BK31" i="25"/>
  <c r="BL31" i="25"/>
  <c r="BM31" i="25"/>
  <c r="BN31" i="25"/>
  <c r="BO31" i="25"/>
  <c r="BK32" i="25"/>
  <c r="BL32" i="25"/>
  <c r="BM32" i="25"/>
  <c r="BN32" i="25"/>
  <c r="BO32" i="25"/>
  <c r="BK33" i="25"/>
  <c r="BL33" i="25"/>
  <c r="BM33" i="25"/>
  <c r="BN33" i="25"/>
  <c r="BO33" i="25"/>
  <c r="BK34" i="25"/>
  <c r="BL34" i="25"/>
  <c r="BM34" i="25"/>
  <c r="BN34" i="25"/>
  <c r="BO34" i="25"/>
  <c r="BK35" i="25"/>
  <c r="BL35" i="25"/>
  <c r="BM35" i="25"/>
  <c r="BN35" i="25"/>
  <c r="BO35" i="25"/>
  <c r="BK36" i="25"/>
  <c r="BL36" i="25"/>
  <c r="BM36" i="25"/>
  <c r="BN36" i="25"/>
  <c r="BO36" i="25"/>
  <c r="BK37" i="25"/>
  <c r="BL37" i="25"/>
  <c r="BM37" i="25"/>
  <c r="BN37" i="25"/>
  <c r="BO37" i="25"/>
  <c r="BK38" i="25"/>
  <c r="BL38" i="25"/>
  <c r="BM38" i="25"/>
  <c r="BN38" i="25"/>
  <c r="BO38" i="25"/>
  <c r="BF8" i="25"/>
  <c r="BG8" i="25"/>
  <c r="BH8" i="25"/>
  <c r="BI8" i="25"/>
  <c r="BF9" i="25"/>
  <c r="BG9" i="25"/>
  <c r="BH9" i="25"/>
  <c r="BI9" i="25"/>
  <c r="BF10" i="25"/>
  <c r="BG10" i="25"/>
  <c r="BH10" i="25"/>
  <c r="BI10" i="25"/>
  <c r="BF11" i="25"/>
  <c r="BG11" i="25"/>
  <c r="BH11" i="25"/>
  <c r="BI11" i="25"/>
  <c r="BF12" i="25"/>
  <c r="BG12" i="25"/>
  <c r="BH12" i="25"/>
  <c r="BI12" i="25"/>
  <c r="BF13" i="25"/>
  <c r="BG13" i="25"/>
  <c r="BH13" i="25"/>
  <c r="BI13" i="25"/>
  <c r="BF14" i="25"/>
  <c r="BG14" i="25"/>
  <c r="BH14" i="25"/>
  <c r="BI14" i="25"/>
  <c r="BF15" i="25"/>
  <c r="BG15" i="25"/>
  <c r="BH15" i="25"/>
  <c r="BI15" i="25"/>
  <c r="BF16" i="25"/>
  <c r="BG16" i="25"/>
  <c r="BH16" i="25"/>
  <c r="BI16" i="25"/>
  <c r="BF17" i="25"/>
  <c r="BG17" i="25"/>
  <c r="BH17" i="25"/>
  <c r="BI17" i="25"/>
  <c r="BF18" i="25"/>
  <c r="BG18" i="25"/>
  <c r="BH18" i="25"/>
  <c r="BI18" i="25"/>
  <c r="BF19" i="25"/>
  <c r="BG19" i="25"/>
  <c r="BH19" i="25"/>
  <c r="BI19" i="25"/>
  <c r="BF20" i="25"/>
  <c r="BG20" i="25"/>
  <c r="BH20" i="25"/>
  <c r="BI20" i="25"/>
  <c r="BF21" i="25"/>
  <c r="BG21" i="25"/>
  <c r="BH21" i="25"/>
  <c r="BI21" i="25"/>
  <c r="BF22" i="25"/>
  <c r="BG22" i="25"/>
  <c r="BH22" i="25"/>
  <c r="BI22" i="25"/>
  <c r="BF23" i="25"/>
  <c r="BG23" i="25"/>
  <c r="BH23" i="25"/>
  <c r="BI23" i="25"/>
  <c r="BF24" i="25"/>
  <c r="BG24" i="25"/>
  <c r="BH24" i="25"/>
  <c r="BI24" i="25"/>
  <c r="BF25" i="25"/>
  <c r="BG25" i="25"/>
  <c r="BH25" i="25"/>
  <c r="BI25" i="25"/>
  <c r="BF26" i="25"/>
  <c r="BG26" i="25"/>
  <c r="BH26" i="25"/>
  <c r="BI26" i="25"/>
  <c r="BF27" i="25"/>
  <c r="BG27" i="25"/>
  <c r="BH27" i="25"/>
  <c r="BI27" i="25"/>
  <c r="BF28" i="25"/>
  <c r="BG28" i="25"/>
  <c r="BH28" i="25"/>
  <c r="BI28" i="25"/>
  <c r="BF29" i="25"/>
  <c r="BG29" i="25"/>
  <c r="BH29" i="25"/>
  <c r="BI29" i="25"/>
  <c r="BF30" i="25"/>
  <c r="BG30" i="25"/>
  <c r="BH30" i="25"/>
  <c r="BI30" i="25"/>
  <c r="BF31" i="25"/>
  <c r="BG31" i="25"/>
  <c r="BH31" i="25"/>
  <c r="BI31" i="25"/>
  <c r="BF32" i="25"/>
  <c r="BG32" i="25"/>
  <c r="BH32" i="25"/>
  <c r="BI32" i="25"/>
  <c r="BF33" i="25"/>
  <c r="BG33" i="25"/>
  <c r="BH33" i="25"/>
  <c r="BI33" i="25"/>
  <c r="BF34" i="25"/>
  <c r="BG34" i="25"/>
  <c r="BH34" i="25"/>
  <c r="BI34" i="25"/>
  <c r="BF35" i="25"/>
  <c r="BG35" i="25"/>
  <c r="BH35" i="25"/>
  <c r="BI35" i="25"/>
  <c r="BF36" i="25"/>
  <c r="BG36" i="25"/>
  <c r="BH36" i="25"/>
  <c r="BI36" i="25"/>
  <c r="BF37" i="25"/>
  <c r="BG37" i="25"/>
  <c r="BH37" i="25"/>
  <c r="BI37" i="25"/>
  <c r="BF38" i="25"/>
  <c r="BG38" i="25"/>
  <c r="BH38" i="25"/>
  <c r="BI38" i="25"/>
  <c r="CD7" i="25"/>
  <c r="DP7" i="25" s="1"/>
  <c r="CE7" i="25"/>
  <c r="DQ7" i="25" s="1"/>
  <c r="CF7" i="25"/>
  <c r="DR7" i="25" s="1"/>
  <c r="CG7" i="25"/>
  <c r="DS7" i="25" s="1"/>
  <c r="CC7" i="25"/>
  <c r="DO7" i="25" s="1"/>
  <c r="BX7" i="25"/>
  <c r="DJ7" i="25" s="1"/>
  <c r="BY7" i="25"/>
  <c r="DK7" i="25" s="1"/>
  <c r="BZ7" i="25"/>
  <c r="DL7" i="25" s="1"/>
  <c r="CA7" i="25"/>
  <c r="DM7" i="25" s="1"/>
  <c r="BW7" i="25"/>
  <c r="DI7" i="25" s="1"/>
  <c r="BR7" i="25"/>
  <c r="DD7" i="25" s="1"/>
  <c r="BS7" i="25"/>
  <c r="DE7" i="25" s="1"/>
  <c r="BT7" i="25"/>
  <c r="DF7" i="25" s="1"/>
  <c r="BU7" i="25"/>
  <c r="DG7" i="25" s="1"/>
  <c r="BQ7" i="25"/>
  <c r="DC7" i="25" s="1"/>
  <c r="BL7" i="25"/>
  <c r="CX7" i="25" s="1"/>
  <c r="BM7" i="25"/>
  <c r="CY7" i="25" s="1"/>
  <c r="BN7" i="25"/>
  <c r="CZ7" i="25" s="1"/>
  <c r="BO7" i="25"/>
  <c r="DA7" i="25" s="1"/>
  <c r="BK7" i="25"/>
  <c r="CW7" i="25" s="1"/>
  <c r="BF7" i="25"/>
  <c r="CR7" i="25" s="1"/>
  <c r="BG7" i="25"/>
  <c r="CS7" i="25" s="1"/>
  <c r="BH7" i="25"/>
  <c r="CT7" i="25" s="1"/>
  <c r="CU7" i="25"/>
  <c r="W209" i="22"/>
  <c r="I5" i="24"/>
  <c r="I6" i="24"/>
  <c r="F6" i="24"/>
  <c r="F5" i="24"/>
  <c r="B12" i="24"/>
  <c r="B11" i="24"/>
  <c r="D4" i="24"/>
  <c r="D3" i="24"/>
  <c r="I4" i="24"/>
  <c r="J4" i="24" s="1"/>
  <c r="I3" i="24"/>
  <c r="J3" i="24" s="1"/>
  <c r="F4" i="24"/>
  <c r="G4" i="24" s="1"/>
  <c r="B10" i="24"/>
  <c r="B9" i="24"/>
  <c r="F3" i="24" s="1"/>
  <c r="G3" i="24" s="1"/>
  <c r="T75" i="22"/>
  <c r="S75" i="22"/>
  <c r="BF124" i="18"/>
  <c r="BG124" i="18" s="1"/>
  <c r="BH124" i="18" s="1"/>
  <c r="BJ124" i="18" s="1"/>
  <c r="I203" i="18"/>
  <c r="J203" i="18"/>
  <c r="AE203" i="18"/>
  <c r="AF203" i="18"/>
  <c r="H203" i="18"/>
  <c r="D203" i="18"/>
  <c r="C203" i="18"/>
  <c r="I200" i="18"/>
  <c r="J200" i="18"/>
  <c r="Z200" i="18"/>
  <c r="AA200" i="18"/>
  <c r="AB200" i="18"/>
  <c r="AC200" i="18"/>
  <c r="AD200" i="18"/>
  <c r="AE200" i="18"/>
  <c r="AF200" i="18"/>
  <c r="H200" i="18"/>
  <c r="D200" i="18"/>
  <c r="C200" i="18"/>
  <c r="B1205" i="22"/>
  <c r="D155" i="23"/>
  <c r="C154" i="23"/>
  <c r="B154" i="23"/>
  <c r="D153" i="23"/>
  <c r="C152" i="23"/>
  <c r="B152" i="23"/>
  <c r="D151" i="23"/>
  <c r="C150" i="23"/>
  <c r="B150" i="23"/>
  <c r="B123" i="23"/>
  <c r="B118" i="23"/>
  <c r="B107" i="23"/>
  <c r="B100" i="23"/>
  <c r="B91" i="23"/>
  <c r="B85" i="23"/>
  <c r="B81" i="23"/>
  <c r="B75" i="23"/>
  <c r="B69" i="23"/>
  <c r="B63" i="23"/>
  <c r="B57" i="23"/>
  <c r="B50" i="23"/>
  <c r="B43" i="23"/>
  <c r="B36" i="23"/>
  <c r="B29" i="23"/>
  <c r="B23" i="23"/>
  <c r="B21" i="23"/>
  <c r="B17" i="23"/>
  <c r="B11" i="23"/>
  <c r="B7" i="23"/>
  <c r="T458" i="22"/>
  <c r="S458" i="22"/>
  <c r="R458" i="22"/>
  <c r="S435" i="22"/>
  <c r="S434" i="22"/>
  <c r="T433" i="22"/>
  <c r="R433" i="22"/>
  <c r="T412" i="22"/>
  <c r="R412" i="22"/>
  <c r="W256" i="22"/>
  <c r="T256" i="22"/>
  <c r="R256" i="22"/>
  <c r="S242" i="22"/>
  <c r="W240" i="22"/>
  <c r="T240" i="22"/>
  <c r="S240" i="22"/>
  <c r="R240" i="22"/>
  <c r="T189" i="22"/>
  <c r="R189" i="22"/>
  <c r="L121" i="23"/>
  <c r="R107" i="23"/>
  <c r="V110" i="23"/>
  <c r="V107" i="23"/>
  <c r="R100" i="23"/>
  <c r="R91" i="23"/>
  <c r="V79" i="23"/>
  <c r="V75" i="23" s="1"/>
  <c r="V78" i="23"/>
  <c r="N69" i="23"/>
  <c r="V56" i="23"/>
  <c r="V50" i="23"/>
  <c r="V54" i="23"/>
  <c r="V42" i="23"/>
  <c r="V40" i="23"/>
  <c r="V36" i="23" s="1"/>
  <c r="N24" i="23"/>
  <c r="L20" i="23"/>
  <c r="B1204" i="22"/>
  <c r="A1204" i="22"/>
  <c r="B1203" i="22"/>
  <c r="B1202" i="22"/>
  <c r="A1202" i="22"/>
  <c r="A1203" i="22" s="1"/>
  <c r="B1199" i="22"/>
  <c r="B1198" i="22"/>
  <c r="B1197" i="22"/>
  <c r="B1196" i="22"/>
  <c r="B1195" i="22"/>
  <c r="B1194" i="22"/>
  <c r="B1193" i="22"/>
  <c r="B1192" i="22"/>
  <c r="B1191" i="22"/>
  <c r="B1190" i="22"/>
  <c r="B1189" i="22"/>
  <c r="A1189" i="22"/>
  <c r="A1190" i="22" s="1"/>
  <c r="A1191" i="22" s="1"/>
  <c r="A1192" i="22" s="1"/>
  <c r="A1193" i="22" s="1"/>
  <c r="A1194" i="22" s="1"/>
  <c r="A1195" i="22" s="1"/>
  <c r="A1196" i="22" s="1"/>
  <c r="A1197" i="22" s="1"/>
  <c r="A1198" i="22" s="1"/>
  <c r="A1199" i="22" s="1"/>
  <c r="B1188" i="22"/>
  <c r="B1187" i="22"/>
  <c r="B1186" i="22"/>
  <c r="B1185" i="22"/>
  <c r="B1184" i="22"/>
  <c r="B1183" i="22"/>
  <c r="B1182" i="22"/>
  <c r="A1182" i="22"/>
  <c r="A1183" i="22" s="1"/>
  <c r="A1184" i="22" s="1"/>
  <c r="A1185" i="22" s="1"/>
  <c r="A1186" i="22" s="1"/>
  <c r="A1187" i="22" s="1"/>
  <c r="A1188" i="22" s="1"/>
  <c r="B1181" i="22"/>
  <c r="B1180" i="22"/>
  <c r="B1179" i="22"/>
  <c r="B1178" i="22"/>
  <c r="B1177" i="22"/>
  <c r="B1176" i="22"/>
  <c r="B1175" i="22"/>
  <c r="B1174" i="22"/>
  <c r="B1173" i="22"/>
  <c r="B1172" i="22"/>
  <c r="B1171" i="22"/>
  <c r="A1171" i="22"/>
  <c r="A1172" i="22" s="1"/>
  <c r="A1173" i="22" s="1"/>
  <c r="A1174" i="22" s="1"/>
  <c r="A1175" i="22" s="1"/>
  <c r="A1176" i="22" s="1"/>
  <c r="A1177" i="22" s="1"/>
  <c r="A1178" i="22" s="1"/>
  <c r="A1179" i="22" s="1"/>
  <c r="A1180" i="22" s="1"/>
  <c r="A1181" i="22" s="1"/>
  <c r="B1170" i="22"/>
  <c r="B1169" i="22"/>
  <c r="B1168" i="22"/>
  <c r="B1167" i="22"/>
  <c r="B1166" i="22"/>
  <c r="B1165" i="22"/>
  <c r="B1164" i="22"/>
  <c r="B1163" i="22"/>
  <c r="A1163" i="22"/>
  <c r="A1164" i="22" s="1"/>
  <c r="A1165" i="22" s="1"/>
  <c r="A1166" i="22" s="1"/>
  <c r="A1167" i="22" s="1"/>
  <c r="A1168" i="22" s="1"/>
  <c r="A1169" i="22" s="1"/>
  <c r="A1170" i="22" s="1"/>
  <c r="B1162" i="22"/>
  <c r="B1161" i="22"/>
  <c r="B1160" i="22"/>
  <c r="B1159" i="22"/>
  <c r="B1158" i="22"/>
  <c r="A1158" i="22"/>
  <c r="A1159" i="22" s="1"/>
  <c r="A1160" i="22" s="1"/>
  <c r="A1161" i="22" s="1"/>
  <c r="A1162" i="22" s="1"/>
  <c r="B1157" i="22"/>
  <c r="B1156" i="22"/>
  <c r="B1155" i="22"/>
  <c r="B1154" i="22"/>
  <c r="B1153" i="22"/>
  <c r="A1153" i="22"/>
  <c r="A1154" i="22" s="1"/>
  <c r="A1155" i="22" s="1"/>
  <c r="A1156" i="22" s="1"/>
  <c r="A1157" i="22" s="1"/>
  <c r="B1152" i="22"/>
  <c r="B1151" i="22"/>
  <c r="B1150" i="22"/>
  <c r="B1149" i="22"/>
  <c r="B1148" i="22"/>
  <c r="A1148" i="22"/>
  <c r="A1149" i="22" s="1"/>
  <c r="A1150" i="22" s="1"/>
  <c r="A1151" i="22" s="1"/>
  <c r="A1152" i="22" s="1"/>
  <c r="B1147" i="22"/>
  <c r="B1146" i="22"/>
  <c r="B1145" i="22"/>
  <c r="B1144" i="22"/>
  <c r="B1143" i="22"/>
  <c r="A1143" i="22"/>
  <c r="A1144" i="22" s="1"/>
  <c r="A1145" i="22" s="1"/>
  <c r="A1146" i="22" s="1"/>
  <c r="A1147" i="22" s="1"/>
  <c r="B1142" i="22"/>
  <c r="B1141" i="22"/>
  <c r="B1140" i="22"/>
  <c r="B1139" i="22"/>
  <c r="B1138" i="22"/>
  <c r="B1137" i="22"/>
  <c r="B1136" i="22"/>
  <c r="B1135" i="22"/>
  <c r="B1134" i="22"/>
  <c r="B1133" i="22"/>
  <c r="B1132" i="22"/>
  <c r="B1131" i="22"/>
  <c r="B1130" i="22"/>
  <c r="B1129" i="22"/>
  <c r="A1129" i="22"/>
  <c r="A1130" i="22" s="1"/>
  <c r="A1131" i="22" s="1"/>
  <c r="A1132" i="22" s="1"/>
  <c r="A1133" i="22" s="1"/>
  <c r="A1134" i="22" s="1"/>
  <c r="A1135" i="22" s="1"/>
  <c r="A1136" i="22" s="1"/>
  <c r="A1137" i="22" s="1"/>
  <c r="A1138" i="22" s="1"/>
  <c r="A1139" i="22" s="1"/>
  <c r="A1140" i="22" s="1"/>
  <c r="A1141" i="22" s="1"/>
  <c r="A1142" i="22" s="1"/>
  <c r="B1128" i="22"/>
  <c r="B1120" i="22"/>
  <c r="B1119" i="22"/>
  <c r="B1118" i="22"/>
  <c r="B1117" i="22"/>
  <c r="B1116" i="22"/>
  <c r="B1115" i="22"/>
  <c r="B1113" i="22"/>
  <c r="B1112" i="22"/>
  <c r="B1111" i="22"/>
  <c r="B1110" i="22"/>
  <c r="B1109" i="22"/>
  <c r="B1108" i="22"/>
  <c r="A1108" i="22"/>
  <c r="A1109" i="22" s="1"/>
  <c r="A1110" i="22" s="1"/>
  <c r="A1111" i="22" s="1"/>
  <c r="A1112" i="22" s="1"/>
  <c r="A1113" i="22" s="1"/>
  <c r="B1107" i="22"/>
  <c r="S241" i="22"/>
  <c r="T63" i="22"/>
  <c r="R63" i="22" s="1"/>
  <c r="B484" i="1"/>
  <c r="A484" i="1"/>
  <c r="A455" i="1"/>
  <c r="A456" i="1"/>
  <c r="A457" i="1" s="1"/>
  <c r="A458" i="1" s="1"/>
  <c r="A459" i="1" s="1"/>
  <c r="B10" i="17"/>
  <c r="F24" i="17" s="1"/>
  <c r="K24" i="17"/>
  <c r="A424" i="1"/>
  <c r="A426" i="1" s="1"/>
  <c r="A427" i="1" s="1"/>
  <c r="A428" i="1" s="1"/>
  <c r="A425" i="1"/>
  <c r="B425" i="1" s="1"/>
  <c r="B428" i="1"/>
  <c r="E232" i="18"/>
  <c r="B11" i="17"/>
  <c r="K25" i="17" s="1"/>
  <c r="B9" i="17"/>
  <c r="K23" i="17"/>
  <c r="B8" i="17"/>
  <c r="F22" i="17"/>
  <c r="B7" i="17"/>
  <c r="F21" i="17" s="1"/>
  <c r="K21" i="17"/>
  <c r="B6" i="17"/>
  <c r="K20" i="17" s="1"/>
  <c r="B5" i="17"/>
  <c r="K19" i="17" s="1"/>
  <c r="B4" i="17"/>
  <c r="K18" i="17" s="1"/>
  <c r="C12" i="17"/>
  <c r="B12" i="17"/>
  <c r="C11" i="17"/>
  <c r="F34" i="17"/>
  <c r="F45" i="17" s="1"/>
  <c r="C10" i="17"/>
  <c r="K33" i="17"/>
  <c r="F38" i="17" s="1"/>
  <c r="C9" i="17"/>
  <c r="F32" i="17"/>
  <c r="F43" i="17" s="1"/>
  <c r="C8" i="17"/>
  <c r="K31" i="17" s="1"/>
  <c r="F31" i="17"/>
  <c r="F42" i="17" s="1"/>
  <c r="C7" i="17"/>
  <c r="F30" i="17" s="1"/>
  <c r="F41" i="17" s="1"/>
  <c r="C6" i="17"/>
  <c r="K29" i="17" s="1"/>
  <c r="C5" i="17"/>
  <c r="F28" i="17" s="1"/>
  <c r="C4" i="17"/>
  <c r="F27" i="17"/>
  <c r="BP236" i="18"/>
  <c r="BP235" i="18"/>
  <c r="BF174" i="18"/>
  <c r="BG174" i="18" s="1"/>
  <c r="BF164" i="18"/>
  <c r="BG164" i="18" s="1"/>
  <c r="BF154" i="18"/>
  <c r="BG154" i="18" s="1"/>
  <c r="BH154" i="18" s="1"/>
  <c r="BF26" i="18"/>
  <c r="BG26" i="18" s="1"/>
  <c r="BF144" i="18"/>
  <c r="BG144" i="18" s="1"/>
  <c r="BF134" i="18"/>
  <c r="BG134" i="18" s="1"/>
  <c r="BH134" i="18" s="1"/>
  <c r="BF114" i="18"/>
  <c r="BG114" i="18" s="1"/>
  <c r="BF104" i="18"/>
  <c r="BG104" i="18" s="1"/>
  <c r="BH104" i="18" s="1"/>
  <c r="BJ104" i="18" s="1"/>
  <c r="BF94" i="18"/>
  <c r="BG94" i="18" s="1"/>
  <c r="BF84" i="18"/>
  <c r="BG84" i="18" s="1"/>
  <c r="BF74" i="18"/>
  <c r="BG74" i="18" s="1"/>
  <c r="BH74" i="18" s="1"/>
  <c r="BJ74" i="18" s="1"/>
  <c r="BF64" i="18"/>
  <c r="BG64" i="18" s="1"/>
  <c r="BF54" i="18"/>
  <c r="BG54" i="18" s="1"/>
  <c r="BF16" i="18"/>
  <c r="BG16" i="18" s="1"/>
  <c r="BF45" i="18"/>
  <c r="BG45" i="18" s="1"/>
  <c r="BH45" i="18" s="1"/>
  <c r="BJ45" i="18" s="1"/>
  <c r="BF6" i="18"/>
  <c r="BG6" i="18" s="1"/>
  <c r="BF35" i="18"/>
  <c r="BG35" i="18" s="1"/>
  <c r="U251" i="1"/>
  <c r="U253" i="1" s="1"/>
  <c r="V251" i="1"/>
  <c r="V253" i="1" s="1"/>
  <c r="W251" i="1"/>
  <c r="W253" i="1" s="1"/>
  <c r="X251" i="1"/>
  <c r="X253" i="1" s="1"/>
  <c r="Y251" i="1"/>
  <c r="Y253" i="1" s="1"/>
  <c r="AA251" i="1"/>
  <c r="AA253" i="1" s="1"/>
  <c r="AA285" i="1"/>
  <c r="AA287" i="1"/>
  <c r="X285" i="1"/>
  <c r="X287" i="1"/>
  <c r="U285" i="1"/>
  <c r="Z285" i="1"/>
  <c r="Z287" i="1" s="1"/>
  <c r="V285" i="1"/>
  <c r="V287" i="1"/>
  <c r="W285" i="1"/>
  <c r="W287" i="1"/>
  <c r="Y285" i="1"/>
  <c r="Y287" i="1" s="1"/>
  <c r="AA290" i="1"/>
  <c r="AA292" i="1" s="1"/>
  <c r="Y290" i="1"/>
  <c r="Y292" i="1" s="1"/>
  <c r="X290" i="1"/>
  <c r="X292" i="1" s="1"/>
  <c r="W290" i="1"/>
  <c r="W292" i="1" s="1"/>
  <c r="V290" i="1"/>
  <c r="V292" i="1" s="1"/>
  <c r="U290" i="1"/>
  <c r="Z290" i="1" s="1"/>
  <c r="T290" i="1"/>
  <c r="S290" i="1"/>
  <c r="F232" i="1"/>
  <c r="AA299" i="1" s="1"/>
  <c r="AA301" i="1" s="1"/>
  <c r="V299" i="1"/>
  <c r="V301" i="1" s="1"/>
  <c r="X299" i="1"/>
  <c r="X301" i="1" s="1"/>
  <c r="W299" i="1"/>
  <c r="W301" i="1" s="1"/>
  <c r="U299" i="1"/>
  <c r="U301" i="1" s="1"/>
  <c r="T299" i="1"/>
  <c r="S299" i="1"/>
  <c r="U276" i="1"/>
  <c r="U278" i="1" s="1"/>
  <c r="AA276" i="1"/>
  <c r="AA278" i="1" s="1"/>
  <c r="X276" i="1"/>
  <c r="X278" i="1" s="1"/>
  <c r="W276" i="1"/>
  <c r="W278" i="1" s="1"/>
  <c r="V276" i="1"/>
  <c r="V278" i="1" s="1"/>
  <c r="T276" i="1"/>
  <c r="S276" i="1"/>
  <c r="AA260" i="1"/>
  <c r="AA262" i="1" s="1"/>
  <c r="V260" i="1"/>
  <c r="V262" i="1" s="1"/>
  <c r="X260" i="1"/>
  <c r="X262" i="1" s="1"/>
  <c r="W260" i="1"/>
  <c r="W262" i="1" s="1"/>
  <c r="U260" i="1"/>
  <c r="Z260" i="1" s="1"/>
  <c r="AB260" i="1" s="1"/>
  <c r="T260" i="1"/>
  <c r="S260" i="1"/>
  <c r="B426" i="1"/>
  <c r="B429" i="1"/>
  <c r="B483" i="1"/>
  <c r="B469" i="1"/>
  <c r="B442" i="1"/>
  <c r="B441" i="1"/>
  <c r="B438" i="1"/>
  <c r="B437" i="1"/>
  <c r="B436" i="1"/>
  <c r="B435" i="1"/>
  <c r="B434" i="1"/>
  <c r="B433" i="1"/>
  <c r="B432" i="1"/>
  <c r="B430" i="1"/>
  <c r="B427" i="1"/>
  <c r="B424" i="1"/>
  <c r="B423" i="1"/>
  <c r="Q40" i="1"/>
  <c r="S39" i="1"/>
  <c r="X72" i="1"/>
  <c r="X71" i="1"/>
  <c r="X70" i="1"/>
  <c r="X69" i="1"/>
  <c r="N66" i="1"/>
  <c r="V67" i="1" s="1"/>
  <c r="P66" i="1"/>
  <c r="R66" i="1" s="1"/>
  <c r="N64" i="1"/>
  <c r="V65" i="1" s="1"/>
  <c r="N62" i="1"/>
  <c r="V63" i="1" s="1"/>
  <c r="X62" i="1"/>
  <c r="P62" i="1"/>
  <c r="R62" i="1" s="1"/>
  <c r="M62" i="1"/>
  <c r="N60" i="1"/>
  <c r="V61" i="1" s="1"/>
  <c r="P60" i="1"/>
  <c r="T60" i="1" s="1"/>
  <c r="J60" i="1"/>
  <c r="V59" i="1"/>
  <c r="X58" i="1"/>
  <c r="O58" i="1"/>
  <c r="T58" i="1" s="1"/>
  <c r="N58" i="1"/>
  <c r="M58" i="1"/>
  <c r="V57" i="1"/>
  <c r="X56" i="1"/>
  <c r="O56" i="1"/>
  <c r="Q56" i="1" s="1"/>
  <c r="N56" i="1"/>
  <c r="M56" i="1"/>
  <c r="V55" i="1"/>
  <c r="X54" i="1"/>
  <c r="O54" i="1"/>
  <c r="Q54" i="1" s="1"/>
  <c r="N54" i="1"/>
  <c r="M54" i="1"/>
  <c r="V53" i="1"/>
  <c r="X52" i="1"/>
  <c r="O52" i="1"/>
  <c r="S52" i="1" s="1"/>
  <c r="N52" i="1"/>
  <c r="M52" i="1"/>
  <c r="D415" i="1"/>
  <c r="D416" i="1" s="1"/>
  <c r="C414" i="1"/>
  <c r="D411" i="1"/>
  <c r="C411" i="1" s="1"/>
  <c r="C410" i="1"/>
  <c r="D407" i="1"/>
  <c r="D408" i="1" s="1"/>
  <c r="C406" i="1"/>
  <c r="D403" i="1"/>
  <c r="C403" i="1" s="1"/>
  <c r="C402" i="1"/>
  <c r="D399" i="1"/>
  <c r="C399" i="1" s="1"/>
  <c r="C398" i="1"/>
  <c r="D395" i="1"/>
  <c r="D396" i="1" s="1"/>
  <c r="C394" i="1"/>
  <c r="D391" i="1"/>
  <c r="D392" i="1" s="1"/>
  <c r="C390" i="1"/>
  <c r="D387" i="1"/>
  <c r="C387" i="1" s="1"/>
  <c r="C386" i="1"/>
  <c r="D383" i="1"/>
  <c r="C383" i="1" s="1"/>
  <c r="C382" i="1"/>
  <c r="D379" i="1"/>
  <c r="D380" i="1" s="1"/>
  <c r="C380" i="1" s="1"/>
  <c r="C378" i="1"/>
  <c r="D375" i="1"/>
  <c r="D376" i="1"/>
  <c r="D377" i="1" s="1"/>
  <c r="C377" i="1" s="1"/>
  <c r="C374" i="1"/>
  <c r="D371" i="1"/>
  <c r="D372" i="1" s="1"/>
  <c r="D373" i="1" s="1"/>
  <c r="C373" i="1" s="1"/>
  <c r="C370" i="1"/>
  <c r="D367" i="1"/>
  <c r="D368" i="1" s="1"/>
  <c r="C366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64" i="1"/>
  <c r="C363" i="1"/>
  <c r="C362" i="1"/>
  <c r="C365" i="1"/>
  <c r="U303" i="1"/>
  <c r="U304" i="1" s="1"/>
  <c r="V303" i="1"/>
  <c r="V304" i="1" s="1"/>
  <c r="W303" i="1"/>
  <c r="W304" i="1" s="1"/>
  <c r="X303" i="1"/>
  <c r="X304" i="1" s="1"/>
  <c r="T303" i="1"/>
  <c r="S303" i="1"/>
  <c r="U295" i="1"/>
  <c r="U297" i="1" s="1"/>
  <c r="V295" i="1"/>
  <c r="V297" i="1" s="1"/>
  <c r="W295" i="1"/>
  <c r="W297" i="1" s="1"/>
  <c r="X295" i="1"/>
  <c r="X297" i="1" s="1"/>
  <c r="AA295" i="1"/>
  <c r="AA297" i="1" s="1"/>
  <c r="T295" i="1"/>
  <c r="S295" i="1"/>
  <c r="T285" i="1"/>
  <c r="S285" i="1"/>
  <c r="U280" i="1"/>
  <c r="U282" i="1" s="1"/>
  <c r="V280" i="1"/>
  <c r="V282" i="1" s="1"/>
  <c r="W280" i="1"/>
  <c r="W282" i="1" s="1"/>
  <c r="X280" i="1"/>
  <c r="X282" i="1" s="1"/>
  <c r="Y280" i="1"/>
  <c r="Y282" i="1" s="1"/>
  <c r="AA280" i="1"/>
  <c r="AA282" i="1" s="1"/>
  <c r="T280" i="1"/>
  <c r="S280" i="1"/>
  <c r="U272" i="1"/>
  <c r="U274" i="1" s="1"/>
  <c r="V272" i="1"/>
  <c r="V274" i="1" s="1"/>
  <c r="W272" i="1"/>
  <c r="W274" i="1" s="1"/>
  <c r="X272" i="1"/>
  <c r="X274" i="1" s="1"/>
  <c r="AA272" i="1"/>
  <c r="AA274" i="1" s="1"/>
  <c r="T272" i="1"/>
  <c r="S272" i="1"/>
  <c r="U268" i="1"/>
  <c r="Z268" i="1" s="1"/>
  <c r="V268" i="1"/>
  <c r="V270" i="1" s="1"/>
  <c r="W268" i="1"/>
  <c r="W270" i="1" s="1"/>
  <c r="X268" i="1"/>
  <c r="X270" i="1" s="1"/>
  <c r="AA268" i="1"/>
  <c r="AA270" i="1" s="1"/>
  <c r="T268" i="1"/>
  <c r="S268" i="1"/>
  <c r="U264" i="1"/>
  <c r="U266" i="1" s="1"/>
  <c r="V264" i="1"/>
  <c r="V266" i="1" s="1"/>
  <c r="W264" i="1"/>
  <c r="W266" i="1" s="1"/>
  <c r="X264" i="1"/>
  <c r="X266" i="1" s="1"/>
  <c r="AA264" i="1"/>
  <c r="AA266" i="1" s="1"/>
  <c r="T264" i="1"/>
  <c r="S264" i="1"/>
  <c r="U256" i="1"/>
  <c r="U258" i="1" s="1"/>
  <c r="V256" i="1"/>
  <c r="V258" i="1" s="1"/>
  <c r="W256" i="1"/>
  <c r="W258" i="1" s="1"/>
  <c r="X256" i="1"/>
  <c r="X258" i="1" s="1"/>
  <c r="AA256" i="1"/>
  <c r="AA258" i="1" s="1"/>
  <c r="T256" i="1"/>
  <c r="S256" i="1"/>
  <c r="T251" i="1"/>
  <c r="S251" i="1"/>
  <c r="F234" i="1"/>
  <c r="C232" i="1"/>
  <c r="C233" i="1" s="1"/>
  <c r="C234" i="1" s="1"/>
  <c r="F233" i="1"/>
  <c r="A443" i="1"/>
  <c r="A445" i="1" s="1"/>
  <c r="K28" i="17"/>
  <c r="K32" i="17"/>
  <c r="F33" i="17"/>
  <c r="F44" i="17"/>
  <c r="F39" i="17"/>
  <c r="K30" i="17"/>
  <c r="K34" i="17"/>
  <c r="K27" i="17"/>
  <c r="F25" i="17"/>
  <c r="F23" i="17"/>
  <c r="P56" i="1"/>
  <c r="S56" i="1"/>
  <c r="R56" i="1"/>
  <c r="C375" i="1"/>
  <c r="X66" i="1"/>
  <c r="T66" i="1"/>
  <c r="U287" i="1"/>
  <c r="M66" i="1"/>
  <c r="S62" i="1"/>
  <c r="Q52" i="1"/>
  <c r="A444" i="1"/>
  <c r="A447" i="1" s="1"/>
  <c r="A448" i="1" s="1"/>
  <c r="A449" i="1" s="1"/>
  <c r="A450" i="1" s="1"/>
  <c r="C371" i="1"/>
  <c r="P52" i="1"/>
  <c r="K22" i="17"/>
  <c r="AY38" i="29" l="1"/>
  <c r="AL38" i="29"/>
  <c r="AK38" i="29"/>
  <c r="AK39" i="29" s="1"/>
  <c r="BA38" i="29"/>
  <c r="S605" i="22" s="1"/>
  <c r="AR38" i="29"/>
  <c r="AI38" i="29"/>
  <c r="AI39" i="29" s="1"/>
  <c r="AO38" i="29"/>
  <c r="AQ38" i="29"/>
  <c r="AP38" i="29"/>
  <c r="AX38" i="29"/>
  <c r="S602" i="22" s="1"/>
  <c r="AN38" i="29"/>
  <c r="AS38" i="29"/>
  <c r="AT38" i="29"/>
  <c r="AW38" i="29"/>
  <c r="AJ38" i="29"/>
  <c r="AU38" i="29"/>
  <c r="AM38" i="29"/>
  <c r="S592" i="22" s="1"/>
  <c r="AV38" i="29"/>
  <c r="BB38" i="29"/>
  <c r="S608" i="22" s="1"/>
  <c r="AZ38" i="29"/>
  <c r="S603" i="22"/>
  <c r="S590" i="22"/>
  <c r="S588" i="22"/>
  <c r="H601" i="22"/>
  <c r="H587" i="22"/>
  <c r="H573" i="22"/>
  <c r="DT10" i="25"/>
  <c r="CO8" i="25"/>
  <c r="DT8" i="25" s="1"/>
  <c r="CV10" i="25"/>
  <c r="DB10" i="25"/>
  <c r="DH10" i="25"/>
  <c r="DN10" i="25"/>
  <c r="CO23" i="25"/>
  <c r="CO31" i="25"/>
  <c r="CO15" i="25"/>
  <c r="CO35" i="25"/>
  <c r="CO27" i="25"/>
  <c r="CV27" i="25" s="1"/>
  <c r="CO19" i="25"/>
  <c r="CO11" i="25"/>
  <c r="CO37" i="25"/>
  <c r="CV37" i="25" s="1"/>
  <c r="CO33" i="25"/>
  <c r="CV33" i="25" s="1"/>
  <c r="CO29" i="25"/>
  <c r="CV29" i="25" s="1"/>
  <c r="CO25" i="25"/>
  <c r="CV25" i="25" s="1"/>
  <c r="CO21" i="25"/>
  <c r="CV21" i="25" s="1"/>
  <c r="CO17" i="25"/>
  <c r="CV17" i="25" s="1"/>
  <c r="CO13" i="25"/>
  <c r="CV13" i="25" s="1"/>
  <c r="CO9" i="25"/>
  <c r="CV9" i="25" s="1"/>
  <c r="CS18" i="25"/>
  <c r="CU16" i="25"/>
  <c r="CY18" i="25"/>
  <c r="DA16" i="25"/>
  <c r="DE18" i="25"/>
  <c r="DG16" i="25"/>
  <c r="DQ18" i="25"/>
  <c r="DS16" i="25"/>
  <c r="CO38" i="25"/>
  <c r="DT38" i="25" s="1"/>
  <c r="CO36" i="25"/>
  <c r="CV36" i="25" s="1"/>
  <c r="CO34" i="25"/>
  <c r="DT34" i="25" s="1"/>
  <c r="CO32" i="25"/>
  <c r="CV32" i="25" s="1"/>
  <c r="CO30" i="25"/>
  <c r="DT30" i="25" s="1"/>
  <c r="CO28" i="25"/>
  <c r="CV28" i="25" s="1"/>
  <c r="CO26" i="25"/>
  <c r="DT26" i="25" s="1"/>
  <c r="CO24" i="25"/>
  <c r="CV24" i="25" s="1"/>
  <c r="CO22" i="25"/>
  <c r="DT22" i="25" s="1"/>
  <c r="CO20" i="25"/>
  <c r="CV20" i="25" s="1"/>
  <c r="CO18" i="25"/>
  <c r="DT18" i="25" s="1"/>
  <c r="CO16" i="25"/>
  <c r="DT16" i="25" s="1"/>
  <c r="CO14" i="25"/>
  <c r="DT14" i="25" s="1"/>
  <c r="CO12" i="25"/>
  <c r="DT12" i="25" s="1"/>
  <c r="CJ36" i="25"/>
  <c r="CQ36" i="25" s="1"/>
  <c r="CJ32" i="25"/>
  <c r="CQ32" i="25" s="1"/>
  <c r="CJ28" i="25"/>
  <c r="CQ28" i="25" s="1"/>
  <c r="CJ24" i="25"/>
  <c r="DC24" i="25" s="1"/>
  <c r="CJ20" i="25"/>
  <c r="CQ20" i="25" s="1"/>
  <c r="CJ16" i="25"/>
  <c r="CQ16" i="25" s="1"/>
  <c r="CT13" i="25"/>
  <c r="CR11" i="25"/>
  <c r="CZ13" i="25"/>
  <c r="CX11" i="25"/>
  <c r="CW8" i="25"/>
  <c r="DF13" i="25"/>
  <c r="DD11" i="25"/>
  <c r="DC8" i="25"/>
  <c r="DO28" i="25"/>
  <c r="DR13" i="25"/>
  <c r="DP11" i="25"/>
  <c r="DO8" i="25"/>
  <c r="CJ38" i="25"/>
  <c r="DC38" i="25" s="1"/>
  <c r="CJ34" i="25"/>
  <c r="DC34" i="25" s="1"/>
  <c r="CJ30" i="25"/>
  <c r="CQ30" i="25" s="1"/>
  <c r="CJ26" i="25"/>
  <c r="DI26" i="25" s="1"/>
  <c r="CJ22" i="25"/>
  <c r="DC22" i="25" s="1"/>
  <c r="CJ18" i="25"/>
  <c r="CQ18" i="25" s="1"/>
  <c r="CQ8" i="25"/>
  <c r="DK18" i="25"/>
  <c r="DM16" i="25"/>
  <c r="DL13" i="25"/>
  <c r="DJ11" i="25"/>
  <c r="DI8" i="25"/>
  <c r="CJ9" i="25"/>
  <c r="CW9" i="25" s="1"/>
  <c r="CJ10" i="25"/>
  <c r="CJ14" i="25"/>
  <c r="DO14" i="25" s="1"/>
  <c r="CM8" i="25"/>
  <c r="DF8" i="25" s="1"/>
  <c r="CM11" i="25"/>
  <c r="CZ11" i="25" s="1"/>
  <c r="CM15" i="25"/>
  <c r="CM17" i="25"/>
  <c r="DR17" i="25" s="1"/>
  <c r="CM19" i="25"/>
  <c r="CM21" i="25"/>
  <c r="CM23" i="25"/>
  <c r="DL23" i="25" s="1"/>
  <c r="CM25" i="25"/>
  <c r="DR25" i="25" s="1"/>
  <c r="CM27" i="25"/>
  <c r="CM29" i="25"/>
  <c r="DL29" i="25" s="1"/>
  <c r="CM31" i="25"/>
  <c r="DL31" i="25" s="1"/>
  <c r="CM33" i="25"/>
  <c r="DR33" i="25" s="1"/>
  <c r="CM35" i="25"/>
  <c r="DL35" i="25" s="1"/>
  <c r="CM37" i="25"/>
  <c r="DL37" i="25" s="1"/>
  <c r="CK8" i="25"/>
  <c r="CX8" i="25" s="1"/>
  <c r="CK9" i="25"/>
  <c r="DD9" i="25" s="1"/>
  <c r="CK13" i="25"/>
  <c r="CK37" i="25"/>
  <c r="DP37" i="25" s="1"/>
  <c r="CK35" i="25"/>
  <c r="CK33" i="25"/>
  <c r="CK31" i="25"/>
  <c r="DD31" i="25" s="1"/>
  <c r="CK29" i="25"/>
  <c r="CK27" i="25"/>
  <c r="CK25" i="25"/>
  <c r="DP25" i="25" s="1"/>
  <c r="CK23" i="25"/>
  <c r="DD23" i="25" s="1"/>
  <c r="CK21" i="25"/>
  <c r="CK19" i="25"/>
  <c r="DJ19" i="25" s="1"/>
  <c r="CK17" i="25"/>
  <c r="CK15" i="25"/>
  <c r="DJ15" i="25" s="1"/>
  <c r="CJ12" i="25"/>
  <c r="DO12" i="25" s="1"/>
  <c r="CM9" i="25"/>
  <c r="CT9" i="25" s="1"/>
  <c r="DF21" i="25"/>
  <c r="DL8" i="25"/>
  <c r="CL38" i="25"/>
  <c r="CN36" i="25"/>
  <c r="DG36" i="25" s="1"/>
  <c r="CL34" i="25"/>
  <c r="DE34" i="25" s="1"/>
  <c r="CN32" i="25"/>
  <c r="DM32" i="25" s="1"/>
  <c r="CL30" i="25"/>
  <c r="CN28" i="25"/>
  <c r="DS28" i="25" s="1"/>
  <c r="CL26" i="25"/>
  <c r="DE26" i="25" s="1"/>
  <c r="CN24" i="25"/>
  <c r="CL22" i="25"/>
  <c r="DK22" i="25" s="1"/>
  <c r="CN20" i="25"/>
  <c r="DS20" i="25" s="1"/>
  <c r="H503" i="22"/>
  <c r="H559" i="22"/>
  <c r="H545" i="22"/>
  <c r="CN9" i="25"/>
  <c r="DM9" i="25" s="1"/>
  <c r="CN11" i="25"/>
  <c r="CN13" i="25"/>
  <c r="CN15" i="25"/>
  <c r="CN17" i="25"/>
  <c r="CN19" i="25"/>
  <c r="DS19" i="25" s="1"/>
  <c r="CN21" i="25"/>
  <c r="DS21" i="25" s="1"/>
  <c r="CN23" i="25"/>
  <c r="CN25" i="25"/>
  <c r="CN27" i="25"/>
  <c r="DS27" i="25" s="1"/>
  <c r="CN29" i="25"/>
  <c r="CN31" i="25"/>
  <c r="CN33" i="25"/>
  <c r="DS33" i="25" s="1"/>
  <c r="CN35" i="25"/>
  <c r="CN37" i="25"/>
  <c r="CN8" i="25"/>
  <c r="CN10" i="25"/>
  <c r="DM10" i="25" s="1"/>
  <c r="CN12" i="25"/>
  <c r="CN14" i="25"/>
  <c r="CL9" i="25"/>
  <c r="CL11" i="25"/>
  <c r="DQ11" i="25" s="1"/>
  <c r="CL13" i="25"/>
  <c r="CL15" i="25"/>
  <c r="DQ15" i="25" s="1"/>
  <c r="CL17" i="25"/>
  <c r="CL19" i="25"/>
  <c r="CL21" i="25"/>
  <c r="CL23" i="25"/>
  <c r="CL25" i="25"/>
  <c r="CL27" i="25"/>
  <c r="CL29" i="25"/>
  <c r="CL31" i="25"/>
  <c r="CL33" i="25"/>
  <c r="CL35" i="25"/>
  <c r="CL37" i="25"/>
  <c r="CL8" i="25"/>
  <c r="CL10" i="25"/>
  <c r="CL12" i="25"/>
  <c r="CL14" i="25"/>
  <c r="CS14" i="25" s="1"/>
  <c r="CN38" i="25"/>
  <c r="CL36" i="25"/>
  <c r="DQ36" i="25" s="1"/>
  <c r="CN34" i="25"/>
  <c r="CL32" i="25"/>
  <c r="CN30" i="25"/>
  <c r="CL28" i="25"/>
  <c r="DK28" i="25" s="1"/>
  <c r="CN26" i="25"/>
  <c r="CL24" i="25"/>
  <c r="CN22" i="25"/>
  <c r="CL20" i="25"/>
  <c r="CN18" i="25"/>
  <c r="CL16" i="25"/>
  <c r="CM38" i="25"/>
  <c r="CK38" i="25"/>
  <c r="CJ37" i="25"/>
  <c r="CM36" i="25"/>
  <c r="CK36" i="25"/>
  <c r="CJ35" i="25"/>
  <c r="CM34" i="25"/>
  <c r="CK34" i="25"/>
  <c r="DP34" i="25" s="1"/>
  <c r="CJ33" i="25"/>
  <c r="CM32" i="25"/>
  <c r="DR32" i="25" s="1"/>
  <c r="CK32" i="25"/>
  <c r="DP32" i="25" s="1"/>
  <c r="CJ31" i="25"/>
  <c r="CM30" i="25"/>
  <c r="CK30" i="25"/>
  <c r="DP30" i="25" s="1"/>
  <c r="CJ29" i="25"/>
  <c r="DO29" i="25" s="1"/>
  <c r="CM28" i="25"/>
  <c r="CK28" i="25"/>
  <c r="CJ27" i="25"/>
  <c r="CM26" i="25"/>
  <c r="CK26" i="25"/>
  <c r="DP26" i="25" s="1"/>
  <c r="CJ25" i="25"/>
  <c r="CM24" i="25"/>
  <c r="CK24" i="25"/>
  <c r="DP24" i="25" s="1"/>
  <c r="CJ23" i="25"/>
  <c r="DO23" i="25" s="1"/>
  <c r="CM22" i="25"/>
  <c r="CK22" i="25"/>
  <c r="CJ21" i="25"/>
  <c r="DO21" i="25" s="1"/>
  <c r="CM20" i="25"/>
  <c r="DR20" i="25" s="1"/>
  <c r="CK20" i="25"/>
  <c r="CJ19" i="25"/>
  <c r="CM18" i="25"/>
  <c r="DR18" i="25" s="1"/>
  <c r="CK18" i="25"/>
  <c r="CJ17" i="25"/>
  <c r="CM16" i="25"/>
  <c r="CK16" i="25"/>
  <c r="DP16" i="25" s="1"/>
  <c r="CJ15" i="25"/>
  <c r="CM14" i="25"/>
  <c r="CK14" i="25"/>
  <c r="CJ13" i="25"/>
  <c r="DO13" i="25" s="1"/>
  <c r="CM12" i="25"/>
  <c r="CK12" i="25"/>
  <c r="DP12" i="25" s="1"/>
  <c r="CJ11" i="25"/>
  <c r="DI11" i="25" s="1"/>
  <c r="CM10" i="25"/>
  <c r="CK10" i="25"/>
  <c r="CR10" i="25" s="1"/>
  <c r="P58" i="1"/>
  <c r="U262" i="1"/>
  <c r="Z280" i="1"/>
  <c r="Z282" i="1" s="1"/>
  <c r="Z303" i="1"/>
  <c r="S60" i="1"/>
  <c r="Z295" i="1"/>
  <c r="AB285" i="1"/>
  <c r="Z256" i="1"/>
  <c r="AB256" i="1" s="1"/>
  <c r="C395" i="1"/>
  <c r="Z262" i="1"/>
  <c r="AB262" i="1" s="1"/>
  <c r="AA263" i="1" s="1"/>
  <c r="T52" i="1"/>
  <c r="T56" i="1"/>
  <c r="R54" i="1"/>
  <c r="D388" i="1"/>
  <c r="D389" i="1" s="1"/>
  <c r="C389" i="1" s="1"/>
  <c r="C415" i="1"/>
  <c r="R52" i="1"/>
  <c r="T54" i="1"/>
  <c r="X60" i="1"/>
  <c r="D393" i="1"/>
  <c r="C393" i="1" s="1"/>
  <c r="C392" i="1"/>
  <c r="Z263" i="1"/>
  <c r="AB263" i="1"/>
  <c r="U263" i="1"/>
  <c r="V263" i="1"/>
  <c r="X263" i="1"/>
  <c r="D400" i="1"/>
  <c r="T62" i="1"/>
  <c r="AB280" i="1"/>
  <c r="Z251" i="1"/>
  <c r="S66" i="1"/>
  <c r="C391" i="1"/>
  <c r="S58" i="1"/>
  <c r="D404" i="1"/>
  <c r="D405" i="1" s="1"/>
  <c r="C405" i="1" s="1"/>
  <c r="C379" i="1"/>
  <c r="U270" i="1"/>
  <c r="C367" i="1"/>
  <c r="C376" i="1"/>
  <c r="P64" i="1"/>
  <c r="T64" i="1" s="1"/>
  <c r="Z276" i="1"/>
  <c r="Z299" i="1"/>
  <c r="Z301" i="1" s="1"/>
  <c r="W63" i="22"/>
  <c r="BH35" i="18"/>
  <c r="BJ35" i="18"/>
  <c r="BH144" i="18"/>
  <c r="BJ144" i="18"/>
  <c r="BH54" i="18"/>
  <c r="BJ54" i="18"/>
  <c r="BH94" i="18"/>
  <c r="BJ94" i="18"/>
  <c r="BH114" i="18"/>
  <c r="BJ114" i="18" s="1"/>
  <c r="AB299" i="1"/>
  <c r="A429" i="1"/>
  <c r="A430" i="1"/>
  <c r="A431" i="1" s="1"/>
  <c r="D369" i="1"/>
  <c r="C369" i="1" s="1"/>
  <c r="C368" i="1"/>
  <c r="A460" i="1"/>
  <c r="B459" i="1"/>
  <c r="C408" i="1"/>
  <c r="D409" i="1"/>
  <c r="C409" i="1" s="1"/>
  <c r="BJ174" i="18"/>
  <c r="C416" i="1"/>
  <c r="D417" i="1"/>
  <c r="C417" i="1" s="1"/>
  <c r="BH6" i="18"/>
  <c r="BJ6" i="18" s="1"/>
  <c r="A451" i="1"/>
  <c r="A452" i="1"/>
  <c r="AB290" i="1"/>
  <c r="Z292" i="1"/>
  <c r="A1115" i="22"/>
  <c r="A1116" i="22" s="1"/>
  <c r="A1117" i="22" s="1"/>
  <c r="A1118" i="22" s="1"/>
  <c r="A1119" i="22" s="1"/>
  <c r="A1120" i="22" s="1"/>
  <c r="A1114" i="22"/>
  <c r="B1114" i="22" s="1"/>
  <c r="BH164" i="18"/>
  <c r="BJ164" i="18" s="1"/>
  <c r="D397" i="1"/>
  <c r="C397" i="1" s="1"/>
  <c r="C396" i="1"/>
  <c r="BH26" i="18"/>
  <c r="BJ26" i="18" s="1"/>
  <c r="BH64" i="18"/>
  <c r="BJ64" i="18"/>
  <c r="BH84" i="18"/>
  <c r="BJ84" i="18" s="1"/>
  <c r="BH16" i="18"/>
  <c r="BJ16" i="18" s="1"/>
  <c r="AB282" i="1"/>
  <c r="Z283" i="1" s="1"/>
  <c r="AB268" i="1"/>
  <c r="Z270" i="1"/>
  <c r="AB276" i="1"/>
  <c r="Z278" i="1"/>
  <c r="C372" i="1"/>
  <c r="M60" i="1"/>
  <c r="C407" i="1"/>
  <c r="BJ154" i="18"/>
  <c r="S54" i="1"/>
  <c r="P54" i="1"/>
  <c r="D381" i="1"/>
  <c r="C381" i="1" s="1"/>
  <c r="D384" i="1"/>
  <c r="Z264" i="1"/>
  <c r="M64" i="1"/>
  <c r="C388" i="1"/>
  <c r="BJ134" i="18"/>
  <c r="F37" i="17"/>
  <c r="F18" i="17"/>
  <c r="F29" i="17"/>
  <c r="F40" i="17" s="1"/>
  <c r="Z272" i="1"/>
  <c r="AB287" i="1"/>
  <c r="AA288" i="1" s="1"/>
  <c r="U292" i="1"/>
  <c r="D412" i="1"/>
  <c r="C404" i="1"/>
  <c r="S64" i="1"/>
  <c r="BH174" i="18"/>
  <c r="R60" i="1"/>
  <c r="Z258" i="1"/>
  <c r="R58" i="1"/>
  <c r="R64" i="1"/>
  <c r="A446" i="1"/>
  <c r="Q58" i="1"/>
  <c r="X64" i="1"/>
  <c r="F19" i="17"/>
  <c r="F20" i="17"/>
  <c r="S594" i="22" l="1"/>
  <c r="AJ39" i="29"/>
  <c r="S589" i="22"/>
  <c r="S606" i="22"/>
  <c r="S604" i="22"/>
  <c r="S591" i="22"/>
  <c r="AL39" i="29"/>
  <c r="AM39" i="29"/>
  <c r="DN19" i="25"/>
  <c r="DH19" i="25"/>
  <c r="DB19" i="25"/>
  <c r="CV19" i="25"/>
  <c r="DN35" i="25"/>
  <c r="DH35" i="25"/>
  <c r="DB35" i="25"/>
  <c r="DN31" i="25"/>
  <c r="DH31" i="25"/>
  <c r="DB31" i="25"/>
  <c r="DN8" i="25"/>
  <c r="DN12" i="25"/>
  <c r="DN16" i="25"/>
  <c r="DN20" i="25"/>
  <c r="DN24" i="25"/>
  <c r="DN28" i="25"/>
  <c r="DN32" i="25"/>
  <c r="DN36" i="25"/>
  <c r="DH8" i="25"/>
  <c r="DH12" i="25"/>
  <c r="DH16" i="25"/>
  <c r="DH20" i="25"/>
  <c r="DH24" i="25"/>
  <c r="DH28" i="25"/>
  <c r="DH32" i="25"/>
  <c r="DH36" i="25"/>
  <c r="DB8" i="25"/>
  <c r="DB12" i="25"/>
  <c r="DB16" i="25"/>
  <c r="DB20" i="25"/>
  <c r="DB24" i="25"/>
  <c r="DB28" i="25"/>
  <c r="DB32" i="25"/>
  <c r="DB36" i="25"/>
  <c r="CV8" i="25"/>
  <c r="CV12" i="25"/>
  <c r="CV16" i="25"/>
  <c r="DT20" i="25"/>
  <c r="DT24" i="25"/>
  <c r="DT28" i="25"/>
  <c r="DT32" i="25"/>
  <c r="DT36" i="25"/>
  <c r="DT9" i="25"/>
  <c r="DT13" i="25"/>
  <c r="DT17" i="25"/>
  <c r="DT21" i="25"/>
  <c r="DT25" i="25"/>
  <c r="DT29" i="25"/>
  <c r="DT33" i="25"/>
  <c r="DT37" i="25"/>
  <c r="CV22" i="25"/>
  <c r="CV26" i="25"/>
  <c r="CV30" i="25"/>
  <c r="CV34" i="25"/>
  <c r="CV38" i="25"/>
  <c r="DN13" i="25"/>
  <c r="DN21" i="25"/>
  <c r="DN29" i="25"/>
  <c r="DN37" i="25"/>
  <c r="DH13" i="25"/>
  <c r="DH21" i="25"/>
  <c r="DH29" i="25"/>
  <c r="DH37" i="25"/>
  <c r="DB13" i="25"/>
  <c r="DB21" i="25"/>
  <c r="DB29" i="25"/>
  <c r="DB37" i="25"/>
  <c r="CV31" i="25"/>
  <c r="CV35" i="25"/>
  <c r="DN11" i="25"/>
  <c r="DH11" i="25"/>
  <c r="DB11" i="25"/>
  <c r="CV11" i="25"/>
  <c r="DN27" i="25"/>
  <c r="DH27" i="25"/>
  <c r="DB27" i="25"/>
  <c r="DN15" i="25"/>
  <c r="DH15" i="25"/>
  <c r="DB15" i="25"/>
  <c r="CV15" i="25"/>
  <c r="DN23" i="25"/>
  <c r="DH23" i="25"/>
  <c r="DB23" i="25"/>
  <c r="CV23" i="25"/>
  <c r="DN14" i="25"/>
  <c r="DN18" i="25"/>
  <c r="DN22" i="25"/>
  <c r="DN26" i="25"/>
  <c r="DN30" i="25"/>
  <c r="DN34" i="25"/>
  <c r="DN38" i="25"/>
  <c r="DH14" i="25"/>
  <c r="DH18" i="25"/>
  <c r="DH22" i="25"/>
  <c r="DH26" i="25"/>
  <c r="DH30" i="25"/>
  <c r="DH34" i="25"/>
  <c r="DH38" i="25"/>
  <c r="DB14" i="25"/>
  <c r="DB18" i="25"/>
  <c r="DB22" i="25"/>
  <c r="DB26" i="25"/>
  <c r="DB30" i="25"/>
  <c r="DB34" i="25"/>
  <c r="DB38" i="25"/>
  <c r="CV14" i="25"/>
  <c r="CV18" i="25"/>
  <c r="DT11" i="25"/>
  <c r="DT15" i="25"/>
  <c r="DT19" i="25"/>
  <c r="DT23" i="25"/>
  <c r="DT27" i="25"/>
  <c r="DT31" i="25"/>
  <c r="DT35" i="25"/>
  <c r="DN9" i="25"/>
  <c r="DN17" i="25"/>
  <c r="DN25" i="25"/>
  <c r="DN33" i="25"/>
  <c r="DH9" i="25"/>
  <c r="DH17" i="25"/>
  <c r="DH25" i="25"/>
  <c r="DH33" i="25"/>
  <c r="DB9" i="25"/>
  <c r="DB17" i="25"/>
  <c r="DB25" i="25"/>
  <c r="DB33" i="25"/>
  <c r="DJ8" i="25"/>
  <c r="DI30" i="25"/>
  <c r="DI38" i="25"/>
  <c r="DI36" i="25"/>
  <c r="DC28" i="25"/>
  <c r="DO20" i="25"/>
  <c r="DO36" i="25"/>
  <c r="DC20" i="25"/>
  <c r="CW16" i="25"/>
  <c r="DI24" i="25"/>
  <c r="CW32" i="25"/>
  <c r="DI16" i="25"/>
  <c r="DO16" i="25"/>
  <c r="DO24" i="25"/>
  <c r="DO32" i="25"/>
  <c r="CW24" i="25"/>
  <c r="CQ24" i="25"/>
  <c r="DI20" i="25"/>
  <c r="DI28" i="25"/>
  <c r="DI34" i="25"/>
  <c r="DC36" i="25"/>
  <c r="DC26" i="25"/>
  <c r="CW20" i="25"/>
  <c r="CW28" i="25"/>
  <c r="CW36" i="25"/>
  <c r="DI9" i="25"/>
  <c r="DI32" i="25"/>
  <c r="DC32" i="25"/>
  <c r="DC16" i="25"/>
  <c r="DL9" i="25"/>
  <c r="DI22" i="25"/>
  <c r="DO18" i="25"/>
  <c r="DO22" i="25"/>
  <c r="DO26" i="25"/>
  <c r="DO30" i="25"/>
  <c r="DO34" i="25"/>
  <c r="DO38" i="25"/>
  <c r="DI18" i="25"/>
  <c r="DC30" i="25"/>
  <c r="DK11" i="25"/>
  <c r="DC18" i="25"/>
  <c r="CW18" i="25"/>
  <c r="CW22" i="25"/>
  <c r="CW26" i="25"/>
  <c r="CW30" i="25"/>
  <c r="CW34" i="25"/>
  <c r="CW38" i="25"/>
  <c r="CQ22" i="25"/>
  <c r="CQ26" i="25"/>
  <c r="CQ34" i="25"/>
  <c r="CQ38" i="25"/>
  <c r="CX10" i="25"/>
  <c r="DP10" i="25"/>
  <c r="CZ12" i="25"/>
  <c r="DR12" i="25"/>
  <c r="CW15" i="25"/>
  <c r="DO15" i="25"/>
  <c r="CX18" i="25"/>
  <c r="DP18" i="25"/>
  <c r="DR24" i="25"/>
  <c r="DL24" i="25"/>
  <c r="DO27" i="25"/>
  <c r="DI27" i="25"/>
  <c r="DC27" i="25"/>
  <c r="DR28" i="25"/>
  <c r="DF28" i="25"/>
  <c r="DL28" i="25"/>
  <c r="DO31" i="25"/>
  <c r="DC31" i="25"/>
  <c r="DO35" i="25"/>
  <c r="DI35" i="25"/>
  <c r="DD38" i="25"/>
  <c r="DP38" i="25"/>
  <c r="DK16" i="25"/>
  <c r="CS16" i="25"/>
  <c r="CY16" i="25"/>
  <c r="DQ16" i="25"/>
  <c r="DE24" i="25"/>
  <c r="CY24" i="25"/>
  <c r="CS24" i="25"/>
  <c r="DK24" i="25"/>
  <c r="DQ24" i="25"/>
  <c r="DE32" i="25"/>
  <c r="CS32" i="25"/>
  <c r="CY32" i="25"/>
  <c r="CS10" i="25"/>
  <c r="DE10" i="25"/>
  <c r="DQ33" i="25"/>
  <c r="DE33" i="25"/>
  <c r="DK33" i="25"/>
  <c r="DQ29" i="25"/>
  <c r="DK29" i="25"/>
  <c r="DE29" i="25"/>
  <c r="DQ21" i="25"/>
  <c r="DK21" i="25"/>
  <c r="CY17" i="25"/>
  <c r="DQ17" i="25"/>
  <c r="CY9" i="25"/>
  <c r="DQ9" i="25"/>
  <c r="CS9" i="25"/>
  <c r="CU12" i="25"/>
  <c r="DA12" i="25"/>
  <c r="DG12" i="25"/>
  <c r="DA8" i="25"/>
  <c r="DG8" i="25"/>
  <c r="DS35" i="25"/>
  <c r="DG35" i="25"/>
  <c r="DS23" i="25"/>
  <c r="DG23" i="25"/>
  <c r="DM23" i="25"/>
  <c r="DA15" i="25"/>
  <c r="DS15" i="25"/>
  <c r="DM15" i="25"/>
  <c r="DA11" i="25"/>
  <c r="DS11" i="25"/>
  <c r="DR10" i="25"/>
  <c r="CT10" i="25"/>
  <c r="DR14" i="25"/>
  <c r="DL14" i="25"/>
  <c r="DO17" i="25"/>
  <c r="DI17" i="25"/>
  <c r="DP20" i="25"/>
  <c r="DJ20" i="25"/>
  <c r="DR22" i="25"/>
  <c r="DF22" i="25"/>
  <c r="DL22" i="25"/>
  <c r="DO25" i="25"/>
  <c r="DI25" i="25"/>
  <c r="DC25" i="25"/>
  <c r="DR26" i="25"/>
  <c r="DF26" i="25"/>
  <c r="DP28" i="25"/>
  <c r="DD28" i="25"/>
  <c r="DR30" i="25"/>
  <c r="DF30" i="25"/>
  <c r="DO33" i="25"/>
  <c r="DI33" i="25"/>
  <c r="DC33" i="25"/>
  <c r="DR34" i="25"/>
  <c r="DL34" i="25"/>
  <c r="DF34" i="25"/>
  <c r="DP36" i="25"/>
  <c r="DD36" i="25"/>
  <c r="DJ36" i="25"/>
  <c r="DO37" i="25"/>
  <c r="DC37" i="25"/>
  <c r="DR38" i="25"/>
  <c r="DF38" i="25"/>
  <c r="CU18" i="25"/>
  <c r="DG18" i="25"/>
  <c r="DA18" i="25"/>
  <c r="DM22" i="25"/>
  <c r="DG22" i="25"/>
  <c r="CU22" i="25"/>
  <c r="DA22" i="25"/>
  <c r="DA26" i="25"/>
  <c r="CU26" i="25"/>
  <c r="DG26" i="25"/>
  <c r="DS26" i="25"/>
  <c r="DG30" i="25"/>
  <c r="DA30" i="25"/>
  <c r="CU30" i="25"/>
  <c r="DA34" i="25"/>
  <c r="CU34" i="25"/>
  <c r="DG34" i="25"/>
  <c r="DG38" i="25"/>
  <c r="CU38" i="25"/>
  <c r="DA38" i="25"/>
  <c r="DS38" i="25"/>
  <c r="CS12" i="25"/>
  <c r="DE12" i="25"/>
  <c r="DK8" i="25"/>
  <c r="CY8" i="25"/>
  <c r="DE8" i="25"/>
  <c r="DQ35" i="25"/>
  <c r="DE35" i="25"/>
  <c r="DQ31" i="25"/>
  <c r="DK31" i="25"/>
  <c r="DQ27" i="25"/>
  <c r="DK27" i="25"/>
  <c r="DQ23" i="25"/>
  <c r="DE23" i="25"/>
  <c r="DQ19" i="25"/>
  <c r="DK19" i="25"/>
  <c r="CU14" i="25"/>
  <c r="DM14" i="25"/>
  <c r="DA14" i="25"/>
  <c r="CU10" i="25"/>
  <c r="DG10" i="25"/>
  <c r="DA10" i="25"/>
  <c r="DS37" i="25"/>
  <c r="DM37" i="25"/>
  <c r="DS29" i="25"/>
  <c r="DM29" i="25"/>
  <c r="DS25" i="25"/>
  <c r="DM25" i="25"/>
  <c r="DS17" i="25"/>
  <c r="DM17" i="25"/>
  <c r="DS13" i="25"/>
  <c r="DM13" i="25"/>
  <c r="DS9" i="25"/>
  <c r="CU9" i="25"/>
  <c r="CS22" i="25"/>
  <c r="CY22" i="25"/>
  <c r="CY26" i="25"/>
  <c r="CS26" i="25"/>
  <c r="CS30" i="25"/>
  <c r="CY30" i="25"/>
  <c r="CS34" i="25"/>
  <c r="CY34" i="25"/>
  <c r="CS38" i="25"/>
  <c r="CY38" i="25"/>
  <c r="DK9" i="25"/>
  <c r="DJ10" i="25"/>
  <c r="DM11" i="25"/>
  <c r="DL12" i="25"/>
  <c r="CR15" i="25"/>
  <c r="CX15" i="25"/>
  <c r="DD15" i="25"/>
  <c r="CR19" i="25"/>
  <c r="CX19" i="25"/>
  <c r="CR23" i="25"/>
  <c r="CX23" i="25"/>
  <c r="CR27" i="25"/>
  <c r="CX27" i="25"/>
  <c r="CR31" i="25"/>
  <c r="CX31" i="25"/>
  <c r="CR35" i="25"/>
  <c r="CX35" i="25"/>
  <c r="DP35" i="25"/>
  <c r="DJ13" i="25"/>
  <c r="CR13" i="25"/>
  <c r="DP8" i="25"/>
  <c r="CR8" i="25"/>
  <c r="DF35" i="25"/>
  <c r="CT35" i="25"/>
  <c r="CZ35" i="25"/>
  <c r="CT31" i="25"/>
  <c r="CZ31" i="25"/>
  <c r="DF31" i="25"/>
  <c r="DR31" i="25"/>
  <c r="DF27" i="25"/>
  <c r="CZ27" i="25"/>
  <c r="CT27" i="25"/>
  <c r="DL27" i="25"/>
  <c r="CT23" i="25"/>
  <c r="CZ23" i="25"/>
  <c r="DF23" i="25"/>
  <c r="DL19" i="25"/>
  <c r="CT19" i="25"/>
  <c r="CZ19" i="25"/>
  <c r="DF19" i="25"/>
  <c r="CZ15" i="25"/>
  <c r="CT15" i="25"/>
  <c r="DF15" i="25"/>
  <c r="CT8" i="25"/>
  <c r="CZ8" i="25"/>
  <c r="DR8" i="25"/>
  <c r="DI10" i="25"/>
  <c r="CQ10" i="25"/>
  <c r="CW10" i="25"/>
  <c r="DC10" i="25"/>
  <c r="DJ9" i="25"/>
  <c r="DK10" i="25"/>
  <c r="DK12" i="25"/>
  <c r="DK14" i="25"/>
  <c r="DL15" i="25"/>
  <c r="DL17" i="25"/>
  <c r="DM18" i="25"/>
  <c r="DM20" i="25"/>
  <c r="DJ23" i="25"/>
  <c r="DJ25" i="25"/>
  <c r="DK26" i="25"/>
  <c r="DJ27" i="25"/>
  <c r="DK30" i="25"/>
  <c r="DJ31" i="25"/>
  <c r="DL33" i="25"/>
  <c r="DK34" i="25"/>
  <c r="DJ35" i="25"/>
  <c r="DM36" i="25"/>
  <c r="DK38" i="25"/>
  <c r="DD8" i="25"/>
  <c r="DC9" i="25"/>
  <c r="DG9" i="25"/>
  <c r="DF10" i="25"/>
  <c r="DE11" i="25"/>
  <c r="DD12" i="25"/>
  <c r="DC13" i="25"/>
  <c r="DG13" i="25"/>
  <c r="DF14" i="25"/>
  <c r="DE15" i="25"/>
  <c r="DD16" i="25"/>
  <c r="DC17" i="25"/>
  <c r="DG17" i="25"/>
  <c r="DF18" i="25"/>
  <c r="DE19" i="25"/>
  <c r="DD20" i="25"/>
  <c r="DC21" i="25"/>
  <c r="DE22" i="25"/>
  <c r="DF25" i="25"/>
  <c r="DD27" i="25"/>
  <c r="DG28" i="25"/>
  <c r="DE30" i="25"/>
  <c r="DF33" i="25"/>
  <c r="DD35" i="25"/>
  <c r="DE38" i="25"/>
  <c r="CZ10" i="25"/>
  <c r="CX12" i="25"/>
  <c r="DA13" i="25"/>
  <c r="CY15" i="25"/>
  <c r="CW17" i="25"/>
  <c r="CZ18" i="25"/>
  <c r="CY19" i="25"/>
  <c r="CX20" i="25"/>
  <c r="CW21" i="25"/>
  <c r="DA21" i="25"/>
  <c r="CZ22" i="25"/>
  <c r="CY23" i="25"/>
  <c r="CX24" i="25"/>
  <c r="CW25" i="25"/>
  <c r="DA25" i="25"/>
  <c r="CZ26" i="25"/>
  <c r="CY27" i="25"/>
  <c r="CX28" i="25"/>
  <c r="CW29" i="25"/>
  <c r="DA29" i="25"/>
  <c r="CZ30" i="25"/>
  <c r="CY31" i="25"/>
  <c r="CX32" i="25"/>
  <c r="CW33" i="25"/>
  <c r="DA33" i="25"/>
  <c r="CZ34" i="25"/>
  <c r="CY35" i="25"/>
  <c r="CX36" i="25"/>
  <c r="CW37" i="25"/>
  <c r="DA37" i="25"/>
  <c r="CZ38" i="25"/>
  <c r="CS8" i="25"/>
  <c r="CS11" i="25"/>
  <c r="CR12" i="25"/>
  <c r="CQ13" i="25"/>
  <c r="CU13" i="25"/>
  <c r="CT14" i="25"/>
  <c r="CS15" i="25"/>
  <c r="CR16" i="25"/>
  <c r="CQ17" i="25"/>
  <c r="CU17" i="25"/>
  <c r="CT18" i="25"/>
  <c r="CS19" i="25"/>
  <c r="CR20" i="25"/>
  <c r="CQ21" i="25"/>
  <c r="CU21" i="25"/>
  <c r="CT22" i="25"/>
  <c r="CS23" i="25"/>
  <c r="CR24" i="25"/>
  <c r="CQ25" i="25"/>
  <c r="CU25" i="25"/>
  <c r="CT26" i="25"/>
  <c r="CS27" i="25"/>
  <c r="CR28" i="25"/>
  <c r="CQ29" i="25"/>
  <c r="CU29" i="25"/>
  <c r="CT30" i="25"/>
  <c r="CS31" i="25"/>
  <c r="CR32" i="25"/>
  <c r="CQ33" i="25"/>
  <c r="CU33" i="25"/>
  <c r="CT34" i="25"/>
  <c r="CS35" i="25"/>
  <c r="CR36" i="25"/>
  <c r="CQ37" i="25"/>
  <c r="CU37" i="25"/>
  <c r="CT38" i="25"/>
  <c r="DS8" i="25"/>
  <c r="DR9" i="25"/>
  <c r="DQ10" i="25"/>
  <c r="DS12" i="25"/>
  <c r="DS14" i="25"/>
  <c r="DR15" i="25"/>
  <c r="DR19" i="25"/>
  <c r="DQ22" i="25"/>
  <c r="DR23" i="25"/>
  <c r="DP27" i="25"/>
  <c r="DS30" i="25"/>
  <c r="DQ32" i="25"/>
  <c r="DS34" i="25"/>
  <c r="DI13" i="25"/>
  <c r="DI15" i="25"/>
  <c r="DK17" i="25"/>
  <c r="DM19" i="25"/>
  <c r="DM21" i="25"/>
  <c r="DJ24" i="25"/>
  <c r="DL26" i="25"/>
  <c r="DI29" i="25"/>
  <c r="DL32" i="25"/>
  <c r="DM35" i="25"/>
  <c r="DF9" i="25"/>
  <c r="DE14" i="25"/>
  <c r="DG21" i="25"/>
  <c r="DD24" i="25"/>
  <c r="DG27" i="25"/>
  <c r="DD30" i="25"/>
  <c r="DF32" i="25"/>
  <c r="DC35" i="25"/>
  <c r="DP19" i="25"/>
  <c r="DQ30" i="25"/>
  <c r="DJ18" i="25"/>
  <c r="DK23" i="25"/>
  <c r="DJ28" i="25"/>
  <c r="DF24" i="25"/>
  <c r="DE27" i="25"/>
  <c r="DD32" i="25"/>
  <c r="DL30" i="25"/>
  <c r="DM33" i="25"/>
  <c r="DI37" i="25"/>
  <c r="DD13" i="25"/>
  <c r="DE16" i="25"/>
  <c r="CZ9" i="25"/>
  <c r="CX13" i="25"/>
  <c r="CQ11" i="25"/>
  <c r="CW11" i="25"/>
  <c r="DO11" i="25"/>
  <c r="CX14" i="25"/>
  <c r="DP14" i="25"/>
  <c r="CZ16" i="25"/>
  <c r="DR16" i="25"/>
  <c r="DL16" i="25"/>
  <c r="DO19" i="25"/>
  <c r="DI19" i="25"/>
  <c r="DP22" i="25"/>
  <c r="DJ22" i="25"/>
  <c r="DR36" i="25"/>
  <c r="DF36" i="25"/>
  <c r="DL36" i="25"/>
  <c r="DE20" i="25"/>
  <c r="CY20" i="25"/>
  <c r="CS20" i="25"/>
  <c r="DE28" i="25"/>
  <c r="CS28" i="25"/>
  <c r="CY28" i="25"/>
  <c r="DE36" i="25"/>
  <c r="CS36" i="25"/>
  <c r="CY36" i="25"/>
  <c r="DE37" i="25"/>
  <c r="DQ37" i="25"/>
  <c r="DK37" i="25"/>
  <c r="DQ25" i="25"/>
  <c r="DE25" i="25"/>
  <c r="CY13" i="25"/>
  <c r="DQ13" i="25"/>
  <c r="DK13" i="25"/>
  <c r="DS31" i="25"/>
  <c r="DG31" i="25"/>
  <c r="DM31" i="25"/>
  <c r="CU20" i="25"/>
  <c r="DA20" i="25"/>
  <c r="DG20" i="25"/>
  <c r="DA24" i="25"/>
  <c r="CU24" i="25"/>
  <c r="DA28" i="25"/>
  <c r="CU28" i="25"/>
  <c r="DA32" i="25"/>
  <c r="CU32" i="25"/>
  <c r="DA36" i="25"/>
  <c r="CU36" i="25"/>
  <c r="DS36" i="25"/>
  <c r="DL10" i="25"/>
  <c r="DJ12" i="25"/>
  <c r="CQ12" i="25"/>
  <c r="CW12" i="25"/>
  <c r="CR17" i="25"/>
  <c r="CX17" i="25"/>
  <c r="DD17" i="25"/>
  <c r="CR21" i="25"/>
  <c r="DJ21" i="25"/>
  <c r="DD21" i="25"/>
  <c r="CX21" i="25"/>
  <c r="DP21" i="25"/>
  <c r="CR25" i="25"/>
  <c r="DD25" i="25"/>
  <c r="CX25" i="25"/>
  <c r="DJ29" i="25"/>
  <c r="DD29" i="25"/>
  <c r="CR29" i="25"/>
  <c r="CX29" i="25"/>
  <c r="CR33" i="25"/>
  <c r="CX33" i="25"/>
  <c r="DD33" i="25"/>
  <c r="DD37" i="25"/>
  <c r="CR37" i="25"/>
  <c r="CX37" i="25"/>
  <c r="CX9" i="25"/>
  <c r="CR9" i="25"/>
  <c r="CT37" i="25"/>
  <c r="CZ37" i="25"/>
  <c r="DR37" i="25"/>
  <c r="CT33" i="25"/>
  <c r="CZ33" i="25"/>
  <c r="CT29" i="25"/>
  <c r="CZ29" i="25"/>
  <c r="DR29" i="25"/>
  <c r="CZ25" i="25"/>
  <c r="CT25" i="25"/>
  <c r="CZ21" i="25"/>
  <c r="CT21" i="25"/>
  <c r="CZ17" i="25"/>
  <c r="CT17" i="25"/>
  <c r="DF17" i="25"/>
  <c r="DL11" i="25"/>
  <c r="CT11" i="25"/>
  <c r="CQ14" i="25"/>
  <c r="CW14" i="25"/>
  <c r="DC14" i="25"/>
  <c r="DO9" i="25"/>
  <c r="CQ9" i="25"/>
  <c r="DM8" i="25"/>
  <c r="DI12" i="25"/>
  <c r="DM12" i="25"/>
  <c r="DI14" i="25"/>
  <c r="DJ17" i="25"/>
  <c r="DK20" i="25"/>
  <c r="DL21" i="25"/>
  <c r="DM24" i="25"/>
  <c r="DL25" i="25"/>
  <c r="DM26" i="25"/>
  <c r="DM28" i="25"/>
  <c r="DM30" i="25"/>
  <c r="DK32" i="25"/>
  <c r="DJ33" i="25"/>
  <c r="DM34" i="25"/>
  <c r="DK36" i="25"/>
  <c r="DJ37" i="25"/>
  <c r="DM38" i="25"/>
  <c r="DE9" i="25"/>
  <c r="DD10" i="25"/>
  <c r="DC11" i="25"/>
  <c r="DG11" i="25"/>
  <c r="DF12" i="25"/>
  <c r="DE13" i="25"/>
  <c r="DD14" i="25"/>
  <c r="DC15" i="25"/>
  <c r="DG15" i="25"/>
  <c r="DF16" i="25"/>
  <c r="DE17" i="25"/>
  <c r="DD18" i="25"/>
  <c r="DC19" i="25"/>
  <c r="DG19" i="25"/>
  <c r="DF20" i="25"/>
  <c r="DE21" i="25"/>
  <c r="DG24" i="25"/>
  <c r="DF29" i="25"/>
  <c r="DG32" i="25"/>
  <c r="DF37" i="25"/>
  <c r="DA9" i="25"/>
  <c r="CY11" i="25"/>
  <c r="CW13" i="25"/>
  <c r="CZ14" i="25"/>
  <c r="CX16" i="25"/>
  <c r="DA17" i="25"/>
  <c r="CW19" i="25"/>
  <c r="DA19" i="25"/>
  <c r="CZ20" i="25"/>
  <c r="CY21" i="25"/>
  <c r="CX22" i="25"/>
  <c r="CW23" i="25"/>
  <c r="DA23" i="25"/>
  <c r="CZ24" i="25"/>
  <c r="CY25" i="25"/>
  <c r="CX26" i="25"/>
  <c r="CW27" i="25"/>
  <c r="DA27" i="25"/>
  <c r="CZ28" i="25"/>
  <c r="CY29" i="25"/>
  <c r="CX30" i="25"/>
  <c r="CW31" i="25"/>
  <c r="DA31" i="25"/>
  <c r="CZ32" i="25"/>
  <c r="CY33" i="25"/>
  <c r="CX34" i="25"/>
  <c r="CW35" i="25"/>
  <c r="DA35" i="25"/>
  <c r="CZ36" i="25"/>
  <c r="CY37" i="25"/>
  <c r="CX38" i="25"/>
  <c r="CU8" i="25"/>
  <c r="CU11" i="25"/>
  <c r="CT12" i="25"/>
  <c r="CS13" i="25"/>
  <c r="CR14" i="25"/>
  <c r="CQ15" i="25"/>
  <c r="CU15" i="25"/>
  <c r="CT16" i="25"/>
  <c r="CS17" i="25"/>
  <c r="CR18" i="25"/>
  <c r="CQ19" i="25"/>
  <c r="CU19" i="25"/>
  <c r="CT20" i="25"/>
  <c r="CS21" i="25"/>
  <c r="CR22" i="25"/>
  <c r="CQ23" i="25"/>
  <c r="CU23" i="25"/>
  <c r="CT24" i="25"/>
  <c r="CS25" i="25"/>
  <c r="CR26" i="25"/>
  <c r="CQ27" i="25"/>
  <c r="CU27" i="25"/>
  <c r="CT28" i="25"/>
  <c r="CS29" i="25"/>
  <c r="CR30" i="25"/>
  <c r="CQ31" i="25"/>
  <c r="CU31" i="25"/>
  <c r="CT32" i="25"/>
  <c r="CS33" i="25"/>
  <c r="CR34" i="25"/>
  <c r="CQ35" i="25"/>
  <c r="CU35" i="25"/>
  <c r="CT36" i="25"/>
  <c r="CS37" i="25"/>
  <c r="CR38" i="25"/>
  <c r="DQ8" i="25"/>
  <c r="DP9" i="25"/>
  <c r="DO10" i="25"/>
  <c r="DS10" i="25"/>
  <c r="DQ12" i="25"/>
  <c r="DP13" i="25"/>
  <c r="DQ14" i="25"/>
  <c r="DP15" i="25"/>
  <c r="DP17" i="25"/>
  <c r="DS18" i="25"/>
  <c r="DQ20" i="25"/>
  <c r="DR21" i="25"/>
  <c r="DP23" i="25"/>
  <c r="DS24" i="25"/>
  <c r="DQ26" i="25"/>
  <c r="DR27" i="25"/>
  <c r="DP29" i="25"/>
  <c r="DP31" i="25"/>
  <c r="DS32" i="25"/>
  <c r="DQ34" i="25"/>
  <c r="DR35" i="25"/>
  <c r="DQ38" i="25"/>
  <c r="DJ14" i="25"/>
  <c r="DJ16" i="25"/>
  <c r="DL18" i="25"/>
  <c r="DI21" i="25"/>
  <c r="DI23" i="25"/>
  <c r="DK25" i="25"/>
  <c r="DM27" i="25"/>
  <c r="DI31" i="25"/>
  <c r="DJ34" i="25"/>
  <c r="DJ38" i="25"/>
  <c r="DC12" i="25"/>
  <c r="DD19" i="25"/>
  <c r="DC23" i="25"/>
  <c r="DG25" i="25"/>
  <c r="DC29" i="25"/>
  <c r="DE31" i="25"/>
  <c r="DG33" i="25"/>
  <c r="DR11" i="25"/>
  <c r="DS22" i="25"/>
  <c r="DQ28" i="25"/>
  <c r="DP33" i="25"/>
  <c r="DK15" i="25"/>
  <c r="DL20" i="25"/>
  <c r="DJ26" i="25"/>
  <c r="DJ30" i="25"/>
  <c r="DD22" i="25"/>
  <c r="DD26" i="25"/>
  <c r="DG29" i="25"/>
  <c r="DD34" i="25"/>
  <c r="DJ32" i="25"/>
  <c r="DK35" i="25"/>
  <c r="DL38" i="25"/>
  <c r="DF11" i="25"/>
  <c r="DG14" i="25"/>
  <c r="DG37" i="25"/>
  <c r="CY10" i="25"/>
  <c r="CY12" i="25"/>
  <c r="CY14" i="25"/>
  <c r="Z297" i="1"/>
  <c r="AB297" i="1" s="1"/>
  <c r="X298" i="1" s="1"/>
  <c r="AB295" i="1"/>
  <c r="AB303" i="1"/>
  <c r="Z304" i="1"/>
  <c r="W263" i="1"/>
  <c r="C400" i="1"/>
  <c r="D401" i="1"/>
  <c r="C401" i="1" s="1"/>
  <c r="Z288" i="1"/>
  <c r="U283" i="1"/>
  <c r="U288" i="1"/>
  <c r="V288" i="1"/>
  <c r="AB251" i="1"/>
  <c r="Z253" i="1"/>
  <c r="AB253" i="1" s="1"/>
  <c r="AB254" i="1" s="1"/>
  <c r="AB278" i="1"/>
  <c r="Z279" i="1" s="1"/>
  <c r="B460" i="1"/>
  <c r="A461" i="1"/>
  <c r="U298" i="1"/>
  <c r="AB298" i="1"/>
  <c r="Z274" i="1"/>
  <c r="AB272" i="1"/>
  <c r="A453" i="1"/>
  <c r="A454" i="1"/>
  <c r="AB258" i="1"/>
  <c r="AB288" i="1"/>
  <c r="X288" i="1"/>
  <c r="A1121" i="22"/>
  <c r="A1128" i="22"/>
  <c r="W283" i="1"/>
  <c r="AB283" i="1"/>
  <c r="AA283" i="1"/>
  <c r="V283" i="1"/>
  <c r="Y283" i="1"/>
  <c r="W298" i="1"/>
  <c r="U254" i="1"/>
  <c r="AA298" i="1"/>
  <c r="AB264" i="1"/>
  <c r="Z266" i="1"/>
  <c r="C384" i="1"/>
  <c r="D385" i="1"/>
  <c r="C385" i="1" s="1"/>
  <c r="V298" i="1"/>
  <c r="Y288" i="1"/>
  <c r="Z254" i="1"/>
  <c r="B431" i="1"/>
  <c r="A432" i="1"/>
  <c r="A433" i="1" s="1"/>
  <c r="A434" i="1" s="1"/>
  <c r="A435" i="1" s="1"/>
  <c r="A436" i="1" s="1"/>
  <c r="A437" i="1" s="1"/>
  <c r="A438" i="1" s="1"/>
  <c r="A439" i="1" s="1"/>
  <c r="A440" i="1" s="1"/>
  <c r="B440" i="1" s="1"/>
  <c r="AB301" i="1"/>
  <c r="Z302" i="1"/>
  <c r="X283" i="1"/>
  <c r="W254" i="1"/>
  <c r="V254" i="1"/>
  <c r="AB292" i="1"/>
  <c r="AB270" i="1"/>
  <c r="D413" i="1"/>
  <c r="C413" i="1" s="1"/>
  <c r="C412" i="1"/>
  <c r="U293" i="1"/>
  <c r="AA254" i="1"/>
  <c r="Z298" i="1"/>
  <c r="W288" i="1"/>
  <c r="X254" i="1"/>
  <c r="DO39" i="25" l="1"/>
  <c r="CX39" i="25"/>
  <c r="DL39" i="25"/>
  <c r="DI39" i="25"/>
  <c r="DF39" i="25"/>
  <c r="DC39" i="25"/>
  <c r="CW39" i="25"/>
  <c r="DT39" i="25"/>
  <c r="S621" i="22" s="1"/>
  <c r="S623" i="22" s="1"/>
  <c r="DQ39" i="25"/>
  <c r="S566" i="22" s="1"/>
  <c r="DM39" i="25"/>
  <c r="DS39" i="25"/>
  <c r="DD39" i="25"/>
  <c r="DR39" i="25"/>
  <c r="DE39" i="25"/>
  <c r="DK39" i="25"/>
  <c r="DA39" i="25"/>
  <c r="CZ39" i="25"/>
  <c r="DP39" i="25"/>
  <c r="CY39" i="25"/>
  <c r="DG39" i="25"/>
  <c r="DJ39" i="25"/>
  <c r="CV39" i="25"/>
  <c r="S617" i="22" s="1"/>
  <c r="DB39" i="25"/>
  <c r="S618" i="22" s="1"/>
  <c r="DH39" i="25"/>
  <c r="S619" i="22" s="1"/>
  <c r="DN39" i="25"/>
  <c r="S620" i="22" s="1"/>
  <c r="CQ39" i="25"/>
  <c r="S518" i="22" s="1"/>
  <c r="S505" i="22"/>
  <c r="S521" i="22"/>
  <c r="S507" i="22"/>
  <c r="S535" i="22"/>
  <c r="S519" i="22"/>
  <c r="CT39" i="25"/>
  <c r="CR39" i="25"/>
  <c r="CU39" i="25"/>
  <c r="CS39" i="25"/>
  <c r="AB304" i="1"/>
  <c r="Z305" i="1" s="1"/>
  <c r="Y254" i="1"/>
  <c r="AB271" i="1"/>
  <c r="U271" i="1"/>
  <c r="V271" i="1"/>
  <c r="W271" i="1"/>
  <c r="X271" i="1"/>
  <c r="AA271" i="1"/>
  <c r="Z271" i="1"/>
  <c r="AB274" i="1"/>
  <c r="Z275" i="1" s="1"/>
  <c r="B1121" i="22"/>
  <c r="A1122" i="22"/>
  <c r="AB259" i="1"/>
  <c r="V259" i="1"/>
  <c r="U259" i="1"/>
  <c r="AA259" i="1"/>
  <c r="W259" i="1"/>
  <c r="X259" i="1"/>
  <c r="AB266" i="1"/>
  <c r="Z259" i="1"/>
  <c r="AB293" i="1"/>
  <c r="AA293" i="1"/>
  <c r="W293" i="1"/>
  <c r="V293" i="1"/>
  <c r="Y293" i="1"/>
  <c r="X293" i="1"/>
  <c r="Z293" i="1"/>
  <c r="A462" i="1"/>
  <c r="B461" i="1"/>
  <c r="W302" i="1"/>
  <c r="AB302" i="1"/>
  <c r="X302" i="1"/>
  <c r="U302" i="1"/>
  <c r="AA302" i="1"/>
  <c r="V302" i="1"/>
  <c r="AB279" i="1"/>
  <c r="W279" i="1"/>
  <c r="X279" i="1"/>
  <c r="AA279" i="1"/>
  <c r="V279" i="1"/>
  <c r="U279" i="1"/>
  <c r="S534" i="22" l="1"/>
  <c r="S547" i="22"/>
  <c r="S562" i="22"/>
  <c r="S533" i="22"/>
  <c r="S560" i="22"/>
  <c r="S522" i="22"/>
  <c r="S524" i="22"/>
  <c r="S546" i="22"/>
  <c r="S548" i="22"/>
  <c r="S504" i="22"/>
  <c r="S536" i="22"/>
  <c r="S538" i="22"/>
  <c r="S563" i="22"/>
  <c r="S510" i="22"/>
  <c r="S508" i="22"/>
  <c r="S506" i="22"/>
  <c r="S552" i="22"/>
  <c r="S550" i="22"/>
  <c r="S549" i="22"/>
  <c r="S564" i="22"/>
  <c r="S561" i="22"/>
  <c r="S532" i="22"/>
  <c r="S520" i="22"/>
  <c r="U305" i="1"/>
  <c r="V305" i="1"/>
  <c r="AB305" i="1"/>
  <c r="W305" i="1"/>
  <c r="X305" i="1"/>
  <c r="AB267" i="1"/>
  <c r="U267" i="1"/>
  <c r="X267" i="1"/>
  <c r="AA267" i="1"/>
  <c r="W267" i="1"/>
  <c r="V267" i="1"/>
  <c r="Z267" i="1"/>
  <c r="B462" i="1"/>
  <c r="A463" i="1"/>
  <c r="A1123" i="22"/>
  <c r="B1122" i="22"/>
  <c r="AB275" i="1"/>
  <c r="V275" i="1"/>
  <c r="W275" i="1"/>
  <c r="U275" i="1"/>
  <c r="X275" i="1"/>
  <c r="AA275" i="1"/>
  <c r="B1123" i="22" l="1"/>
  <c r="A1124" i="22"/>
  <c r="A464" i="1"/>
  <c r="A465" i="1" s="1"/>
  <c r="A466" i="1" s="1"/>
  <c r="A467" i="1" s="1"/>
  <c r="A468" i="1" s="1"/>
  <c r="A469" i="1" s="1"/>
  <c r="A470" i="1" s="1"/>
  <c r="B463" i="1"/>
  <c r="B1124" i="22" l="1"/>
  <c r="A1125" i="22"/>
  <c r="A471" i="1"/>
  <c r="B470" i="1"/>
  <c r="A1126" i="22" l="1"/>
  <c r="B1125" i="22"/>
  <c r="A472" i="1"/>
  <c r="B471" i="1"/>
  <c r="A473" i="1" l="1"/>
  <c r="B472" i="1"/>
  <c r="A1127" i="22"/>
  <c r="B1127" i="22" s="1"/>
  <c r="B1126" i="22"/>
  <c r="B473" i="1" l="1"/>
  <c r="A474" i="1"/>
  <c r="A475" i="1" l="1"/>
  <c r="B474" i="1"/>
  <c r="A476" i="1" l="1"/>
  <c r="B475" i="1"/>
  <c r="A477" i="1" l="1"/>
  <c r="A478" i="1" s="1"/>
  <c r="B476" i="1"/>
  <c r="A479" i="1" l="1"/>
  <c r="B478" i="1"/>
  <c r="A480" i="1" l="1"/>
  <c r="B479" i="1"/>
  <c r="A481" i="1" l="1"/>
  <c r="B480" i="1"/>
  <c r="A482" i="1" l="1"/>
  <c r="A483" i="1" s="1"/>
  <c r="B4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ese-veda01</author>
    <author>ese-veda04</author>
  </authors>
  <commentList>
    <comment ref="F13" authorId="0" shapeId="0" xr:uid="{4C688666-06F5-43FA-8998-4C88565463C4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08-02-2021
removing undefined commodity
</t>
        </r>
      </text>
    </comment>
    <comment ref="C35" authorId="1" shapeId="0" xr:uid="{00000000-0006-0000-0000-000001000000}">
      <text>
        <r>
          <rPr>
            <b/>
            <sz val="9"/>
            <color indexed="81"/>
            <rFont val="Tahoma"/>
            <charset val="1"/>
          </rPr>
          <t>ese-veda01:</t>
        </r>
        <r>
          <rPr>
            <sz val="9"/>
            <color indexed="81"/>
            <rFont val="Tahoma"/>
            <charset val="1"/>
          </rPr>
          <t xml:space="preserve">
From here CAPEX and FIXOM provided by scenario files</t>
        </r>
      </text>
    </comment>
    <comment ref="D225" authorId="2" shapeId="0" xr:uid="{00000000-0006-0000-0000-000002000000}">
      <text>
        <r>
          <rPr>
            <b/>
            <sz val="11"/>
            <color indexed="81"/>
            <rFont val="Tahoma"/>
            <family val="2"/>
          </rPr>
          <t>ese-veda04:</t>
        </r>
        <r>
          <rPr>
            <sz val="11"/>
            <color indexed="81"/>
            <rFont val="Tahoma"/>
            <family val="2"/>
          </rPr>
          <t xml:space="preserve">
Geothermal district heating with heat-driven absorption heat pump. Data from IEA/ETP sent to SSimoes by Uwe Remme in May 2013.
Assumed the same ratio between a natural gas HTH tech from the IEA and the ones we have here. 
For AF mantained the previous AFA of 0.20 as this reflects the Heating Degree days while IEA/ETP uses a 0.90 that does not take this into account.
Sofia Simoes 11/07/2013</t>
        </r>
      </text>
    </comment>
    <comment ref="K225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L225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M225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N225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O225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P225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Q225" authorId="2" shapeId="0" xr:uid="{00000000-0006-0000-0000-000009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R225" authorId="2" shapeId="0" xr:uid="{00000000-0006-0000-0000-00000A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S225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T225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U225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V225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W225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X225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Y225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Z225" authorId="2" shapeId="0" xr:uid="{00000000-0006-0000-0000-000012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No data for this in the ETP, mantained the same defalut value as previously for HTH techs</t>
        </r>
      </text>
    </comment>
    <comment ref="C242" authorId="0" shapeId="0" xr:uid="{EA76B400-7A79-43D3-A21E-B88D87E8AB0C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08-02-2021
deactivating those wihtout any other specification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32" authorId="0" shapeId="0" xr:uid="{00000000-0006-0000-0100-000001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11/4/2015
disabling, as was not active in v19
</t>
        </r>
      </text>
    </comment>
    <comment ref="C38" authorId="0" shapeId="0" xr:uid="{00000000-0006-0000-0100-000002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11/4/2015
disabling, as was not active in v19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db</author>
    <author>Amit Kanudia</author>
    <author>deurwaarder</author>
    <author>Rösler</author>
    <author>KanORS</author>
    <author>Rocco2</author>
    <author>mb</author>
    <author>Tom</author>
    <author>ok</author>
    <author>Times</author>
  </authors>
  <commentList>
    <comment ref="M3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CONCAWE: Well-to-Wheel analysis of future automotive fuels and powertrains in the European context, WELL-to-WHEELS Report, Version 2b, May 2006</t>
        </r>
      </text>
    </comment>
    <comment ref="M37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N37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O37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M40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CONCAWE: Well-to-Wheel analysis of future automotive fuels and powertrains in the European context, WELL-to-WHEELS Report, Version 2b, May 2006</t>
        </r>
      </text>
    </comment>
    <comment ref="N40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O40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I50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from IFP now
</t>
        </r>
      </text>
    </comment>
    <comment ref="M52" authorId="2" shapeId="0" xr:uid="{00000000-0006-0000-0200-000009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80.6 €/t input, conversion factor 1.0 t/t, energy content product 37.3 GJ/t
Conneman 1998: ca. 70% variable, 30% fixed O&amp;M costs. 75/25 chosen, because of increased methanol price.</t>
        </r>
      </text>
    </comment>
    <comment ref="N52" authorId="2" shapeId="0" xr:uid="{00000000-0006-0000-0200-00000A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1 t/t. Heating value in: 36, out: 37.3 GJ/t</t>
        </r>
      </text>
    </comment>
    <comment ref="O52" authorId="2" shapeId="0" xr:uid="{00000000-0006-0000-0200-00000B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2005): 200 €/t input/y, conversion factor 1.0 t/t, energy content product 37.3 GJ/t</t>
        </r>
      </text>
    </comment>
    <comment ref="V52" authorId="3" shapeId="0" xr:uid="{00000000-0006-0000-0200-00000C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Efficiency higher than 1 because the input methanol is not taken into account. Methanol is included in the O&amp;M costs, as well as any other energy sources used (e.g. heat). Same applies to other processes.</t>
        </r>
      </text>
    </comment>
    <comment ref="X52" authorId="2" shapeId="0" xr:uid="{00000000-0006-0000-0200-00000D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80.6 €/t input, conversion factor 1.0 t/t, energy content product 37.3 GJ/t
Conneman 1998: ca. 70% variable, 30% fixed O&amp;M costs. 75/25 chosen, because of increased methanol price.</t>
        </r>
      </text>
    </comment>
    <comment ref="G53" authorId="2" shapeId="0" xr:uid="{00000000-0006-0000-0200-00000E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glycerol</t>
        </r>
        <r>
          <rPr>
            <sz val="8"/>
            <color indexed="81"/>
            <rFont val="Tahoma"/>
            <family val="2"/>
          </rPr>
          <t xml:space="preserve">
(was BIOMUN)
REFUEL: Price (80% pure glycerine): 120 euro/t, LHV  (80% pure glycerine): 12.8 GJ/t</t>
        </r>
      </text>
    </comment>
    <comment ref="V53" authorId="2" shapeId="0" xr:uid="{00000000-0006-0000-0200-00000F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0.1125 t/t glycerol (80%) for 1.00 t/t biodiesel. Glycerol: 12.8 GJ/t, biodiesel: 37.3 GJ/t</t>
        </r>
      </text>
    </comment>
    <comment ref="M54" authorId="2" shapeId="0" xr:uid="{00000000-0006-0000-0200-000010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26.61 €/t input, conversion factor 0.39 t/t, energy content product 36.0 GJ/t
Same distribution over variable and fixed O&amp;M costs chosen as for transesterification: 75/25.</t>
        </r>
      </text>
    </comment>
    <comment ref="N54" authorId="2" shapeId="0" xr:uid="{00000000-0006-0000-0200-000011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0.39 t/t. Heating value in: 24.4, out: 36 GJ/t</t>
        </r>
      </text>
    </comment>
    <comment ref="O54" authorId="2" shapeId="0" xr:uid="{00000000-0006-0000-0200-000012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(no learning): 102.5 €/t input/y, conversion factor 0.39 t/t, energy content product 36.0 GJ/t</t>
        </r>
      </text>
    </comment>
    <comment ref="X54" authorId="2" shapeId="0" xr:uid="{00000000-0006-0000-0200-000013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26.61 €/t input, conversion factor 0.39 t/t, energy content product 36 GJ/t
Same distribution over variable and fixed O&amp;M costs chosen as for transesterification: 75/25.</t>
        </r>
      </text>
    </comment>
    <comment ref="G55" authorId="2" shapeId="0" xr:uid="{00000000-0006-0000-0200-000014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(oil) pulp</t>
        </r>
        <r>
          <rPr>
            <sz val="8"/>
            <color indexed="81"/>
            <rFont val="Tahoma"/>
            <family val="2"/>
          </rPr>
          <t xml:space="preserve">
REFUEL: Price 62.88 euro/t, LHV 19.3 GJ/t</t>
        </r>
      </text>
    </comment>
    <comment ref="V55" authorId="2" shapeId="0" xr:uid="{00000000-0006-0000-0200-000015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0.59 t/t pulp for 0.39 t/t vegetable oil. pulp: 19.3 GJ/t, vegetable oil: 36.0 GJ/t. These data lead to a energy yield higher than 1 which is not possible, so the used heating value of pulp is for RES2020 reduced to 17.5 GJ/t</t>
        </r>
      </text>
    </comment>
    <comment ref="M56" authorId="2" shapeId="0" xr:uid="{00000000-0006-0000-0200-000016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total O&amp;M costs are approx. 9.9 €/GJ.
The breakdown of O&amp;M costs in the US is ca. 75% variable and 25% fixed (FO lichts 2004). Since in the EU plants work more energy efficient a 70/30 distribution is jusitfied.</t>
        </r>
      </text>
    </comment>
    <comment ref="N56" authorId="2" shapeId="0" xr:uid="{00000000-0006-0000-0200-000017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0.35 t/t. Heating value in: 16.1, out: 26.7 GJ/t</t>
        </r>
      </text>
    </comment>
    <comment ref="O56" authorId="2" shapeId="0" xr:uid="{00000000-0006-0000-0200-000018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2005): 264 €/t input/y, conversion factor 0.35 t/t, energy content product 26.7 GJ/t</t>
        </r>
      </text>
    </comment>
    <comment ref="X56" authorId="2" shapeId="0" xr:uid="{00000000-0006-0000-0200-000019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total O&amp;M costs are approx. 9.9 €/GJ.
The breakdown of O&amp;M costs in the US is ca. 75% variable and 25% fixed (FO lichts 2004). Since in the EU plants work more energy efficient a 70/30 distribution is jusitfied.</t>
        </r>
      </text>
    </comment>
    <comment ref="G57" authorId="2" shapeId="0" xr:uid="{00000000-0006-0000-0200-00001A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stillage</t>
        </r>
        <r>
          <rPr>
            <sz val="8"/>
            <color indexed="81"/>
            <rFont val="Tahoma"/>
            <family val="2"/>
          </rPr>
          <t xml:space="preserve">
REFUEL: Price 104.7 euro/t, LHV 16.0 GJ/t</t>
        </r>
      </text>
    </comment>
    <comment ref="V57" authorId="2" shapeId="0" xr:uid="{00000000-0006-0000-0200-00001B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0.281 t/t stillage for 0.35 t/t ethanol. stillage: 16.0 GJ/t, ethanol: 26.7 GJ/t</t>
        </r>
      </text>
    </comment>
    <comment ref="M58" authorId="2" shapeId="0" xr:uid="{00000000-0006-0000-0200-00001C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total O&amp;M costs are approx. 8,7 €/GJ.
The breakdown of O&amp;M costs in the US is ca. 75% variable and 25% fixed (FO lichts 2004). Since in the EU plants work more energy efficient a 70/30 distribution is jusitfied.</t>
        </r>
      </text>
    </comment>
    <comment ref="N58" authorId="2" shapeId="0" xr:uid="{00000000-0006-0000-0200-00001D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0.292 t/t. Heating value in: 17.3, out: 26.7 GJ/t</t>
        </r>
      </text>
    </comment>
    <comment ref="O58" authorId="2" shapeId="0" xr:uid="{00000000-0006-0000-0200-00001E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2005): 163 €/t input/y, conversion factor 0.292 t/t, energy content product 26.7 GJ/t</t>
        </r>
      </text>
    </comment>
    <comment ref="X58" authorId="2" shapeId="0" xr:uid="{00000000-0006-0000-0200-00001F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total O&amp;M costs are approx. 8,7 €/GJ.
The breakdown of O&amp;M costs in the US is ca. 75% variable and 25% fixed (FO lichts 2004). Since in the EU plants work more energy efficient a 70/30 distribution is jusitfied.</t>
        </r>
      </text>
    </comment>
    <comment ref="G59" authorId="2" shapeId="0" xr:uid="{00000000-0006-0000-0200-000020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beet pulp</t>
        </r>
        <r>
          <rPr>
            <sz val="8"/>
            <color indexed="81"/>
            <rFont val="Tahoma"/>
            <family val="2"/>
          </rPr>
          <t xml:space="preserve">
REFUEL: Price 75.23 euro/t, average LHV (from vinasses and the pulp together) 14.6 GJ/t
In REFUEL vinasses and pulp are separate by-products, but it was anyway assumed that they were sold together at the same price.</t>
        </r>
      </text>
    </comment>
    <comment ref="V59" authorId="2" shapeId="0" xr:uid="{00000000-0006-0000-0200-000021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0.311 t/t beet pulp + 0.116 t/t vinasses for 0.292 t/t ethanol. Beet pulp: 14.4 GJ/t, vinasses: 15.0 GJ/t, ethanol: 26.7 GJ/t</t>
        </r>
      </text>
    </comment>
    <comment ref="M60" authorId="2" shapeId="0" xr:uid="{00000000-0006-0000-0200-000022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6% of investment as yearly O&amp;M cost (fixed+variable).
Based on other costs calculation studies it is estimated that 4% is fixed and 2% variable.
This calculation still excludes the operational costs of pretreatment which makes the total O&amp;M costs 85% higher. Of the pretreatment O&amp;M costs 58% is variable (energy costs) and 42% fixed (ECN-C-05-013, p55).</t>
        </r>
      </text>
    </comment>
    <comment ref="N60" authorId="2" shapeId="0" xr:uid="{00000000-0006-0000-0200-000023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0.95 pretreatment, 0.525 rest of process</t>
        </r>
      </text>
    </comment>
    <comment ref="P60" authorId="2" shapeId="0" xr:uid="{00000000-0006-0000-0200-000024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2010): 697 €/t input/y, conversion factor 0.525 GJ/GJ, energy content feedstock 20.5 GJ/t. In addition, pretreatment: 92.38 €/t input/y, conversion factor 0.95 GJ/GJ, energy content feedstock 18 GJ/t.</t>
        </r>
      </text>
    </comment>
    <comment ref="X60" authorId="2" shapeId="0" xr:uid="{00000000-0006-0000-0200-000025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6% of investment as yearly O&amp;M cost (fixed+variable).
Based on other costs calculation studies it is estimated that 4% is fixed and 2% variable.
This calculation still excludes the operational costs of pretreatment which makes the total O&amp;M costs 85% higher. Of the pretreatment O&amp;M costs 58% is variable (energy costs) and 42% fixed (ECN-C-05-013, p55).</t>
        </r>
      </text>
    </comment>
    <comment ref="F61" authorId="4" shapeId="0" xr:uid="{00000000-0006-0000-0200-000026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heavy penetration of ETH and MTH techs. Checking if byprod is driving things.</t>
        </r>
      </text>
    </comment>
    <comment ref="G61" authorId="2" shapeId="0" xr:uid="{00000000-0006-0000-0200-000027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was SUPHTH</t>
        </r>
      </text>
    </comment>
    <comment ref="V61" authorId="2" shapeId="0" xr:uid="{00000000-0006-0000-0200-000028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power 0.03 GJout/GJin</t>
        </r>
      </text>
    </comment>
    <comment ref="M62" authorId="2" shapeId="0" xr:uid="{00000000-0006-0000-0200-000029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unused data: variable costs (excl. feedstock) 0.055 €/l, fixed costs 0.156 €/l.
Density ethanol 0.789 t/m3, energy content 26.7 GJ/t</t>
        </r>
      </text>
    </comment>
    <comment ref="N62" authorId="2" shapeId="0" xr:uid="{00000000-0006-0000-0200-00002A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0.39</t>
        </r>
      </text>
    </comment>
    <comment ref="P62" authorId="2" shapeId="0" xr:uid="{00000000-0006-0000-0200-00002B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2010): 678 €/t input/y, conversion factor 0.39 GJ/GJ, energy content feedstock 18 GJ/t</t>
        </r>
      </text>
    </comment>
    <comment ref="X62" authorId="2" shapeId="0" xr:uid="{00000000-0006-0000-0200-00002C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unused data: variable costs (excl. feedstock) 0.055 €/l, fixed costs 0.156 €/l</t>
        </r>
      </text>
    </comment>
    <comment ref="F63" authorId="4" shapeId="0" xr:uid="{00000000-0006-0000-0200-00002D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heavy penetration of ETH and MTH techs. Checking if byprod is driving things.</t>
        </r>
      </text>
    </comment>
    <comment ref="G63" authorId="2" shapeId="0" xr:uid="{00000000-0006-0000-0200-00002E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was BIOMUN</t>
        </r>
      </text>
    </comment>
    <comment ref="V63" authorId="2" shapeId="0" xr:uid="{00000000-0006-0000-0200-00002F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power 0.095 GJout/GJin</t>
        </r>
      </text>
    </comment>
    <comment ref="M64" authorId="2" shapeId="0" xr:uid="{00000000-0006-0000-0200-000030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Same method as for FT and DME.</t>
        </r>
      </text>
    </comment>
    <comment ref="N64" authorId="2" shapeId="0" xr:uid="{00000000-0006-0000-0200-000031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Conversion efficiency assumed slightly lower than for DME</t>
        </r>
      </text>
    </comment>
    <comment ref="P64" authorId="2" shapeId="0" xr:uid="{00000000-0006-0000-0200-000032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Assumed same as for DME</t>
        </r>
      </text>
    </comment>
    <comment ref="X64" authorId="2" shapeId="0" xr:uid="{00000000-0006-0000-0200-000033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Same method as for FT and DME.</t>
        </r>
      </text>
    </comment>
    <comment ref="F65" authorId="4" shapeId="0" xr:uid="{00000000-0006-0000-0200-000034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heavy penetration of ETH and MTH techs. Checking if byprod is driving things.</t>
        </r>
      </text>
    </comment>
    <comment ref="G65" authorId="2" shapeId="0" xr:uid="{00000000-0006-0000-0200-000035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was SUPHTH</t>
        </r>
      </text>
    </comment>
    <comment ref="V65" authorId="2" shapeId="0" xr:uid="{00000000-0006-0000-0200-000036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assumed same as FT and DME</t>
        </r>
      </text>
    </comment>
    <comment ref="M66" authorId="2" shapeId="0" xr:uid="{00000000-0006-0000-0200-000037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6% of investment as yearly O&amp;M cost (fixed+variable).
Based on other costs calculation studies it is estimated that 4% is fixed and 2% variable.
This calculation still excludes the operational costs of pretreatment which makes the total O&amp;M costs 85% higher. Of the pretreatment O&amp;M costs 58% is variable (energy costs) and 42% fixed (ECN-C-05-013, p55).</t>
        </r>
      </text>
    </comment>
    <comment ref="N66" authorId="2" shapeId="0" xr:uid="{00000000-0006-0000-0200-000038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0.95 pretreatment, 0.56 rest of process</t>
        </r>
      </text>
    </comment>
    <comment ref="P66" authorId="2" shapeId="0" xr:uid="{00000000-0006-0000-0200-000039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2010): 593 €/t input/y, conversion factor 0.56 GJ/GJ, energy content feedstock 20.5 GJ/t. In addition, pretreatment: 92.38 €/t input/y, conversion factor 0.95 GJ/GJ, energy content feedstock 18 GJ/t.</t>
        </r>
      </text>
    </comment>
    <comment ref="X66" authorId="2" shapeId="0" xr:uid="{00000000-0006-0000-0200-00003A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6% of investment as yearly O&amp;M cost (fixed+variable).
Based on other costs calculation studies it is estimated that 4% is fixed and 2% variable.
This calculation still excludes the operational costs of pretreatment which makes the total O&amp;M costs 85% higher. Of the pretreatment O&amp;M costs 58% is variable (energy costs) and 42% fixed (ECN-C-05-013, p55).</t>
        </r>
      </text>
    </comment>
    <comment ref="F67" authorId="4" shapeId="0" xr:uid="{00000000-0006-0000-0200-00003B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heavy penetration of ETH and MTH techs. Checking if byprod is driving things.</t>
        </r>
      </text>
    </comment>
    <comment ref="G67" authorId="2" shapeId="0" xr:uid="{00000000-0006-0000-0200-00003C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was SUPHTH</t>
        </r>
      </text>
    </comment>
    <comment ref="V67" authorId="2" shapeId="0" xr:uid="{00000000-0006-0000-0200-00003D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power 0.03 GJout/GJin</t>
        </r>
      </text>
    </comment>
    <comment ref="X69" authorId="2" shapeId="0" xr:uid="{00000000-0006-0000-0200-00003E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glycerol</t>
        </r>
        <r>
          <rPr>
            <sz val="8"/>
            <color indexed="81"/>
            <rFont val="Tahoma"/>
            <family val="2"/>
          </rPr>
          <t xml:space="preserve">
(was BIOMUN)
REFUEL: Price (80% pure glycerine): 120 euro/t, LHV  (80% pure glycerine): 12.8 GJ/t</t>
        </r>
      </text>
    </comment>
    <comment ref="X70" authorId="2" shapeId="0" xr:uid="{00000000-0006-0000-0200-00003F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(oil) pulp</t>
        </r>
        <r>
          <rPr>
            <sz val="8"/>
            <color indexed="81"/>
            <rFont val="Tahoma"/>
            <family val="2"/>
          </rPr>
          <t xml:space="preserve">
REFUEL: Price 62.88 euro/t, LHV 19.3 GJ/t</t>
        </r>
      </text>
    </comment>
    <comment ref="X71" authorId="2" shapeId="0" xr:uid="{00000000-0006-0000-0200-000040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stillage</t>
        </r>
        <r>
          <rPr>
            <sz val="8"/>
            <color indexed="81"/>
            <rFont val="Tahoma"/>
            <family val="2"/>
          </rPr>
          <t xml:space="preserve">
REFUEL: Price 104.7 euro/t, LHV 16.0 GJ/t</t>
        </r>
      </text>
    </comment>
    <comment ref="X72" authorId="2" shapeId="0" xr:uid="{00000000-0006-0000-0200-000041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beet pulp</t>
        </r>
        <r>
          <rPr>
            <sz val="8"/>
            <color indexed="81"/>
            <rFont val="Tahoma"/>
            <family val="2"/>
          </rPr>
          <t xml:space="preserve">
REFUEL: Price 75.23 euro/t, average LHV (from vinasses and the pulp together) 14.6 GJ/t
In REFUEL vinasses and pulp are separate by-products, but it was anyway assumed that they were sold together at the same price.</t>
        </r>
      </text>
    </comment>
    <comment ref="F152" authorId="5" shapeId="0" xr:uid="{00000000-0006-0000-0200-000042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New hydrogen chain</t>
        </r>
      </text>
    </comment>
    <comment ref="J158" authorId="6" shapeId="0" xr:uid="{00000000-0006-0000-0200-00004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0.3
</t>
        </r>
      </text>
    </comment>
    <comment ref="D218" authorId="1" shapeId="0" xr:uid="{00000000-0006-0000-0200-000044000000}">
      <text>
        <r>
          <rPr>
            <sz val="10"/>
            <color indexed="81"/>
            <rFont val="Tahoma"/>
            <family val="2"/>
          </rPr>
          <t xml:space="preserve">Before only cumulative bound on CO2 storage (kt CO2) for Europe as a whole . Now the country data is in the SUBRES_BNewTechs_Trans.xls in CO2 wksheet 
SSimoes Nov 2012 </t>
        </r>
      </text>
    </comment>
    <comment ref="F218" authorId="1" shapeId="0" xr:uid="{00000000-0006-0000-0200-000045000000}">
      <text>
        <r>
          <rPr>
            <sz val="10"/>
            <color indexed="81"/>
            <rFont val="Tahoma"/>
            <family val="2"/>
          </rPr>
          <t>Transportation cost in Meur/ktCO2 except for Afforestation (no transportation costs here, they were included by Amit in the SUBRES_BNewTech_Trans.xls)</t>
        </r>
      </text>
    </comment>
    <comment ref="M218" authorId="1" shapeId="0" xr:uid="{00000000-0006-0000-0200-000046000000}">
      <text>
        <r>
          <rPr>
            <sz val="8"/>
            <color indexed="81"/>
            <rFont val="Tahoma"/>
            <family val="2"/>
          </rPr>
          <t>Max annual removal of CO2 in ktCO2/year</t>
        </r>
      </text>
    </comment>
    <comment ref="D241" authorId="1" shapeId="0" xr:uid="{00000000-0006-0000-0200-000047000000}">
      <text>
        <r>
          <rPr>
            <sz val="8"/>
            <color indexed="81"/>
            <rFont val="Tahoma"/>
            <family val="2"/>
          </rPr>
          <t>Cumulative bound on CO2 storage (kt CO2) for Europe as a whole !!!
Country data needed</t>
        </r>
      </text>
    </comment>
    <comment ref="F241" authorId="1" shapeId="0" xr:uid="{00000000-0006-0000-0200-000048000000}">
      <text>
        <r>
          <rPr>
            <sz val="8"/>
            <color indexed="81"/>
            <rFont val="Tahoma"/>
            <family val="2"/>
          </rPr>
          <t>Transportation cost in M€/ktCO2 except for Afforestation (no transportation costs)</t>
        </r>
      </text>
    </comment>
    <comment ref="M241" authorId="1" shapeId="0" xr:uid="{00000000-0006-0000-0200-000049000000}">
      <text>
        <r>
          <rPr>
            <sz val="8"/>
            <color indexed="81"/>
            <rFont val="Tahoma"/>
            <family val="2"/>
          </rPr>
          <t>Max annual removal of CO2 in ktCO2/year</t>
        </r>
      </text>
    </comment>
    <comment ref="U250" authorId="7" shapeId="0" xr:uid="{00000000-0006-0000-0200-00004A000000}">
      <text>
        <r>
          <rPr>
            <b/>
            <sz val="8"/>
            <color indexed="81"/>
            <rFont val="Tahoma"/>
            <family val="2"/>
          </rPr>
          <t>Tom:</t>
        </r>
        <r>
          <rPr>
            <sz val="8"/>
            <color indexed="81"/>
            <rFont val="Tahoma"/>
            <family val="2"/>
          </rPr>
          <t xml:space="preserve">
(INV * r/(1-exp(-r * T))</t>
        </r>
      </text>
    </comment>
    <comment ref="I271" authorId="8" shapeId="0" xr:uid="{00000000-0006-0000-0200-00004B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
0.003</t>
        </r>
      </text>
    </comment>
    <comment ref="F272" authorId="8" shapeId="0" xr:uid="{00000000-0006-0000-0200-00004C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0.0094</t>
        </r>
      </text>
    </comment>
    <comment ref="I275" authorId="8" shapeId="0" xr:uid="{00000000-0006-0000-0200-00004D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
0.0045</t>
        </r>
      </text>
    </comment>
    <comment ref="F276" authorId="8" shapeId="0" xr:uid="{00000000-0006-0000-0200-00004E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0.0037</t>
        </r>
      </text>
    </comment>
    <comment ref="I279" authorId="8" shapeId="0" xr:uid="{00000000-0006-0000-0200-00004F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
0.0045</t>
        </r>
      </text>
    </comment>
    <comment ref="F280" authorId="8" shapeId="0" xr:uid="{00000000-0006-0000-0200-000050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0.0037</t>
        </r>
      </text>
    </comment>
    <comment ref="I283" authorId="8" shapeId="0" xr:uid="{00000000-0006-0000-0200-000051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0.0001</t>
        </r>
      </text>
    </comment>
    <comment ref="J283" authorId="8" shapeId="0" xr:uid="{00000000-0006-0000-0200-000052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0.00025</t>
        </r>
      </text>
    </comment>
    <comment ref="I285" authorId="8" shapeId="0" xr:uid="{00000000-0006-0000-0200-000053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0.0001</t>
        </r>
      </text>
    </comment>
    <comment ref="J285" authorId="8" shapeId="0" xr:uid="{00000000-0006-0000-0200-000054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0.00025</t>
        </r>
      </text>
    </comment>
    <comment ref="F322" authorId="4" shapeId="0" xr:uid="{00000000-0006-0000-0200-000055000000}">
      <text>
        <r>
          <rPr>
            <b/>
            <sz val="8"/>
            <color indexed="81"/>
            <rFont val="Tahoma"/>
            <family val="2"/>
          </rPr>
          <t>Direct Edit:_x000D_
After increasing the fossil prices this was too competitive_x000D_
OldValue: 16.9</t>
        </r>
      </text>
    </comment>
    <comment ref="F323" authorId="4" shapeId="0" xr:uid="{00000000-0006-0000-0200-000056000000}">
      <text>
        <r>
          <rPr>
            <b/>
            <sz val="8"/>
            <color indexed="81"/>
            <rFont val="Tahoma"/>
            <family val="2"/>
          </rPr>
          <t>Direct Edit:_x000D_
After increasing the fossil prices this was too competitive_x000D_
OldValue: 17</t>
        </r>
      </text>
    </comment>
    <comment ref="B324" authorId="9" shapeId="0" xr:uid="{00000000-0006-0000-0200-000057000000}">
      <text>
        <r>
          <rPr>
            <b/>
            <sz val="8"/>
            <color indexed="81"/>
            <rFont val="Tahoma"/>
            <family val="2"/>
          </rPr>
          <t>Times:</t>
        </r>
        <r>
          <rPr>
            <sz val="8"/>
            <color indexed="81"/>
            <rFont val="Tahoma"/>
            <family val="2"/>
          </rPr>
          <t xml:space="preserve">
n BY templates there is IMPBIOWOOA and IMPBIOWOOB for Spain.
IMPBIOWOOA is disabled after base year in the scenario file Scen_ZTinker</t>
        </r>
      </text>
    </comment>
    <comment ref="B325" authorId="9" shapeId="0" xr:uid="{00000000-0006-0000-0200-000058000000}">
      <text>
        <r>
          <rPr>
            <b/>
            <sz val="8"/>
            <color indexed="81"/>
            <rFont val="Tahoma"/>
            <family val="2"/>
          </rPr>
          <t>Times:</t>
        </r>
        <r>
          <rPr>
            <sz val="8"/>
            <color indexed="81"/>
            <rFont val="Tahoma"/>
            <family val="2"/>
          </rPr>
          <t xml:space="preserve">
n BY templates there is EXPBIOWOOA and EXPBIOWOOB for Spain.
EXPBIOWOOA is disabled after base year in the scenario file Scen_ZTinker</t>
        </r>
      </text>
    </comment>
    <comment ref="D328" authorId="1" shapeId="0" xr:uid="{00000000-0006-0000-0200-000059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saving potential removed
</t>
        </r>
      </text>
    </comment>
    <comment ref="B482" authorId="1" shapeId="0" xr:uid="{00000000-0006-0000-0200-00005A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from IFP subres now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ok</author>
    <author>NIJS Wouter (JRC-PETTEN)</author>
    <author>mb</author>
    <author>ese-veda02</author>
    <author>Amit Kanudia</author>
    <author>KanORS</author>
  </authors>
  <commentList>
    <comment ref="S4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5" authorId="0" shapeId="0" xr:uid="{00000000-0006-0000-0300-000002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6" authorId="0" shapeId="0" xr:uid="{00000000-0006-0000-0300-000003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7" authorId="0" shapeId="0" xr:uid="{00000000-0006-0000-0300-000004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8" authorId="0" shapeId="0" xr:uid="{00000000-0006-0000-0300-000005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X64" authorId="1" shapeId="0" xr:uid="{00000000-0006-0000-0300-000006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assumption  based on max electric hea t production</t>
        </r>
      </text>
    </comment>
    <comment ref="S75" authorId="2" shapeId="0" xr:uid="{00000000-0006-0000-0300-000007000000}">
      <text>
        <r>
          <rPr>
            <b/>
            <sz val="9"/>
            <color indexed="81"/>
            <rFont val="Tahoma"/>
            <charset val="1"/>
          </rPr>
          <t>NIJS Wouter (JRC-PETTEN):</t>
        </r>
        <r>
          <rPr>
            <sz val="9"/>
            <color indexed="81"/>
            <rFont val="Tahoma"/>
            <charset val="1"/>
          </rPr>
          <t xml:space="preserve">
Based on 10 MWh electricity per t NH3</t>
        </r>
      </text>
    </comment>
    <comment ref="K79" authorId="3" shapeId="0" xr:uid="{00000000-0006-0000-0300-00000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88" authorId="3" shapeId="0" xr:uid="{00000000-0006-0000-0300-00000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88" authorId="3" shapeId="0" xr:uid="{00000000-0006-0000-0300-00000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90" authorId="3" shapeId="0" xr:uid="{00000000-0006-0000-0300-00000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90" authorId="3" shapeId="0" xr:uid="{00000000-0006-0000-0300-00000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92" authorId="3" shapeId="0" xr:uid="{00000000-0006-0000-0300-00000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92" authorId="3" shapeId="0" xr:uid="{00000000-0006-0000-0300-00000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94" authorId="3" shapeId="0" xr:uid="{00000000-0006-0000-0300-00000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96" authorId="3" shapeId="0" xr:uid="{00000000-0006-0000-0300-00001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98" authorId="3" shapeId="0" xr:uid="{00000000-0006-0000-0300-00001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00" authorId="3" shapeId="0" xr:uid="{00000000-0006-0000-0300-00001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02" authorId="3" shapeId="0" xr:uid="{00000000-0006-0000-0300-00001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04" authorId="3" shapeId="0" xr:uid="{00000000-0006-0000-0300-00001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104" authorId="3" shapeId="0" xr:uid="{00000000-0006-0000-0300-00001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106" authorId="3" shapeId="0" xr:uid="{00000000-0006-0000-0300-00001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106" authorId="3" shapeId="0" xr:uid="{00000000-0006-0000-0300-00001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108" authorId="3" shapeId="0" xr:uid="{00000000-0006-0000-0300-00001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108" authorId="3" shapeId="0" xr:uid="{00000000-0006-0000-0300-00001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110" authorId="3" shapeId="0" xr:uid="{00000000-0006-0000-0300-00001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12" authorId="3" shapeId="0" xr:uid="{00000000-0006-0000-0300-00001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14" authorId="3" shapeId="0" xr:uid="{00000000-0006-0000-0300-00001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16" authorId="3" shapeId="0" xr:uid="{00000000-0006-0000-0300-00001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18" authorId="3" shapeId="0" xr:uid="{00000000-0006-0000-0300-00001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20" authorId="3" shapeId="0" xr:uid="{00000000-0006-0000-0300-00001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131" authorId="1" shapeId="0" xr:uid="{00000000-0006-0000-0300-000020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= 0
</t>
        </r>
      </text>
    </comment>
    <comment ref="S132" authorId="1" shapeId="0" xr:uid="{00000000-0006-0000-0300-000021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= 0.1
new value INDCOG plus ICMHTH
</t>
        </r>
      </text>
    </comment>
    <comment ref="M136" authorId="4" shapeId="0" xr:uid="{00000000-0006-0000-0300-000022000000}">
      <text>
        <r>
          <rPr>
            <b/>
            <sz val="9"/>
            <color indexed="81"/>
            <rFont val="Tahoma"/>
            <family val="2"/>
          </rPr>
          <t>ese-veda02:</t>
        </r>
        <r>
          <rPr>
            <sz val="9"/>
            <color indexed="81"/>
            <rFont val="Tahoma"/>
            <family val="2"/>
          </rPr>
          <t xml:space="preserve">
Updated in transfile</t>
        </r>
      </text>
    </comment>
    <comment ref="S142" authorId="0" shapeId="0" xr:uid="{00000000-0006-0000-0300-000023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143" authorId="0" shapeId="0" xr:uid="{00000000-0006-0000-0300-000024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E144" authorId="5" shapeId="0" xr:uid="{00000000-0006-0000-0300-000025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this was modeled as Aux. </t>
        </r>
      </text>
    </comment>
    <comment ref="X144" authorId="5" shapeId="0" xr:uid="{00000000-0006-0000-0300-000026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11/19/2015</t>
        </r>
      </text>
    </comment>
    <comment ref="S148" authorId="0" shapeId="0" xr:uid="{00000000-0006-0000-0300-000027000000}">
      <text>
        <r>
          <rPr>
            <b/>
            <sz val="8"/>
            <color indexed="81"/>
            <rFont val="Tahoma"/>
            <family val="2"/>
          </rPr>
          <t>Maurizio Gargiulo:</t>
        </r>
        <r>
          <rPr>
            <sz val="8"/>
            <color indexed="81"/>
            <rFont val="Tahoma"/>
            <family val="2"/>
          </rPr>
          <t xml:space="preserve">
The original data was zero.
Changed for a problem with the Trans_File. This commodity is update in the trans file to the B-Y value</t>
        </r>
      </text>
    </comment>
    <comment ref="F152" authorId="6" shapeId="0" xr:uid="{00000000-0006-0000-0300-000028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This was INDCOK. I found pet coke as one of the prominent inputs in Eurostat and www</t>
        </r>
      </text>
    </comment>
    <comment ref="S158" authorId="0" shapeId="0" xr:uid="{00000000-0006-0000-0300-000029000000}">
      <text>
        <r>
          <rPr>
            <b/>
            <sz val="8"/>
            <color indexed="81"/>
            <rFont val="Tahoma"/>
            <family val="2"/>
          </rPr>
          <t>Maurizio Gargiulo:</t>
        </r>
        <r>
          <rPr>
            <sz val="8"/>
            <color indexed="81"/>
            <rFont val="Tahoma"/>
            <family val="2"/>
          </rPr>
          <t xml:space="preserve">
The original data was zero.
Changed for a problem with the Trans_File. This commodity is update in the trans file to the B-Y value</t>
        </r>
      </text>
    </comment>
    <comment ref="S162" authorId="0" shapeId="0" xr:uid="{00000000-0006-0000-0300-00002A000000}">
      <text>
        <r>
          <rPr>
            <b/>
            <sz val="8"/>
            <color indexed="81"/>
            <rFont val="Tahoma"/>
            <family val="2"/>
          </rPr>
          <t>Maurizio Gargiulo:</t>
        </r>
        <r>
          <rPr>
            <sz val="8"/>
            <color indexed="81"/>
            <rFont val="Tahoma"/>
            <family val="2"/>
          </rPr>
          <t xml:space="preserve">
The original data was zero.
Changed for a problem with the Trans_File. This commodity is update in the trans file to the B-Y value</t>
        </r>
      </text>
    </comment>
    <comment ref="F262" authorId="5" shapeId="0" xr:uid="{00000000-0006-0000-0300-00002B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Changed as per the B-Y template
</t>
        </r>
      </text>
    </comment>
    <comment ref="K268" authorId="3" shapeId="0" xr:uid="{00000000-0006-0000-0300-00002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77" authorId="3" shapeId="0" xr:uid="{00000000-0006-0000-0300-00002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77" authorId="3" shapeId="0" xr:uid="{00000000-0006-0000-0300-00002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79" authorId="3" shapeId="0" xr:uid="{00000000-0006-0000-0300-00002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79" authorId="3" shapeId="0" xr:uid="{00000000-0006-0000-0300-00003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81" authorId="3" shapeId="0" xr:uid="{00000000-0006-0000-0300-00003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81" authorId="3" shapeId="0" xr:uid="{00000000-0006-0000-0300-00003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83" authorId="3" shapeId="0" xr:uid="{00000000-0006-0000-0300-00003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85" authorId="3" shapeId="0" xr:uid="{00000000-0006-0000-0300-00003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87" authorId="3" shapeId="0" xr:uid="{00000000-0006-0000-0300-00003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89" authorId="3" shapeId="0" xr:uid="{00000000-0006-0000-0300-00003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91" authorId="3" shapeId="0" xr:uid="{00000000-0006-0000-0300-00003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93" authorId="3" shapeId="0" xr:uid="{00000000-0006-0000-0300-00003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93" authorId="3" shapeId="0" xr:uid="{00000000-0006-0000-0300-00003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95" authorId="3" shapeId="0" xr:uid="{00000000-0006-0000-0300-00003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95" authorId="3" shapeId="0" xr:uid="{00000000-0006-0000-0300-00003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97" authorId="3" shapeId="0" xr:uid="{00000000-0006-0000-0300-00003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97" authorId="3" shapeId="0" xr:uid="{00000000-0006-0000-0300-00003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99" authorId="3" shapeId="0" xr:uid="{00000000-0006-0000-0300-00003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01" authorId="3" shapeId="0" xr:uid="{00000000-0006-0000-0300-00003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03" authorId="3" shapeId="0" xr:uid="{00000000-0006-0000-0300-00004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05" authorId="3" shapeId="0" xr:uid="{00000000-0006-0000-0300-00004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07" authorId="3" shapeId="0" xr:uid="{00000000-0006-0000-0300-00004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09" authorId="3" shapeId="0" xr:uid="{00000000-0006-0000-0300-00004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13" authorId="3" shapeId="0" xr:uid="{00000000-0006-0000-0300-00004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22" authorId="3" shapeId="0" xr:uid="{00000000-0006-0000-0300-00004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22" authorId="3" shapeId="0" xr:uid="{00000000-0006-0000-0300-00004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24" authorId="3" shapeId="0" xr:uid="{00000000-0006-0000-0300-00004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24" authorId="3" shapeId="0" xr:uid="{00000000-0006-0000-0300-00004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26" authorId="3" shapeId="0" xr:uid="{00000000-0006-0000-0300-00004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26" authorId="3" shapeId="0" xr:uid="{00000000-0006-0000-0300-00004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28" authorId="3" shapeId="0" xr:uid="{00000000-0006-0000-0300-00004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30" authorId="3" shapeId="0" xr:uid="{00000000-0006-0000-0300-00004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32" authorId="3" shapeId="0" xr:uid="{00000000-0006-0000-0300-00004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34" authorId="3" shapeId="0" xr:uid="{00000000-0006-0000-0300-00004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36" authorId="3" shapeId="0" xr:uid="{00000000-0006-0000-0300-00004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38" authorId="3" shapeId="0" xr:uid="{00000000-0006-0000-0300-00005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38" authorId="3" shapeId="0" xr:uid="{00000000-0006-0000-0300-00005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40" authorId="3" shapeId="0" xr:uid="{00000000-0006-0000-0300-00005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40" authorId="3" shapeId="0" xr:uid="{00000000-0006-0000-0300-00005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42" authorId="3" shapeId="0" xr:uid="{00000000-0006-0000-0300-00005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42" authorId="3" shapeId="0" xr:uid="{00000000-0006-0000-0300-00005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44" authorId="3" shapeId="0" xr:uid="{00000000-0006-0000-0300-00005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46" authorId="3" shapeId="0" xr:uid="{00000000-0006-0000-0300-00005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48" authorId="3" shapeId="0" xr:uid="{00000000-0006-0000-0300-00005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50" authorId="3" shapeId="0" xr:uid="{00000000-0006-0000-0300-00005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52" authorId="3" shapeId="0" xr:uid="{00000000-0006-0000-0300-00005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54" authorId="3" shapeId="0" xr:uid="{00000000-0006-0000-0300-00005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58" authorId="3" shapeId="0" xr:uid="{00000000-0006-0000-0300-00005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67" authorId="3" shapeId="0" xr:uid="{00000000-0006-0000-0300-00005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67" authorId="3" shapeId="0" xr:uid="{00000000-0006-0000-0300-00005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69" authorId="3" shapeId="0" xr:uid="{00000000-0006-0000-0300-00005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69" authorId="3" shapeId="0" xr:uid="{00000000-0006-0000-0300-00006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71" authorId="3" shapeId="0" xr:uid="{00000000-0006-0000-0300-00006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71" authorId="3" shapeId="0" xr:uid="{00000000-0006-0000-0300-00006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73" authorId="3" shapeId="0" xr:uid="{00000000-0006-0000-0300-00006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75" authorId="3" shapeId="0" xr:uid="{00000000-0006-0000-0300-00006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77" authorId="3" shapeId="0" xr:uid="{00000000-0006-0000-0300-00006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79" authorId="3" shapeId="0" xr:uid="{00000000-0006-0000-0300-00006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81" authorId="3" shapeId="0" xr:uid="{00000000-0006-0000-0300-00006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83" authorId="3" shapeId="0" xr:uid="{00000000-0006-0000-0300-00006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83" authorId="3" shapeId="0" xr:uid="{00000000-0006-0000-0300-00006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85" authorId="3" shapeId="0" xr:uid="{00000000-0006-0000-0300-00006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85" authorId="3" shapeId="0" xr:uid="{00000000-0006-0000-0300-00006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87" authorId="3" shapeId="0" xr:uid="{00000000-0006-0000-0300-00006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87" authorId="3" shapeId="0" xr:uid="{00000000-0006-0000-0300-00006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89" authorId="3" shapeId="0" xr:uid="{00000000-0006-0000-0300-00006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91" authorId="3" shapeId="0" xr:uid="{00000000-0006-0000-0300-00006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93" authorId="3" shapeId="0" xr:uid="{00000000-0006-0000-0300-00007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95" authorId="3" shapeId="0" xr:uid="{00000000-0006-0000-0300-00007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97" authorId="3" shapeId="0" xr:uid="{00000000-0006-0000-0300-00007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99" authorId="3" shapeId="0" xr:uid="{00000000-0006-0000-0300-00007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467" authorId="3" shapeId="0" xr:uid="{00000000-0006-0000-0300-00007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467" authorId="3" shapeId="0" xr:uid="{00000000-0006-0000-0300-00007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469" authorId="3" shapeId="0" xr:uid="{00000000-0006-0000-0300-00007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469" authorId="3" shapeId="0" xr:uid="{00000000-0006-0000-0300-00007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471" authorId="3" shapeId="0" xr:uid="{00000000-0006-0000-0300-00007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471" authorId="3" shapeId="0" xr:uid="{00000000-0006-0000-0300-00007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473" authorId="3" shapeId="0" xr:uid="{00000000-0006-0000-0300-00007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475" authorId="3" shapeId="0" xr:uid="{00000000-0006-0000-0300-00007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477" authorId="3" shapeId="0" xr:uid="{00000000-0006-0000-0300-00007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479" authorId="3" shapeId="0" xr:uid="{00000000-0006-0000-0300-00007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481" authorId="3" shapeId="0" xr:uid="{00000000-0006-0000-0300-00007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NIJSW</author>
    <author>ese-veda02</author>
    <author>Maurizio Gargiulo</author>
  </authors>
  <commentList>
    <comment ref="B2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NIJSW:</t>
        </r>
        <r>
          <rPr>
            <sz val="8"/>
            <color indexed="81"/>
            <rFont val="Tahoma"/>
            <family val="2"/>
          </rPr>
          <t xml:space="preserve">
Check price of oxygen in model afterwards</t>
        </r>
      </text>
    </comment>
    <comment ref="S131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ese-veda02:</t>
        </r>
        <r>
          <rPr>
            <sz val="9"/>
            <color indexed="81"/>
            <rFont val="Tahoma"/>
            <family val="2"/>
          </rPr>
          <t xml:space="preserve">
Updated in transfile</t>
        </r>
      </text>
    </comment>
    <comment ref="L141" authorId="2" shapeId="0" xr:uid="{00000000-0006-0000-0400-000003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</commentList>
</comments>
</file>

<file path=xl/sharedStrings.xml><?xml version="1.0" encoding="utf-8"?>
<sst xmlns="http://schemas.openxmlformats.org/spreadsheetml/2006/main" count="9957" uniqueCount="2026">
  <si>
    <t>TRAGH2</t>
  </si>
  <si>
    <t>INFELE</t>
  </si>
  <si>
    <t>INFMCH</t>
  </si>
  <si>
    <t>ICHOTH</t>
  </si>
  <si>
    <t>COEL</t>
  </si>
  <si>
    <t>\I:</t>
  </si>
  <si>
    <t>Removal by Depl gas fields (onshore)</t>
  </si>
  <si>
    <t>SINKDOF</t>
  </si>
  <si>
    <t>Removal by Depl oil fields (offshore)</t>
  </si>
  <si>
    <t>SINKDGF</t>
  </si>
  <si>
    <t>Removal by Depl gas fields (offshore)</t>
  </si>
  <si>
    <t>SINKCB1</t>
  </si>
  <si>
    <t>ELCSLU</t>
  </si>
  <si>
    <t>ELC</t>
  </si>
  <si>
    <t>DAYNITE</t>
  </si>
  <si>
    <t>ELCMED</t>
  </si>
  <si>
    <t>Electricity - Medium Voltage</t>
  </si>
  <si>
    <t>ELCLOW</t>
  </si>
  <si>
    <t>Fuel Tech New - H2 to transport RURAL (GAS) 2001</t>
  </si>
  <si>
    <t>Wave Energy Potential</t>
  </si>
  <si>
    <t>COMGAS</t>
  </si>
  <si>
    <t>GW</t>
  </si>
  <si>
    <t>Fuel Tech New - H2 to transport RURAL (liquid) 2001</t>
  </si>
  <si>
    <t>Fuel Tech New - H2 to transport RURAL (liquid-GAS) 2001</t>
  </si>
  <si>
    <t>Fuel Tech New - H2 to transport URBAN (GAS) 2001</t>
  </si>
  <si>
    <t>~FI_T</t>
  </si>
  <si>
    <t>CommName</t>
  </si>
  <si>
    <t>CommDesc</t>
  </si>
  <si>
    <t>Unit</t>
  </si>
  <si>
    <t>CTSLvl</t>
  </si>
  <si>
    <t>PeakTS</t>
  </si>
  <si>
    <t>Ctype</t>
  </si>
  <si>
    <t>MININMELE2</t>
  </si>
  <si>
    <t>MININMELE3</t>
  </si>
  <si>
    <t>MININMELE4</t>
  </si>
  <si>
    <t>MININMMCH2</t>
  </si>
  <si>
    <t>MININMMCH3</t>
  </si>
  <si>
    <t>MININMMCH4</t>
  </si>
  <si>
    <t>MININMPRC2</t>
  </si>
  <si>
    <t>MININMPRC3</t>
  </si>
  <si>
    <t>MININMPRC4</t>
  </si>
  <si>
    <t>MINIOIELE2</t>
  </si>
  <si>
    <t>MINIOIELE3</t>
  </si>
  <si>
    <t>MINIOIELE4</t>
  </si>
  <si>
    <t>MINIOIMCH2</t>
  </si>
  <si>
    <t>MINIOIMCH3</t>
  </si>
  <si>
    <t>MINIOIMCH4</t>
  </si>
  <si>
    <t>MINIOIPRC2</t>
  </si>
  <si>
    <t>MINIOIPRC3</t>
  </si>
  <si>
    <t>MINIOIPRC4</t>
  </si>
  <si>
    <t>MINIPPPRC2</t>
  </si>
  <si>
    <t>MINIPPPRC3</t>
  </si>
  <si>
    <t>MINIPPPRC4</t>
  </si>
  <si>
    <t>1.69</t>
  </si>
  <si>
    <t>0.462962962962964</t>
  </si>
  <si>
    <t>20</t>
  </si>
  <si>
    <t>ELCHH201</t>
  </si>
  <si>
    <t>RSDHH2U01</t>
  </si>
  <si>
    <t>RSDHH2R01</t>
  </si>
  <si>
    <t>COMHH201</t>
  </si>
  <si>
    <t>TRALH2101</t>
  </si>
  <si>
    <t>TRAGH2101</t>
  </si>
  <si>
    <t>TRALH2201</t>
  </si>
  <si>
    <t>TRAGH2201</t>
  </si>
  <si>
    <t>TRAGH2301</t>
  </si>
  <si>
    <t>TRAGH2401</t>
  </si>
  <si>
    <t>SCOAH2G101</t>
  </si>
  <si>
    <t>SCOAH2G110</t>
  </si>
  <si>
    <t>SCOAH2G210</t>
  </si>
  <si>
    <t>BIORPS</t>
  </si>
  <si>
    <t>Decomposition, bio waste to biogas (methane)</t>
  </si>
  <si>
    <t>1.04938271604938</t>
  </si>
  <si>
    <t>1.75</t>
  </si>
  <si>
    <t>MINROEN4</t>
  </si>
  <si>
    <t>MINCOEL4</t>
  </si>
  <si>
    <t>COEN</t>
  </si>
  <si>
    <t>ONE</t>
  </si>
  <si>
    <t>ROEN</t>
  </si>
  <si>
    <t>Saving Potentials Others</t>
  </si>
  <si>
    <t>IMPBIOETHA</t>
  </si>
  <si>
    <t>H2 liquefaction small 2001</t>
  </si>
  <si>
    <t>H2 liquefaction medium 2001</t>
  </si>
  <si>
    <t>H2 liquefaction large 2030</t>
  </si>
  <si>
    <t>Source: DLR study Cascade Mints project</t>
  </si>
  <si>
    <t>ELCTID</t>
  </si>
  <si>
    <t>MINRENTID01</t>
  </si>
  <si>
    <t>H2 production HFO partial oxidation 2001</t>
  </si>
  <si>
    <t>H2 production biomass gasification 2001</t>
  </si>
  <si>
    <t>H2 production Kvaerner Black carbon 2001</t>
  </si>
  <si>
    <t>SUPHTH</t>
  </si>
  <si>
    <t>SUPCO2N</t>
  </si>
  <si>
    <t>Potential of Wave Energy</t>
  </si>
  <si>
    <t>ELCCOXN</t>
  </si>
  <si>
    <t>ELCNOXN</t>
  </si>
  <si>
    <t>ELCCH4N</t>
  </si>
  <si>
    <t>ELCN2ON</t>
  </si>
  <si>
    <t>ELCPMAN</t>
  </si>
  <si>
    <t>ELCVOCN</t>
  </si>
  <si>
    <t>SNKCO2N</t>
  </si>
  <si>
    <t>Natural Gas</t>
  </si>
  <si>
    <t>Wood Products</t>
  </si>
  <si>
    <t>Biogas</t>
  </si>
  <si>
    <t>Municipal Waste</t>
  </si>
  <si>
    <t>Industrial Waste-Sludge</t>
  </si>
  <si>
    <t>Refined Petroleum Products (SUP)</t>
  </si>
  <si>
    <t>High Temperature Heat (SUP)</t>
  </si>
  <si>
    <t>GASBFG</t>
  </si>
  <si>
    <t>2</t>
  </si>
  <si>
    <t>Start</t>
  </si>
  <si>
    <t>High Temperature Heat for IPH and IPL (IND)</t>
  </si>
  <si>
    <t>ICHPRC</t>
  </si>
  <si>
    <t>District Heating. Heat.GAS. New</t>
  </si>
  <si>
    <t>District Heating. Heat.OIL. New</t>
  </si>
  <si>
    <t>District Heating. Heat.COA. New</t>
  </si>
  <si>
    <t>HPL</t>
  </si>
  <si>
    <t>HHTHGAS001</t>
  </si>
  <si>
    <t>HHTHHFO001</t>
  </si>
  <si>
    <t>HHTHCOH001</t>
  </si>
  <si>
    <t>\I: Unit</t>
  </si>
  <si>
    <t>MINBIOCRP41a</t>
  </si>
  <si>
    <t>MINBIOWOO</t>
  </si>
  <si>
    <t>Wood products</t>
  </si>
  <si>
    <t>MINBIOWOOa</t>
  </si>
  <si>
    <t>Woody crop production</t>
  </si>
  <si>
    <t>Woody crop production 1</t>
  </si>
  <si>
    <t>Grassy crop production</t>
  </si>
  <si>
    <t>Sugar crop production</t>
  </si>
  <si>
    <t>Starch crop production</t>
  </si>
  <si>
    <t>Rape seed production</t>
  </si>
  <si>
    <t>Wood products 1</t>
  </si>
  <si>
    <t>MINBIOWOOW1a</t>
  </si>
  <si>
    <t>Wood proccessing residues 1</t>
  </si>
  <si>
    <t>MINBIOFRSR1a</t>
  </si>
  <si>
    <t>Forestry residues potential 1</t>
  </si>
  <si>
    <t>MINBIOMUN1</t>
  </si>
  <si>
    <t>MINBIOSLU1</t>
  </si>
  <si>
    <t>MINBIOGAS1</t>
  </si>
  <si>
    <t>MINBIOLIQ1</t>
  </si>
  <si>
    <t>energy crops, waste and residues</t>
  </si>
  <si>
    <t>Municipal Waste Production</t>
  </si>
  <si>
    <t>Industrial Waste-Sludge Production</t>
  </si>
  <si>
    <t>Biogas Production</t>
  </si>
  <si>
    <t>BIOLIQ</t>
  </si>
  <si>
    <t>Biofuels Production</t>
  </si>
  <si>
    <t>Biofuels</t>
  </si>
  <si>
    <t>BCRPETH101</t>
  </si>
  <si>
    <t>BSLUGAS101</t>
  </si>
  <si>
    <t>SELCH2GS101</t>
  </si>
  <si>
    <t>SELCH2GTRA101</t>
  </si>
  <si>
    <t>SHFOH2G101</t>
  </si>
  <si>
    <t>BWOOH2G101</t>
  </si>
  <si>
    <t>SELCH2GL201</t>
  </si>
  <si>
    <t>SELCH2G120</t>
  </si>
  <si>
    <t>SGASH2101</t>
  </si>
  <si>
    <t>SGASH2G2101</t>
  </si>
  <si>
    <t>SSOLH2G130</t>
  </si>
  <si>
    <t>SGASH2G301</t>
  </si>
  <si>
    <t>BWOOH2G130</t>
  </si>
  <si>
    <t>SH2GH2L101</t>
  </si>
  <si>
    <t>SH2GH2L201</t>
  </si>
  <si>
    <t>SH2GH2L130</t>
  </si>
  <si>
    <t>INDHH201</t>
  </si>
  <si>
    <t>INDHH2</t>
  </si>
  <si>
    <t>SYNDST</t>
  </si>
  <si>
    <t>Fossil FT Diesel</t>
  </si>
  <si>
    <t>31.536</t>
  </si>
  <si>
    <t>Gasification,  black liquor to DME</t>
  </si>
  <si>
    <t>0.913</t>
  </si>
  <si>
    <t>1.77</t>
  </si>
  <si>
    <t>0.493827160493828</t>
  </si>
  <si>
    <t>Gasification, black liquor to FT-diesel</t>
  </si>
  <si>
    <t>2.13</t>
  </si>
  <si>
    <t>IMPBIORMEA</t>
  </si>
  <si>
    <t>Import of BIOETH from ROW</t>
  </si>
  <si>
    <t>Import of BIORME from ROW</t>
  </si>
  <si>
    <t>BNDACT~UP~2050</t>
  </si>
  <si>
    <t>RSDCO2N</t>
  </si>
  <si>
    <t>IOIELE</t>
  </si>
  <si>
    <t>IOIMCH</t>
  </si>
  <si>
    <t>IOIPRC</t>
  </si>
  <si>
    <t>DH</t>
  </si>
  <si>
    <t xml:space="preserve">PJ </t>
  </si>
  <si>
    <t>ICHELE</t>
  </si>
  <si>
    <t>IPPHTH</t>
  </si>
  <si>
    <t>INVCOST~2020</t>
  </si>
  <si>
    <t>INVCOST~2030</t>
  </si>
  <si>
    <t>Cascade-Mints D1.1 Fuel cell technologies and Hydrogen produstion/Distribution options, DLR, September 2005</t>
  </si>
  <si>
    <t>H2 production electrolyser large 2001</t>
  </si>
  <si>
    <t>H2 production electrolyser small 2001</t>
  </si>
  <si>
    <t>PJ/a</t>
  </si>
  <si>
    <t>Gasification, coal to DME</t>
  </si>
  <si>
    <t>Gasification, coal to FT-diesel</t>
  </si>
  <si>
    <t>EFF~2020</t>
  </si>
  <si>
    <t>EFF~2030</t>
  </si>
  <si>
    <t>CEH~2006</t>
  </si>
  <si>
    <t>CEH~2010</t>
  </si>
  <si>
    <t>CEH~2015</t>
  </si>
  <si>
    <t>CEH~2020</t>
  </si>
  <si>
    <t>CEH~2030</t>
  </si>
  <si>
    <t>CHPR~2006</t>
  </si>
  <si>
    <t>CHPR~2010</t>
  </si>
  <si>
    <t>CHPR~2015</t>
  </si>
  <si>
    <t>CHPR~2020</t>
  </si>
  <si>
    <t>CHPR~2030</t>
  </si>
  <si>
    <t>ILED</t>
  </si>
  <si>
    <t>FIXOM~2020</t>
  </si>
  <si>
    <t>FIXOM~2030</t>
  </si>
  <si>
    <t>VAROM~2020</t>
  </si>
  <si>
    <t>VAROM~2030</t>
  </si>
  <si>
    <t>ENV_ACT~2020</t>
  </si>
  <si>
    <t>ENV_ACT~2030</t>
  </si>
  <si>
    <t>\I: Cogeneration Power Plants -Public</t>
  </si>
  <si>
    <t>PUSWOO1</t>
  </si>
  <si>
    <t>CHP: Steam.Turbine.WOO.PUB</t>
  </si>
  <si>
    <t>ELCPMBN</t>
  </si>
  <si>
    <t>PUSWOO2</t>
  </si>
  <si>
    <t>CHP: Steam.Turbine2.WOO.PUB</t>
  </si>
  <si>
    <t>CHP: Organic.Ranking CYC.WOO.PUB</t>
  </si>
  <si>
    <t>PUSMUN</t>
  </si>
  <si>
    <t>CHP: Steam.Turbine.MUN.PUB</t>
  </si>
  <si>
    <t>PUASLU</t>
  </si>
  <si>
    <t>CHP: Anaerobic digestion.SLU.PUB</t>
  </si>
  <si>
    <t>PUICBGS</t>
  </si>
  <si>
    <t>CHP: Int Combust.BGS.PUB</t>
  </si>
  <si>
    <t>PUSCOH</t>
  </si>
  <si>
    <t>CHP: Steam.Turbine.COH.PUB</t>
  </si>
  <si>
    <t>PUSCCOH</t>
  </si>
  <si>
    <t>CHP: Steam.Turbine.SupCr.COH.PUB</t>
  </si>
  <si>
    <t>PUSCSCOH1</t>
  </si>
  <si>
    <t>CHP: Steam.Turbine.SupCr.COH.CCSpoc.PUB</t>
  </si>
  <si>
    <t>CHP: Steam.Turbine.SupCr.COH.CCSoxy.PUB</t>
  </si>
  <si>
    <t>PUICSCOH1</t>
  </si>
  <si>
    <t>CHP: Int Gasification.COH.CCSpoc.PUB</t>
  </si>
  <si>
    <t>PUICSCOH2</t>
  </si>
  <si>
    <t>CHP: Int Gasification.COH.CCSprc.PUB</t>
  </si>
  <si>
    <t>PUICSCOH3</t>
  </si>
  <si>
    <t>CHP: Int Gasification.COH.CCSoxy.PUB</t>
  </si>
  <si>
    <t>PUSCOL</t>
  </si>
  <si>
    <t>CHP: Steam.Turbine.COL.PUB</t>
  </si>
  <si>
    <t>PUSCCOL</t>
  </si>
  <si>
    <t>CHP: Steam.Turbine.SupCr.COL.PUB</t>
  </si>
  <si>
    <t>PUSCSCOL1</t>
  </si>
  <si>
    <t>CHP: Steam.Turbine.SupCr.COL.CCSpoc.PUB</t>
  </si>
  <si>
    <t>CHP: Steam.Turbine.SupCr.COL.CCSoxy.PUB</t>
  </si>
  <si>
    <t>PUICSCOL1</t>
  </si>
  <si>
    <t>CHP: Int Gasification.COL.CCSpoc.PUB</t>
  </si>
  <si>
    <t>PUICSCOL2</t>
  </si>
  <si>
    <t>CHP: Int Gasification.COL.CCSprc.PUB</t>
  </si>
  <si>
    <t>CHP: Int Gasification.COL.CCSoxy.PUB</t>
  </si>
  <si>
    <t>PUSGAS</t>
  </si>
  <si>
    <t>CHP: Steam.Turbine.GAS.PUB</t>
  </si>
  <si>
    <t>PUCGAS</t>
  </si>
  <si>
    <t>CHP: Com cycle GT.GAS.PUB</t>
  </si>
  <si>
    <t>PUCAGAS</t>
  </si>
  <si>
    <t>CHP: Com cycle GT.Adv.GAS.PUB</t>
  </si>
  <si>
    <t>PUCCSGAS1</t>
  </si>
  <si>
    <t>CHP: Comb CYC.GAS.CCSpoc.PUB</t>
  </si>
  <si>
    <t>PUCCSGAS2</t>
  </si>
  <si>
    <t>CHP: Comb CYC.GAS.CCSprc.PUB</t>
  </si>
  <si>
    <t>PUCCSGAS3</t>
  </si>
  <si>
    <t>CHP: Comb CYC.GAS.CCSoxy.PUB</t>
  </si>
  <si>
    <t>PUIGAS</t>
  </si>
  <si>
    <t>CHP: Int Combust.GAS.PUB</t>
  </si>
  <si>
    <t>CHPR~UP~2010</t>
  </si>
  <si>
    <t>CHPR~UP~2015</t>
  </si>
  <si>
    <t>PUOWOO</t>
  </si>
  <si>
    <t>CHP: Biomass.gasification.WOO.PUB</t>
  </si>
  <si>
    <t>PUGWOO</t>
  </si>
  <si>
    <t>ELCSO2N</t>
  </si>
  <si>
    <t>2010</t>
  </si>
  <si>
    <t>GASNAT</t>
  </si>
  <si>
    <t>BIOWOO</t>
  </si>
  <si>
    <t>BIOGAS</t>
  </si>
  <si>
    <t>BIOMUN</t>
  </si>
  <si>
    <t>BIOSLU</t>
  </si>
  <si>
    <t>SUPRPP</t>
  </si>
  <si>
    <t>Natural Gas (ELC)</t>
  </si>
  <si>
    <t>1.92</t>
  </si>
  <si>
    <t>0.524691358024692</t>
  </si>
  <si>
    <t>Gasification,  black liquor to methanol</t>
  </si>
  <si>
    <t>1.79</t>
  </si>
  <si>
    <t>Comm-IN-A</t>
  </si>
  <si>
    <t>kt</t>
  </si>
  <si>
    <t>COMDST</t>
  </si>
  <si>
    <t>COMCO2N</t>
  </si>
  <si>
    <t>EFF</t>
  </si>
  <si>
    <t>SINKMIN</t>
  </si>
  <si>
    <t>Mineralization for CO2 storage</t>
  </si>
  <si>
    <t>SINKAFE</t>
  </si>
  <si>
    <t>Removal by Afforestation - ELC</t>
  </si>
  <si>
    <t>SINKAFR</t>
  </si>
  <si>
    <t>Removal by Afforestation - RES</t>
  </si>
  <si>
    <t>SINKAFC</t>
  </si>
  <si>
    <t>Removal by Afforestation - COM</t>
  </si>
  <si>
    <t>SINKAFI</t>
  </si>
  <si>
    <t>Removal by Afforestation - IND</t>
  </si>
  <si>
    <t>SINKAUN</t>
  </si>
  <si>
    <t>Removal by Afforestation - UPN</t>
  </si>
  <si>
    <t>CO2 for Storage - ELC Sector</t>
  </si>
  <si>
    <t>RSDDME01</t>
  </si>
  <si>
    <t>Fuel Tech New - DME (RSD)</t>
  </si>
  <si>
    <t>RSDDME</t>
  </si>
  <si>
    <t>ROEL</t>
  </si>
  <si>
    <t>Sets</t>
  </si>
  <si>
    <t>TechName</t>
  </si>
  <si>
    <t>TechDesc</t>
  </si>
  <si>
    <t>TechCapUnit</t>
  </si>
  <si>
    <t>TechActUnit</t>
  </si>
  <si>
    <t>Comm-IN</t>
  </si>
  <si>
    <t>Comm-OUT</t>
  </si>
  <si>
    <t>Storage Electricity and Cogeneration Power Plants - Public</t>
  </si>
  <si>
    <t>ELCSCO2N</t>
  </si>
  <si>
    <t>INDSCO2N</t>
  </si>
  <si>
    <t>Storage Cogeneration Power Plants -REF</t>
  </si>
  <si>
    <t>SUPSCO2N</t>
  </si>
  <si>
    <t>COMSCO2N</t>
  </si>
  <si>
    <t>Storage Cogeneration Power Plants - Autoproducers and Industrial Technology</t>
  </si>
  <si>
    <t>STORAGE_ELCS</t>
  </si>
  <si>
    <t>STORAGE_INDS</t>
  </si>
  <si>
    <t>STORAGE_SUPS</t>
  </si>
  <si>
    <t>STORAGE_COMS</t>
  </si>
  <si>
    <t>Unts</t>
  </si>
  <si>
    <t>YEAR</t>
  </si>
  <si>
    <t>Input</t>
  </si>
  <si>
    <t>Output</t>
  </si>
  <si>
    <t>Cap2Act</t>
  </si>
  <si>
    <t>INVCOST~2001</t>
  </si>
  <si>
    <t>INVCOST~2010</t>
  </si>
  <si>
    <t>Removal by Enhanced Coalbed Meth recov &gt;1000 m</t>
  </si>
  <si>
    <t>IOIOTH</t>
  </si>
  <si>
    <t>INFOTH</t>
  </si>
  <si>
    <t>INMOTH</t>
  </si>
  <si>
    <t>Source</t>
  </si>
  <si>
    <t>Year</t>
  </si>
  <si>
    <t>CAPUNIT</t>
  </si>
  <si>
    <t>FIXOM</t>
  </si>
  <si>
    <t>INPUT</t>
  </si>
  <si>
    <t>INVCOST</t>
  </si>
  <si>
    <t>LIFE</t>
  </si>
  <si>
    <t>OUTPUT</t>
  </si>
  <si>
    <t>START</t>
  </si>
  <si>
    <t>ENV_ACT~2025</t>
  </si>
  <si>
    <t>ENV_ACT~2035</t>
  </si>
  <si>
    <t>Import of BIOWOO from ROW</t>
  </si>
  <si>
    <t>IMPBIOWOOC</t>
  </si>
  <si>
    <t>Import of biomass and biofuels from ROW:</t>
  </si>
  <si>
    <t>Sink Pot - Afforestation - Cost 4</t>
  </si>
  <si>
    <t xml:space="preserve">Storage technologies </t>
  </si>
  <si>
    <t>SINKEOR</t>
  </si>
  <si>
    <t>Removal by Enhanced Oil Recovery</t>
  </si>
  <si>
    <t>OILHFO</t>
  </si>
  <si>
    <t>PJ/kt CO2</t>
  </si>
  <si>
    <t>SINKDOO</t>
  </si>
  <si>
    <t>BOUND(BD)Or~2050~UP</t>
  </si>
  <si>
    <t>MINSNKEOR1</t>
  </si>
  <si>
    <t>Sink Pot - Enhanced Oil Recovery</t>
  </si>
  <si>
    <t>MINSNKDOO1</t>
  </si>
  <si>
    <t>Sink Pot - Depl oil fields (onshore)</t>
  </si>
  <si>
    <t>MINSNKDGO1</t>
  </si>
  <si>
    <t>Sink Pot - Depl gas fields (onshore)</t>
  </si>
  <si>
    <t>MINSNKDOF1</t>
  </si>
  <si>
    <t>Sink Pot - Depl oil fields (offshore)</t>
  </si>
  <si>
    <t>District Heating. Heat.BIO. New</t>
  </si>
  <si>
    <t>FIXOM~2006</t>
  </si>
  <si>
    <t>VAROM~2006</t>
  </si>
  <si>
    <t>INVCOST~2006</t>
  </si>
  <si>
    <t>EFF~2006</t>
  </si>
  <si>
    <t>ENV_ACT~2006</t>
  </si>
  <si>
    <t>\I: DH Heat plants : Public</t>
  </si>
  <si>
    <t>INDGAS</t>
  </si>
  <si>
    <t>CSet</t>
  </si>
  <si>
    <t>ENT</t>
  </si>
  <si>
    <t>ELCCOL</t>
  </si>
  <si>
    <t>MINBIORPS1</t>
  </si>
  <si>
    <t>SGASDST110</t>
  </si>
  <si>
    <t>Fuel Tech New - DME (IND)</t>
  </si>
  <si>
    <t>ELCDME01</t>
  </si>
  <si>
    <t>Fuel Tech New - DME (ELC)</t>
  </si>
  <si>
    <t>1.35</t>
  </si>
  <si>
    <t>IPPPRC</t>
  </si>
  <si>
    <t>0.666666666666667</t>
  </si>
  <si>
    <t>INDBLQ</t>
  </si>
  <si>
    <t>TRALH2</t>
  </si>
  <si>
    <t>Coal (SUP)</t>
  </si>
  <si>
    <t>Natural Gas (SUP)</t>
  </si>
  <si>
    <t>MINSNKDGF1</t>
  </si>
  <si>
    <t>Sink Pot - Depl gas fields (offshore)</t>
  </si>
  <si>
    <t>MINSNKCB11</t>
  </si>
  <si>
    <t>Sink Pot - Enhanced Coalbed Meth recov &lt;1000 m</t>
  </si>
  <si>
    <t>MINSNKCB21</t>
  </si>
  <si>
    <t>Sink Pot - Enhanced Coalbed Meth recov &gt;1000 m</t>
  </si>
  <si>
    <t>MINSNKAFF1</t>
  </si>
  <si>
    <t>Sink Pot - Afforestation - Cost 1</t>
  </si>
  <si>
    <t>MINSNKAFF2</t>
  </si>
  <si>
    <t>Sink Pot - Afforestation - Cost 2</t>
  </si>
  <si>
    <t>MINSNKAFF3</t>
  </si>
  <si>
    <t>Sink Pot - Afforestation - Cost 3</t>
  </si>
  <si>
    <t>MINSNKAFF4</t>
  </si>
  <si>
    <t>kWh/tCO2</t>
  </si>
  <si>
    <t>~FI_Process</t>
  </si>
  <si>
    <t>Tact</t>
  </si>
  <si>
    <t>Tcap</t>
  </si>
  <si>
    <t>Tslvl</t>
  </si>
  <si>
    <t>PrimaryCG</t>
  </si>
  <si>
    <t>Vintage</t>
  </si>
  <si>
    <t>NO</t>
  </si>
  <si>
    <t>PJa</t>
  </si>
  <si>
    <t>kt-a</t>
  </si>
  <si>
    <t>Gasification_  black liquor to DME</t>
  </si>
  <si>
    <t>Gasification_ black liquor to FT-diesel</t>
  </si>
  <si>
    <t>Gasification_ black liquor to methane</t>
  </si>
  <si>
    <t>Gasification_ black liquor to hydrogen</t>
  </si>
  <si>
    <t>Gasification_  black liquor to methanol</t>
  </si>
  <si>
    <t>Decomposition_ bio waste to biogas (methane)</t>
  </si>
  <si>
    <t>Gasification_ biomass (tree salix etc) to methane</t>
  </si>
  <si>
    <t>Gasification_ coal to DME</t>
  </si>
  <si>
    <t>Gasification_ coal to FT-diesel</t>
  </si>
  <si>
    <t>Gasification_ coal to methane</t>
  </si>
  <si>
    <t>Gasification_ coal to methanol</t>
  </si>
  <si>
    <t>Synthesis_ natural gas to DME</t>
  </si>
  <si>
    <t>Synthesis_ natural gas to F-T-diesel</t>
  </si>
  <si>
    <t>Synthesis_ natural gas to methanol</t>
  </si>
  <si>
    <t>kt_a</t>
  </si>
  <si>
    <t>VAROM</t>
  </si>
  <si>
    <t/>
  </si>
  <si>
    <t>1</t>
  </si>
  <si>
    <t>COAHAR</t>
  </si>
  <si>
    <t>0.18</t>
  </si>
  <si>
    <t>Gasification, coal to methane</t>
  </si>
  <si>
    <t>Gasification, coal to methanol</t>
  </si>
  <si>
    <t>0.586419753086419</t>
  </si>
  <si>
    <t>COMHH2</t>
  </si>
  <si>
    <t>H2 production SMR small 2001</t>
  </si>
  <si>
    <t>H2 production SMR large 2001</t>
  </si>
  <si>
    <t>H2 production Solar MR  2030</t>
  </si>
  <si>
    <t>RENSOL</t>
  </si>
  <si>
    <t>Storage Cogeneration Power Plants - COM</t>
  </si>
  <si>
    <t xml:space="preserve">Cost of Carbon Storage (incl. Transport) </t>
  </si>
  <si>
    <t>D_Rate</t>
  </si>
  <si>
    <t>ELC price in EUR/GJ</t>
  </si>
  <si>
    <t>OIL Price in EUR/GJ</t>
  </si>
  <si>
    <t>GAS Price in EUR/GJ</t>
  </si>
  <si>
    <t>INV</t>
  </si>
  <si>
    <t>VAR</t>
  </si>
  <si>
    <t>FIX</t>
  </si>
  <si>
    <t>OIL/GAS Revenue</t>
  </si>
  <si>
    <t>Total SNK…</t>
  </si>
  <si>
    <t>Total MIN_</t>
  </si>
  <si>
    <t>TOTAL</t>
  </si>
  <si>
    <t>UNIT</t>
  </si>
  <si>
    <t>EUR/kt</t>
  </si>
  <si>
    <t>EUR/t</t>
  </si>
  <si>
    <t>INMELE</t>
  </si>
  <si>
    <t>*</t>
  </si>
  <si>
    <t>AGRBDL02</t>
  </si>
  <si>
    <t>AGRBDL</t>
  </si>
  <si>
    <t>PRE</t>
  </si>
  <si>
    <t>Agricultural BioDiesel</t>
  </si>
  <si>
    <t>PJ-yr</t>
  </si>
  <si>
    <t>TRAMtaHS</t>
  </si>
  <si>
    <t>TRAMtaHB</t>
  </si>
  <si>
    <t>SYNMtaH</t>
  </si>
  <si>
    <t>BIOMtaH</t>
  </si>
  <si>
    <t>Mta</t>
  </si>
  <si>
    <t>BBLQMtaH110</t>
  </si>
  <si>
    <t>SCOAMtaH110</t>
  </si>
  <si>
    <t>SGASMtaH110</t>
  </si>
  <si>
    <t>BWOOMtaH110</t>
  </si>
  <si>
    <t>BNDACT~UP~2005</t>
  </si>
  <si>
    <t>ACT_BND~2005~UP</t>
  </si>
  <si>
    <t>ACT_BND~2010~UP</t>
  </si>
  <si>
    <t>ACT_BND~2020~UP</t>
  </si>
  <si>
    <t>ACT_BND~2030~UP</t>
  </si>
  <si>
    <t>ACT_BND~2040~UP</t>
  </si>
  <si>
    <t>ACT_BND~2050~UP</t>
  </si>
  <si>
    <t>CHP</t>
  </si>
  <si>
    <t>Bio Crops</t>
  </si>
  <si>
    <t>Black Liquor</t>
  </si>
  <si>
    <t>OLDCSet</t>
  </si>
  <si>
    <t>MIN</t>
  </si>
  <si>
    <t>DeACT-FI_T</t>
  </si>
  <si>
    <t>LimType</t>
  </si>
  <si>
    <t>SUPCOA</t>
  </si>
  <si>
    <t>ELCHIG</t>
  </si>
  <si>
    <t>INFPRC</t>
  </si>
  <si>
    <t>1.43</t>
  </si>
  <si>
    <t>Removal by Enhanced Coalbed Meth recov &lt;1000 m</t>
  </si>
  <si>
    <t>SINKCB2</t>
  </si>
  <si>
    <t>TRABGS</t>
  </si>
  <si>
    <t>TRADMES</t>
  </si>
  <si>
    <t>TRADMEB</t>
  </si>
  <si>
    <t>ELCBGS</t>
  </si>
  <si>
    <t>ELCMUN</t>
  </si>
  <si>
    <t>BIOETH</t>
  </si>
  <si>
    <t>BIORME</t>
  </si>
  <si>
    <t>SYNDME</t>
  </si>
  <si>
    <t>COST</t>
  </si>
  <si>
    <t>H2 production electrolyser small 2001 TRA direct</t>
  </si>
  <si>
    <t>H2 production HT Steam electrolyser 2020</t>
  </si>
  <si>
    <t>COST~2030</t>
  </si>
  <si>
    <t>COST~2040</t>
  </si>
  <si>
    <t>COST~2050</t>
  </si>
  <si>
    <t>BOUND(BD)Or~2000~UP</t>
  </si>
  <si>
    <t>BOUND(BD)Or~2010~UP</t>
  </si>
  <si>
    <t>BOUND(BD)Or~2020~UP</t>
  </si>
  <si>
    <t>BOUND(BD)Or~2030~UP</t>
  </si>
  <si>
    <t>BOUND(BD)Or~2040~UP</t>
  </si>
  <si>
    <t>Gasification, biomass (tree salix etc) to methane</t>
  </si>
  <si>
    <t>0.555555555555556</t>
  </si>
  <si>
    <t>ENT,MAT</t>
  </si>
  <si>
    <t>INDCBL</t>
  </si>
  <si>
    <t>Carbon Black</t>
  </si>
  <si>
    <t>SNKEOR</t>
  </si>
  <si>
    <t>Dmy EOR</t>
  </si>
  <si>
    <t>SNKDOO</t>
  </si>
  <si>
    <t>Dmy DOO</t>
  </si>
  <si>
    <t>SNKDGO</t>
  </si>
  <si>
    <t>Dmy DGO</t>
  </si>
  <si>
    <t>SNKDOF</t>
  </si>
  <si>
    <t>Dmy DOF</t>
  </si>
  <si>
    <t>SNKDGF</t>
  </si>
  <si>
    <t>Dmy DGF</t>
  </si>
  <si>
    <t>SNKCB1</t>
  </si>
  <si>
    <t>Dmy CB1</t>
  </si>
  <si>
    <t>SNKCB2</t>
  </si>
  <si>
    <t>Dmy CB2</t>
  </si>
  <si>
    <t>SNKDSA</t>
  </si>
  <si>
    <t>SNKAFF</t>
  </si>
  <si>
    <t>SYNH2G</t>
  </si>
  <si>
    <t>H2 (gasuous)</t>
  </si>
  <si>
    <t>H2 for industry (gasuous)</t>
  </si>
  <si>
    <t>H2 for commercial (gasuous)</t>
  </si>
  <si>
    <t>H2 for transport (gasuous)</t>
  </si>
  <si>
    <t>H2 for power sector (gasuous)</t>
  </si>
  <si>
    <t>SYNH2L</t>
  </si>
  <si>
    <t>H2 (liquid)</t>
  </si>
  <si>
    <t>H2 for transport (liquid)</t>
  </si>
  <si>
    <t>Potential of storage and transportation costs</t>
  </si>
  <si>
    <t>CUM</t>
  </si>
  <si>
    <t>COST~2005</t>
  </si>
  <si>
    <t>COST~2010</t>
  </si>
  <si>
    <t>COST~2020</t>
  </si>
  <si>
    <t>BIODME</t>
  </si>
  <si>
    <t>BIODST</t>
  </si>
  <si>
    <t>BCRPGAS101</t>
  </si>
  <si>
    <t>Decomposition, crop for biogas (lucerne etc) to biogas (methane)</t>
  </si>
  <si>
    <t>BCRPETH130</t>
  </si>
  <si>
    <t>Fermentation, crops (wheat) to ethanol</t>
  </si>
  <si>
    <t>TRAFTB</t>
  </si>
  <si>
    <t>TRAFTS</t>
  </si>
  <si>
    <t>BBLQFTST110</t>
  </si>
  <si>
    <t>INVCOST~2015</t>
  </si>
  <si>
    <t>AFA</t>
  </si>
  <si>
    <t>Peak~WP</t>
  </si>
  <si>
    <t>\I: Units</t>
  </si>
  <si>
    <t>PJ/GW</t>
  </si>
  <si>
    <t>ELCGAS</t>
  </si>
  <si>
    <t>ENV</t>
  </si>
  <si>
    <t>BRPSME101</t>
  </si>
  <si>
    <t>Transesterification of vegetable oils</t>
  </si>
  <si>
    <t>BIORPOIL</t>
  </si>
  <si>
    <t>REFUEL</t>
  </si>
  <si>
    <t>BIOGLY</t>
  </si>
  <si>
    <t>BBIORPS101</t>
  </si>
  <si>
    <t>Vegetable oil extraction</t>
  </si>
  <si>
    <t>BIOPLPOIL</t>
  </si>
  <si>
    <t>Ethanol production from starch crops</t>
  </si>
  <si>
    <t>BIOCRP1</t>
  </si>
  <si>
    <t>BIOSTIL</t>
  </si>
  <si>
    <t>BCRPETH201</t>
  </si>
  <si>
    <t>Ethanol production from sugar crops</t>
  </si>
  <si>
    <t>BIOCRP2</t>
  </si>
  <si>
    <t>BIOPLPBEET</t>
  </si>
  <si>
    <t>BWOOFTDST110</t>
  </si>
  <si>
    <t>FT-diesel production from woody biomass</t>
  </si>
  <si>
    <t>Ethanol production from woody biomass</t>
  </si>
  <si>
    <t>Methanol production from woody biomass</t>
  </si>
  <si>
    <t>DME production from woody biomass</t>
  </si>
  <si>
    <t>\I: Dummy processes by-products</t>
  </si>
  <si>
    <t>DUMBIOGLY</t>
  </si>
  <si>
    <t>Dummy glycerol use</t>
  </si>
  <si>
    <t>DUMBIOPLPOIL</t>
  </si>
  <si>
    <t>Dummy oil pulp use</t>
  </si>
  <si>
    <t>DUMBIOSTIL</t>
  </si>
  <si>
    <t>Dummy stillage use</t>
  </si>
  <si>
    <t>DUMBIOPLPBEET</t>
  </si>
  <si>
    <t>Dummy beet pulp</t>
  </si>
  <si>
    <t>MINBIOCRP11</t>
  </si>
  <si>
    <t>MINBIOCRP21</t>
  </si>
  <si>
    <t>MINBIOCRP31</t>
  </si>
  <si>
    <t>MINBIOCRP41</t>
  </si>
  <si>
    <t>MINBIOAGRW1</t>
  </si>
  <si>
    <t>Agricultural waste potential</t>
  </si>
  <si>
    <t>MINBIOFRSR1</t>
  </si>
  <si>
    <t>Forestry residues potential</t>
  </si>
  <si>
    <t>MINBIOWOOW1</t>
  </si>
  <si>
    <t>Wood proccessing residues</t>
  </si>
  <si>
    <t>NRG</t>
  </si>
  <si>
    <t>Rapeseed</t>
  </si>
  <si>
    <t>Starch crops</t>
  </si>
  <si>
    <t>Sugar crops</t>
  </si>
  <si>
    <t>Rape seed oil</t>
  </si>
  <si>
    <t>Bio RME</t>
  </si>
  <si>
    <t>Bio ethanol</t>
  </si>
  <si>
    <t>Bio diesel</t>
  </si>
  <si>
    <t>Bio methanol</t>
  </si>
  <si>
    <t>Bio DME</t>
  </si>
  <si>
    <t>Bio glycerol</t>
  </si>
  <si>
    <t>Bio oil pulp</t>
  </si>
  <si>
    <t>Bio beet pulp</t>
  </si>
  <si>
    <t>Stillage</t>
  </si>
  <si>
    <t>INDDME</t>
  </si>
  <si>
    <t>ELCDME</t>
  </si>
  <si>
    <t>COMDME</t>
  </si>
  <si>
    <t>AGRDME</t>
  </si>
  <si>
    <t>COMDME01</t>
  </si>
  <si>
    <t>Fuel Tech New - DME (COM)</t>
  </si>
  <si>
    <t>AGRDME01</t>
  </si>
  <si>
    <t>Fuel Tech New - DME (AGR)</t>
  </si>
  <si>
    <t>INDDME01</t>
  </si>
  <si>
    <t>Export of BIOWOO from ROW</t>
  </si>
  <si>
    <t>EXPBIOWOOC</t>
  </si>
  <si>
    <t>1.85</t>
  </si>
  <si>
    <t>Gasification, black liquor to hydrogen</t>
  </si>
  <si>
    <t>HH2G</t>
  </si>
  <si>
    <t>INMMCH</t>
  </si>
  <si>
    <t>INMPRC</t>
  </si>
  <si>
    <t>FX</t>
  </si>
  <si>
    <t>Synthesis, natural gas to DME</t>
  </si>
  <si>
    <t>0.154320987654321</t>
  </si>
  <si>
    <t>Synthesis, natural gas to F-T-diesel</t>
  </si>
  <si>
    <t>PJ</t>
  </si>
  <si>
    <t>Fuel Tech New - H2 to transport URBAN (liquid-GAS) 2001</t>
  </si>
  <si>
    <t>Fuel Tech New - H2 to industry 2001</t>
  </si>
  <si>
    <t>Fuel Tech New - H2 to power sector 2001</t>
  </si>
  <si>
    <t>Fuel Tech New - H2 to residential URBAN 2001</t>
  </si>
  <si>
    <t>Fuel Tech New - H2 to residential RURAL 2001</t>
  </si>
  <si>
    <t>Fuel Tech New - H2 to commercial 2001</t>
  </si>
  <si>
    <t>Fuel Tech New - H2 to transport URBAN (liquid) 2001</t>
  </si>
  <si>
    <t>2.22</t>
  </si>
  <si>
    <t>0.617283950617283</t>
  </si>
  <si>
    <t>BBLQDME110</t>
  </si>
  <si>
    <t>BBLQGAS110</t>
  </si>
  <si>
    <t>BWOODME110</t>
  </si>
  <si>
    <t>BWOOETH110</t>
  </si>
  <si>
    <t>BWOOGAS110</t>
  </si>
  <si>
    <t>BBLQH2G110</t>
  </si>
  <si>
    <t>SCOADME110</t>
  </si>
  <si>
    <t>SCOADST110</t>
  </si>
  <si>
    <t>SCOAGAS110</t>
  </si>
  <si>
    <t>SGASDME110</t>
  </si>
  <si>
    <t>BIOCRP</t>
  </si>
  <si>
    <t>ELCWOO</t>
  </si>
  <si>
    <t>ELCHH2</t>
  </si>
  <si>
    <t>MAT</t>
  </si>
  <si>
    <t>MINICHELE1</t>
  </si>
  <si>
    <t>MINICHMCH1</t>
  </si>
  <si>
    <t>MINICHPRC1</t>
  </si>
  <si>
    <t>MININFELE1</t>
  </si>
  <si>
    <t>MININFMCH1</t>
  </si>
  <si>
    <t>MININFPRC1</t>
  </si>
  <si>
    <t>MININMELE1</t>
  </si>
  <si>
    <t>MININMMCH1</t>
  </si>
  <si>
    <t>MININMPRC1</t>
  </si>
  <si>
    <t>MINIOIELE1</t>
  </si>
  <si>
    <t>MINIOIMCH1</t>
  </si>
  <si>
    <t>MINIOIPRC1</t>
  </si>
  <si>
    <t>MINIPPPRC1</t>
  </si>
  <si>
    <t>MINICHELE2</t>
  </si>
  <si>
    <t>MINICHELE3</t>
  </si>
  <si>
    <t>MINICHELE4</t>
  </si>
  <si>
    <t>MINICHMCH2</t>
  </si>
  <si>
    <t>MINICHMCH3</t>
  </si>
  <si>
    <t>MINICHMCH4</t>
  </si>
  <si>
    <t>MINICHPRC2</t>
  </si>
  <si>
    <t>MINICHPRC3</t>
  </si>
  <si>
    <t>MINICHPRC4</t>
  </si>
  <si>
    <t>MININFELE2</t>
  </si>
  <si>
    <t>MININFELE3</t>
  </si>
  <si>
    <t>MININFELE4</t>
  </si>
  <si>
    <t>MININFMCH2</t>
  </si>
  <si>
    <t>MININFMCH3</t>
  </si>
  <si>
    <t>MININFMCH4</t>
  </si>
  <si>
    <t>MININFPRC2</t>
  </si>
  <si>
    <t>MININFPRC3</t>
  </si>
  <si>
    <t>MININFPRC4</t>
  </si>
  <si>
    <t>AF</t>
  </si>
  <si>
    <t>H2 production coal gasification + PSA 2001</t>
  </si>
  <si>
    <t>H2 production coal gasification + PSA + CCS 2010</t>
  </si>
  <si>
    <t>H2 production coal gasification + HSMR + CCS 2010</t>
  </si>
  <si>
    <t>RSDHH2U</t>
  </si>
  <si>
    <t>RSDHH2R</t>
  </si>
  <si>
    <t>H2 for residential Urban (gasuous)</t>
  </si>
  <si>
    <t>H2 for residential Rural (gasuous)</t>
  </si>
  <si>
    <t>MINCOEN1</t>
  </si>
  <si>
    <t>MINCOEN2</t>
  </si>
  <si>
    <t>MINCOEN3</t>
  </si>
  <si>
    <t>MINCOEN4</t>
  </si>
  <si>
    <t>MINICHOTH1</t>
  </si>
  <si>
    <t>MININFOTH1</t>
  </si>
  <si>
    <t>MININMOTH1</t>
  </si>
  <si>
    <t>MINIOIOTH1</t>
  </si>
  <si>
    <t>MINONE1</t>
  </si>
  <si>
    <t>MINROEL1</t>
  </si>
  <si>
    <t>MINROEN1</t>
  </si>
  <si>
    <t>MINCOEL1</t>
  </si>
  <si>
    <t>MINICHOTH2</t>
  </si>
  <si>
    <t>MININFOTH2</t>
  </si>
  <si>
    <t>MININMOTH2</t>
  </si>
  <si>
    <t>MINIOIOTH2</t>
  </si>
  <si>
    <t>MINONE2</t>
  </si>
  <si>
    <t>MINROEL2</t>
  </si>
  <si>
    <t>MINROEN2</t>
  </si>
  <si>
    <t>MINCOEL2</t>
  </si>
  <si>
    <t>MINICHOTH3</t>
  </si>
  <si>
    <t>MININFOTH3</t>
  </si>
  <si>
    <t>MININMOTH3</t>
  </si>
  <si>
    <t>MINIOIOTH3</t>
  </si>
  <si>
    <t>MINONE3</t>
  </si>
  <si>
    <t>MINROEL3</t>
  </si>
  <si>
    <t>MINROEN3</t>
  </si>
  <si>
    <t>MINCOEL3</t>
  </si>
  <si>
    <t>MINICHOTH4</t>
  </si>
  <si>
    <t>MININFOTH4</t>
  </si>
  <si>
    <t>MININMOTH4</t>
  </si>
  <si>
    <t>MINIOIOTH4</t>
  </si>
  <si>
    <t>MINONE4</t>
  </si>
  <si>
    <t>MINROEL4</t>
  </si>
  <si>
    <t>Electricity - Low Voltage</t>
  </si>
  <si>
    <t>SEASON</t>
  </si>
  <si>
    <t>LTHEAT</t>
  </si>
  <si>
    <t>HETHTH</t>
  </si>
  <si>
    <t>HTHEAT</t>
  </si>
  <si>
    <t>INVCOST~2025</t>
  </si>
  <si>
    <t>INVCOST~2035</t>
  </si>
  <si>
    <t>EFF~2010</t>
  </si>
  <si>
    <t>EFF~2015</t>
  </si>
  <si>
    <t>EFF~2025</t>
  </si>
  <si>
    <t>EFF~2035</t>
  </si>
  <si>
    <t>Removal by Depl oil fields (onshore)</t>
  </si>
  <si>
    <t>SINKDGO</t>
  </si>
  <si>
    <t>ELCCOH</t>
  </si>
  <si>
    <t>ELCHFO</t>
  </si>
  <si>
    <t>FIXOM~2010</t>
  </si>
  <si>
    <t>FIXOM~2015</t>
  </si>
  <si>
    <t>FIXOM~2025</t>
  </si>
  <si>
    <t>FIXOM~2035</t>
  </si>
  <si>
    <t>VAROM~2010</t>
  </si>
  <si>
    <t>VAROM~2015</t>
  </si>
  <si>
    <t>VAROM~2025</t>
  </si>
  <si>
    <t>VAROM~2035</t>
  </si>
  <si>
    <t>ENV_ACT~2001</t>
  </si>
  <si>
    <t>ENV_ACT~2010</t>
  </si>
  <si>
    <t>ENV_ACT~2015</t>
  </si>
  <si>
    <t>ELCWAV</t>
  </si>
  <si>
    <t>MINRENWAV01</t>
  </si>
  <si>
    <t>0.216049382716049</t>
  </si>
  <si>
    <t>Synthesis, natural gas to methanol</t>
  </si>
  <si>
    <t>H2 production biomass pyrolysis 2030</t>
  </si>
  <si>
    <t>SGASDST130</t>
  </si>
  <si>
    <t>SUPGAS</t>
  </si>
  <si>
    <t>INDCO2N</t>
  </si>
  <si>
    <t>Gasification, black liquor to methane</t>
  </si>
  <si>
    <t>ICHMCH</t>
  </si>
  <si>
    <t>HHTHBIO001</t>
  </si>
  <si>
    <t>DeACTFI_T</t>
  </si>
  <si>
    <t>TOTCO2</t>
  </si>
  <si>
    <t>Removal by Afforestation - TOTCO2</t>
  </si>
  <si>
    <t>Afforestation Potential</t>
  </si>
  <si>
    <t>adding to transport DELIV</t>
  </si>
  <si>
    <t>PUICSCOL3</t>
  </si>
  <si>
    <t>PUSCSCOL3</t>
  </si>
  <si>
    <t>PUSCSCOH3</t>
  </si>
  <si>
    <t>MINSNKDSAOF1</t>
  </si>
  <si>
    <t>MINSNKDSAON1</t>
  </si>
  <si>
    <t>Sink Pot - Deep saline aquifers (offshore)</t>
  </si>
  <si>
    <t>Sink Pot - Deep saline aquifers (onshore)</t>
  </si>
  <si>
    <t>Sink Pot - Enhanced Coalbed Meth recov</t>
  </si>
  <si>
    <t>MINSNKCB31</t>
  </si>
  <si>
    <t>MINSNKDOGO1</t>
  </si>
  <si>
    <t>MINSNKDOGF1</t>
  </si>
  <si>
    <t>Sink Pot - Depl oil &amp; gas fields (offshore)</t>
  </si>
  <si>
    <t>Sink Pot - Depl oil &amp; gas fields (onshore)</t>
  </si>
  <si>
    <t>SINKCB3</t>
  </si>
  <si>
    <t xml:space="preserve">Removal by Enhanced Coalbed Meth recov </t>
  </si>
  <si>
    <t>SNKCB3</t>
  </si>
  <si>
    <t>SINKDOGO</t>
  </si>
  <si>
    <t>Removal by Depl oil&amp;gas fields (onshore)</t>
  </si>
  <si>
    <t>SNKDOGO</t>
  </si>
  <si>
    <t>SINKDOGF</t>
  </si>
  <si>
    <t>Removal by Depl oil&amp;gas fields (offshore)</t>
  </si>
  <si>
    <t>Removal by Deep saline aquifers (onshore)</t>
  </si>
  <si>
    <t>Removal by Deep saline aquifers (offshore)</t>
  </si>
  <si>
    <t>SNKDOGF</t>
  </si>
  <si>
    <t>SNKDSAO</t>
  </si>
  <si>
    <t>Dmy DOGO</t>
  </si>
  <si>
    <t>Dmy DOGF</t>
  </si>
  <si>
    <t>Dmy CB3</t>
  </si>
  <si>
    <t xml:space="preserve">Sink Pot - Enhanced Coalbed Meth recov </t>
  </si>
  <si>
    <t>Removal by Depl oi &amp; gasl fields (onshore)</t>
  </si>
  <si>
    <t>Removal by Depl oil&amp; gas fields (offshore)</t>
  </si>
  <si>
    <t>SINKDSAON</t>
  </si>
  <si>
    <t>SNKDSAOF</t>
  </si>
  <si>
    <t>SNKDSAON</t>
  </si>
  <si>
    <t>SINKDSAOF</t>
  </si>
  <si>
    <t>Dmy DSAON</t>
  </si>
  <si>
    <t>Dmy DSAOF</t>
  </si>
  <si>
    <t>Removal by Enhanced Coalbed Meth recov</t>
  </si>
  <si>
    <t>NOT USED ANYMORE</t>
  </si>
  <si>
    <t>AGRGASH2G01</t>
  </si>
  <si>
    <t>COMGASH2G01</t>
  </si>
  <si>
    <t>RSDGASH2G01</t>
  </si>
  <si>
    <t>Fuel Tech New - Blending Natural Gas and Hydrogen Gas (RSD)</t>
  </si>
  <si>
    <t>Fuel Tech New - Blending Natural Gas and Hydrogen Gas (COM)</t>
  </si>
  <si>
    <t>Fuel Tech New - Blending Natural Gas and Hydrogen Gas (AGR)</t>
  </si>
  <si>
    <t>TRAGASH2G01</t>
  </si>
  <si>
    <t>Fuel Tech New - Blending Natural Gas and Hydrogen Gas (TRA)</t>
  </si>
  <si>
    <t>INDGASH2G01</t>
  </si>
  <si>
    <t>Fuel Tech New - Blending Natural Gas and Hydrogen Gas (IND)</t>
  </si>
  <si>
    <t>ELCGASH2G01</t>
  </si>
  <si>
    <t>Fuel Tech New - Blending Natural Gas and Hydrogen Gas (ELC)</t>
  </si>
  <si>
    <t>RSDGAS</t>
  </si>
  <si>
    <t>AGRGAS</t>
  </si>
  <si>
    <t>TRAGAS</t>
  </si>
  <si>
    <t>Share-I~UP</t>
  </si>
  <si>
    <t>SUPGASH2G01</t>
  </si>
  <si>
    <t>Fuel Tech New - Blending Natural Gas and Hydrogen Gas (SUP)</t>
  </si>
  <si>
    <t>Fuel Consumption</t>
  </si>
  <si>
    <t>Electricity Prod</t>
  </si>
  <si>
    <t>Heat Prod</t>
  </si>
  <si>
    <t>CHPR~UP~2006</t>
  </si>
  <si>
    <t>CHPR~UP~2020</t>
  </si>
  <si>
    <t>CHPR~UP~2030</t>
  </si>
  <si>
    <t xml:space="preserve">UNIT </t>
  </si>
  <si>
    <t xml:space="preserve">Price index, 2000=100 (based on euro) </t>
  </si>
  <si>
    <t xml:space="preserve">Price index, 2005=100 (based on euro) </t>
  </si>
  <si>
    <t xml:space="preserve">GEO </t>
  </si>
  <si>
    <t xml:space="preserve">European Union (27 countries) </t>
  </si>
  <si>
    <t xml:space="preserve">TIME </t>
  </si>
  <si>
    <t xml:space="preserve">  </t>
  </si>
  <si>
    <t xml:space="preserve">2004Q4 </t>
  </si>
  <si>
    <t xml:space="preserve">2005Q4 </t>
  </si>
  <si>
    <t xml:space="preserve">2006Q4 </t>
  </si>
  <si>
    <t xml:space="preserve">2007Q4 </t>
  </si>
  <si>
    <t xml:space="preserve">2008Q4 </t>
  </si>
  <si>
    <t xml:space="preserve">2009Q4 </t>
  </si>
  <si>
    <t xml:space="preserve">2010Q4 </t>
  </si>
  <si>
    <t xml:space="preserve">2011Q4 </t>
  </si>
  <si>
    <t>Reference: Eurostat</t>
  </si>
  <si>
    <t>GDP and main components - Price indices [namq_gdp_p]</t>
  </si>
  <si>
    <t>Last update: 16-11-2012</t>
  </si>
  <si>
    <t>Gross domestic product at market prices</t>
  </si>
  <si>
    <t>Seasonally adjusted and adjusted data by working days</t>
  </si>
  <si>
    <t>EUR 2004</t>
  </si>
  <si>
    <t>EUR 2000</t>
  </si>
  <si>
    <t>Price index, 2000=100 (based on euro)</t>
  </si>
  <si>
    <t>EUR 2005</t>
  </si>
  <si>
    <t>Price index, 2005=100 (based on euro)</t>
  </si>
  <si>
    <t>EUR 2006</t>
  </si>
  <si>
    <t>EUR 2007</t>
  </si>
  <si>
    <t>EUR 2008</t>
  </si>
  <si>
    <t>EUR 2009</t>
  </si>
  <si>
    <t>EUR 2010</t>
  </si>
  <si>
    <t>EUR 2011</t>
  </si>
  <si>
    <t>CURR</t>
  </si>
  <si>
    <t>EUR10</t>
  </si>
  <si>
    <t>TIME/GEO</t>
  </si>
  <si>
    <t>European Union (28 countries)</t>
  </si>
  <si>
    <t>2000Q4</t>
  </si>
  <si>
    <t>2001Q4</t>
  </si>
  <si>
    <t>2002Q4</t>
  </si>
  <si>
    <t>2003Q4</t>
  </si>
  <si>
    <t>2004Q4</t>
  </si>
  <si>
    <t>2005Q4</t>
  </si>
  <si>
    <t>2006Q4</t>
  </si>
  <si>
    <t>2007Q4</t>
  </si>
  <si>
    <t>2008Q4</t>
  </si>
  <si>
    <t>2012Q4</t>
  </si>
  <si>
    <t>2009Q4</t>
  </si>
  <si>
    <t>2010Q4</t>
  </si>
  <si>
    <t>2011Q4</t>
  </si>
  <si>
    <t>2013Q1</t>
  </si>
  <si>
    <t>Last update</t>
  </si>
  <si>
    <t>Extracted on</t>
  </si>
  <si>
    <t>Source of data</t>
  </si>
  <si>
    <t>Eurostat</t>
  </si>
  <si>
    <t>\I: All costs in euros 2010</t>
  </si>
  <si>
    <t>HHTHGEO001</t>
  </si>
  <si>
    <t>District Heating. Heat.GEO. New</t>
  </si>
  <si>
    <t>ELCGEO</t>
  </si>
  <si>
    <t>Multipliers used for CCS tech in paper industry - averages of changes for CCS tech in other sectors, already existing</t>
  </si>
  <si>
    <t>Change in fixed cost:</t>
  </si>
  <si>
    <t>Change in inputs</t>
  </si>
  <si>
    <t>GAS</t>
  </si>
  <si>
    <t>Change in Inv Cost</t>
  </si>
  <si>
    <t>Change in Varom</t>
  </si>
  <si>
    <t xml:space="preserve"> </t>
  </si>
  <si>
    <t>GASBFT</t>
  </si>
  <si>
    <t>GASIIS</t>
  </si>
  <si>
    <t>GASCOP</t>
  </si>
  <si>
    <t>\I:New Fuel Distribution technologies</t>
  </si>
  <si>
    <t>New infrastructure for electricity fuels</t>
  </si>
  <si>
    <t>Life</t>
  </si>
  <si>
    <t>\I: UNITS</t>
  </si>
  <si>
    <t>Yr</t>
  </si>
  <si>
    <t>GASCOG</t>
  </si>
  <si>
    <t>ELE</t>
  </si>
  <si>
    <t>EUSTIISGAS101</t>
  </si>
  <si>
    <t>EPLT: Steam Turbine.IISGAS</t>
  </si>
  <si>
    <t>EUSTIISGASCS101</t>
  </si>
  <si>
    <t>EPLT: Steam Turbine.CO2Seq.IISGAS</t>
  </si>
  <si>
    <t>ELCBFG01</t>
  </si>
  <si>
    <t>Fuel Tech New - Blast Furnace Gas (ELC)</t>
  </si>
  <si>
    <t>ELCBFT01</t>
  </si>
  <si>
    <t>Fuel Tech New - Blast Furnace Gas TGR (ELC)</t>
  </si>
  <si>
    <t>ELCCOG01</t>
  </si>
  <si>
    <t>Fuel Tech New - Cokes Gas (ELC)</t>
  </si>
  <si>
    <t>ELCIIS01</t>
  </si>
  <si>
    <t>Fuel Tech New - IIS Gas - Corex Gas or BFG TGR with CCS or BOF (ELC)</t>
  </si>
  <si>
    <t>ELCCOP01</t>
  </si>
  <si>
    <t>Fuel Tech New - Corex with CCS Gas (ELC)</t>
  </si>
  <si>
    <t>ELCBFG</t>
  </si>
  <si>
    <t>Blast Furnace Gas (ELC)</t>
  </si>
  <si>
    <t>ELCBFT</t>
  </si>
  <si>
    <t>Blast Furnace Gas TGR (ELC)</t>
  </si>
  <si>
    <t>ELCCOG</t>
  </si>
  <si>
    <t>Cokes Gas (ELC)</t>
  </si>
  <si>
    <t>ELCIIS</t>
  </si>
  <si>
    <t>Gas from Corex and Blast Furnace TGR with CCS (ELC)</t>
  </si>
  <si>
    <t>ELCCOP</t>
  </si>
  <si>
    <t>Corex Gas from COREX with CCS (ELC)</t>
  </si>
  <si>
    <t>ELCNGA</t>
  </si>
  <si>
    <t>Peak~Annual</t>
  </si>
  <si>
    <t>ILED~2006</t>
  </si>
  <si>
    <t>ILED~0</t>
  </si>
  <si>
    <t>Share~UP</t>
  </si>
  <si>
    <t>$/kW</t>
  </si>
  <si>
    <t>$/GJ</t>
  </si>
  <si>
    <t xml:space="preserve">\I: Electricity Power Plants </t>
  </si>
  <si>
    <t>$/GJ-Yr</t>
  </si>
  <si>
    <t>~FI_T: EUR10</t>
  </si>
  <si>
    <t>SYNH2CT</t>
  </si>
  <si>
    <t>Centralized hydrogen (Tank storage)</t>
  </si>
  <si>
    <t>DayNite</t>
  </si>
  <si>
    <t>\I: BCRPETH130</t>
  </si>
  <si>
    <t>\I: BCRPGAS101</t>
  </si>
  <si>
    <t>\I: SINKMIN</t>
  </si>
  <si>
    <t>Daynite</t>
  </si>
  <si>
    <t>EMISSIONS~INDCO2P</t>
  </si>
  <si>
    <t>EMISSIONS~INDCXFN</t>
  </si>
  <si>
    <t>EMISSIONS~INDSCO2N</t>
  </si>
  <si>
    <t>SHARE~UP</t>
  </si>
  <si>
    <t>Input~MATI</t>
  </si>
  <si>
    <t>IALFINPRO01</t>
  </si>
  <si>
    <t>IAL.Finishing Processes.01</t>
  </si>
  <si>
    <t>Mt</t>
  </si>
  <si>
    <t>Prospects for Energy technologies in the Netherlands ECN-C--095-039; MATTER</t>
  </si>
  <si>
    <t>IALHTH</t>
  </si>
  <si>
    <t>IAL</t>
  </si>
  <si>
    <t>0.9</t>
  </si>
  <si>
    <t>25</t>
  </si>
  <si>
    <t>500</t>
  </si>
  <si>
    <t>INDELC</t>
  </si>
  <si>
    <t>INDLFO</t>
  </si>
  <si>
    <t>MALCAL</t>
  </si>
  <si>
    <t>IALHAHEPF01</t>
  </si>
  <si>
    <t>IAL.Hall Heroult.Point Feeders.01</t>
  </si>
  <si>
    <t>0.95</t>
  </si>
  <si>
    <t>1000</t>
  </si>
  <si>
    <t>0.125</t>
  </si>
  <si>
    <t>4700</t>
  </si>
  <si>
    <t>MALBAU</t>
  </si>
  <si>
    <t>IALHAHERG01</t>
  </si>
  <si>
    <t>IAL.Hall Heroult.Regular.011</t>
  </si>
  <si>
    <t>10000</t>
  </si>
  <si>
    <t>1.25</t>
  </si>
  <si>
    <t>4500</t>
  </si>
  <si>
    <t>IALHAHERG05</t>
  </si>
  <si>
    <t>IAL.Hall Heroult.OPTIMAL ELECTROLYSIS.05</t>
  </si>
  <si>
    <t>ICARUS-4 Sector study for the Non-Ferrous Metals Industry NWS-E-2000-08</t>
  </si>
  <si>
    <t>7500</t>
  </si>
  <si>
    <t>4650</t>
  </si>
  <si>
    <t>IALHAHERG10</t>
  </si>
  <si>
    <t>IAL.Hall Heroult.reduced electrolyte temperature.10</t>
  </si>
  <si>
    <t>4575</t>
  </si>
  <si>
    <t>IALINERAN01</t>
  </si>
  <si>
    <t>IAL.Inert Anodes.01</t>
  </si>
  <si>
    <t>0</t>
  </si>
  <si>
    <t>4100</t>
  </si>
  <si>
    <t>IALRECYCP01</t>
  </si>
  <si>
    <t>IAL.Recycled Production.01</t>
  </si>
  <si>
    <t>275</t>
  </si>
  <si>
    <t>950</t>
  </si>
  <si>
    <t>160</t>
  </si>
  <si>
    <t>MALSCR</t>
  </si>
  <si>
    <t>2015</t>
  </si>
  <si>
    <t>2020</t>
  </si>
  <si>
    <t>2025</t>
  </si>
  <si>
    <t>IALRECYCP05</t>
  </si>
  <si>
    <t>IAL.Recycled Production scrap pre-heat.05.</t>
  </si>
  <si>
    <t>23.75</t>
  </si>
  <si>
    <t>IALRECYCP10</t>
  </si>
  <si>
    <t>IAL.Recycled Production enhanced furnaces.10.</t>
  </si>
  <si>
    <t>280</t>
  </si>
  <si>
    <t>970</t>
  </si>
  <si>
    <t>165</t>
  </si>
  <si>
    <t>IAMADVCAP10</t>
  </si>
  <si>
    <t>IAM.Advanced ProductionCO2 Capture.10.</t>
  </si>
  <si>
    <t>IAM</t>
  </si>
  <si>
    <t>IAMADVPRO10</t>
  </si>
  <si>
    <t>IAM.Advanced Production.10.</t>
  </si>
  <si>
    <t>1.2</t>
  </si>
  <si>
    <t>IAMSTDPRO01</t>
  </si>
  <si>
    <t>IAM.Standard Production.01</t>
  </si>
  <si>
    <t>IAMSTDPRO05</t>
  </si>
  <si>
    <t>IAM.Standard Production.05.</t>
  </si>
  <si>
    <t>IAMSTDPRO10</t>
  </si>
  <si>
    <t>IAM.Standard Production.10.</t>
  </si>
  <si>
    <t>ICHELEELC01</t>
  </si>
  <si>
    <t>ICH. Other Chemicals.Electro-Chemical Processes.ELC.01</t>
  </si>
  <si>
    <t>30</t>
  </si>
  <si>
    <t>ICHMCHELC01</t>
  </si>
  <si>
    <t>ICH. Other Chemicals.Machine Drive.ELC.01</t>
  </si>
  <si>
    <t>ICHMCHBIO01</t>
  </si>
  <si>
    <t>ICH. Other Chemicals.Machine Drive.BIO.01</t>
  </si>
  <si>
    <t>INDBIO</t>
  </si>
  <si>
    <t>ICHMCHCOA01</t>
  </si>
  <si>
    <t>ICH. Other Chemicals.Machine Drive.COA.01</t>
  </si>
  <si>
    <t>INDCOA</t>
  </si>
  <si>
    <t>ICHMCHCOK01</t>
  </si>
  <si>
    <t>ICH. Other Chemicals.Machine Drive.COK.01</t>
  </si>
  <si>
    <t>INDCOK</t>
  </si>
  <si>
    <t>ICHMCHGAS01</t>
  </si>
  <si>
    <t>ICH. Other Chemicals.Machine Drive.GAS.01</t>
  </si>
  <si>
    <t>ICHMCHHFO01</t>
  </si>
  <si>
    <t>ICH. Other Chemicals.Machine Drive.HFO.01</t>
  </si>
  <si>
    <t>INDHFO</t>
  </si>
  <si>
    <t>ICHMCHLFO01</t>
  </si>
  <si>
    <t>ICH. Other Chemicals.Machine Drive.LFO.01</t>
  </si>
  <si>
    <t>ICHMCHLPG01</t>
  </si>
  <si>
    <t>ICH. Other Chemicals.Machine Drive.LPG.01</t>
  </si>
  <si>
    <t>INDLPG</t>
  </si>
  <si>
    <t>ICHPRCBIO01</t>
  </si>
  <si>
    <t>ICH. Other Chemicals.Process heat.BIO.01</t>
  </si>
  <si>
    <t>ICHPRCCOA01</t>
  </si>
  <si>
    <t>ICH. Other Chemicals.Process heat.COA.01</t>
  </si>
  <si>
    <t>ICHPRCCOK01</t>
  </si>
  <si>
    <t>ICH. Other Chemicals.Process heat.COK.01</t>
  </si>
  <si>
    <t>ICHPRCELC01</t>
  </si>
  <si>
    <t>ICH. Other Chemicals.Process heat.ELC.01</t>
  </si>
  <si>
    <t>ICHPRCGAS01</t>
  </si>
  <si>
    <t>ICH. Other Chemicals.Process heat.GAS.01</t>
  </si>
  <si>
    <t>ICHPRCHFO01</t>
  </si>
  <si>
    <t>ICH. Other Chemicals.Process heat.HFO.01</t>
  </si>
  <si>
    <t>ICHPRCLFO01</t>
  </si>
  <si>
    <t>ICH. Other Chemicals.Process heat.LFO.01</t>
  </si>
  <si>
    <t>ICHPRCLPG01</t>
  </si>
  <si>
    <t>ICH. Other Chemicals.Process heat.LPG.01</t>
  </si>
  <si>
    <t>ICHSTMBIO01</t>
  </si>
  <si>
    <t>ICH. Other Chemicals.Steam.BIO.01</t>
  </si>
  <si>
    <t>ICHHTH</t>
  </si>
  <si>
    <t>ICHSTMCOA01</t>
  </si>
  <si>
    <t>ICH. Other Chemicals.Steam.COA.01</t>
  </si>
  <si>
    <t>ICHSTMCOK01</t>
  </si>
  <si>
    <t>ICH. Other Chemicals.Steam.COK.01</t>
  </si>
  <si>
    <t>ICHSTMELC01</t>
  </si>
  <si>
    <t>ICH. Other Chemicals.Steam.ELC.01</t>
  </si>
  <si>
    <t>ICHSTMGAS01</t>
  </si>
  <si>
    <t>ICH. Other Chemicals.Steam.GAS.01</t>
  </si>
  <si>
    <t>ICHSTMHFO01</t>
  </si>
  <si>
    <t>ICH. Other Chemicals.Steam.HFO.01</t>
  </si>
  <si>
    <t>ICHSTMHTH01</t>
  </si>
  <si>
    <t>ICH. Other Chemicals.Steam.HTH.01</t>
  </si>
  <si>
    <t>ICHSTMLFO01</t>
  </si>
  <si>
    <t>ICH. Other Chemicals.Steam.LFO.01</t>
  </si>
  <si>
    <t>ICHSTMLPG01</t>
  </si>
  <si>
    <t>ICH. Other Chemicals.Steam.LPG.01</t>
  </si>
  <si>
    <t>ICLADVPRO01</t>
  </si>
  <si>
    <t>ICL.Advanced Membrane Production.01</t>
  </si>
  <si>
    <t>3.38</t>
  </si>
  <si>
    <t>90</t>
  </si>
  <si>
    <t>ICL</t>
  </si>
  <si>
    <t>ICLADVPRO05</t>
  </si>
  <si>
    <t>ICL.Advanced Membrane Production Improv.05.</t>
  </si>
  <si>
    <t>ICARUS-4 Sector study for the Chemical Industry, report nr NWS-E-2001-19</t>
  </si>
  <si>
    <t>ICLSTDPRO01</t>
  </si>
  <si>
    <t>ICL.Standard Membrane Production.01</t>
  </si>
  <si>
    <t>ICLHTH</t>
  </si>
  <si>
    <t>ICMDRYPRD01</t>
  </si>
  <si>
    <t>ICM.Dry Process Production.01</t>
  </si>
  <si>
    <t>MCMCLK</t>
  </si>
  <si>
    <t>510</t>
  </si>
  <si>
    <t>5</t>
  </si>
  <si>
    <t>ICMPRC</t>
  </si>
  <si>
    <t>ICMDRYPRD10</t>
  </si>
  <si>
    <t>ICM.Dry Process Production with CO2 capture.10.</t>
  </si>
  <si>
    <t>ICARUS-4 Sector study for the Building materials Industry report nr NWS-E-2000-07</t>
  </si>
  <si>
    <t>45</t>
  </si>
  <si>
    <t>INDBGS</t>
  </si>
  <si>
    <t>ICMFINPRO01</t>
  </si>
  <si>
    <t>ICM.Finishing Processes.01</t>
  </si>
  <si>
    <t>ICM</t>
  </si>
  <si>
    <t>3</t>
  </si>
  <si>
    <t>10</t>
  </si>
  <si>
    <t>MISBFS</t>
  </si>
  <si>
    <t>ICMFINPRO05</t>
  </si>
  <si>
    <t>ICM.Finishing Processes Efficient Milling.015</t>
  </si>
  <si>
    <t>17</t>
  </si>
  <si>
    <t>ICMWETPRD01</t>
  </si>
  <si>
    <t>ICM.Wet Process Production.01</t>
  </si>
  <si>
    <t>125</t>
  </si>
  <si>
    <t>ICUFINPRO01</t>
  </si>
  <si>
    <t>ICU.Finishing Processes.01</t>
  </si>
  <si>
    <t>MCUSCR</t>
  </si>
  <si>
    <t>0.04</t>
  </si>
  <si>
    <t>ICU</t>
  </si>
  <si>
    <t>MCUSCU</t>
  </si>
  <si>
    <t>ICURECPRD01</t>
  </si>
  <si>
    <t>ICU.Copper Recycling.01</t>
  </si>
  <si>
    <t>120</t>
  </si>
  <si>
    <t>2400</t>
  </si>
  <si>
    <t>ICUHTH</t>
  </si>
  <si>
    <t>ICUSCDPRD01</t>
  </si>
  <si>
    <t>ICU.Copper Production.01</t>
  </si>
  <si>
    <t>200</t>
  </si>
  <si>
    <t>4400</t>
  </si>
  <si>
    <t>IGFFLATGL01</t>
  </si>
  <si>
    <t>IGF.Glass Flat.01</t>
  </si>
  <si>
    <t>IGF</t>
  </si>
  <si>
    <t>50</t>
  </si>
  <si>
    <t>IGFFLATGL10</t>
  </si>
  <si>
    <t>IGF.Glass Flat heat recovery/improv burners.10.</t>
  </si>
  <si>
    <t>IGFFLATGL15</t>
  </si>
  <si>
    <t>IGF.Glass Flat heat recovery/improv burners.CCS.15.</t>
  </si>
  <si>
    <t>IGHHOLLOW01</t>
  </si>
  <si>
    <t>IGH.Glass Hollow.01</t>
  </si>
  <si>
    <t>IGH</t>
  </si>
  <si>
    <t>250</t>
  </si>
  <si>
    <t>IGHHOLLOW10</t>
  </si>
  <si>
    <t>IGH.Glass Hollow heat recovery/improv burners.10.</t>
  </si>
  <si>
    <t>22</t>
  </si>
  <si>
    <t>290</t>
  </si>
  <si>
    <t>IGHHOLLOW15</t>
  </si>
  <si>
    <t>IGH.Glass Hollow heat recovery/improv burners.CCS.15.</t>
  </si>
  <si>
    <t>IGHRECYCL01</t>
  </si>
  <si>
    <t>IGH.Glass Recycling.01</t>
  </si>
  <si>
    <t>15</t>
  </si>
  <si>
    <t>75</t>
  </si>
  <si>
    <t>MGHRYC</t>
  </si>
  <si>
    <t>MLMSTN</t>
  </si>
  <si>
    <t>IGHRECYCL05</t>
  </si>
  <si>
    <t>IGH.Glass Recycling improved melting.05.</t>
  </si>
  <si>
    <t>IGHRECYCL10</t>
  </si>
  <si>
    <t>IGH.Glass Recycling improved melting.CCS.10.</t>
  </si>
  <si>
    <t>ILMQLMPRO01</t>
  </si>
  <si>
    <t>ILM.Quick Lime Production.01</t>
  </si>
  <si>
    <t>ILMPRC</t>
  </si>
  <si>
    <t>ILM</t>
  </si>
  <si>
    <t>786</t>
  </si>
  <si>
    <t>300</t>
  </si>
  <si>
    <t>INFELEELC01</t>
  </si>
  <si>
    <t>INF. Other Non Ferrous Metals.Electro-Chemical Processes.ELC.01</t>
  </si>
  <si>
    <t>0.018</t>
  </si>
  <si>
    <t>INFMCHELC01</t>
  </si>
  <si>
    <t>INF. Other Non Ferrous Metals.Machine Drive.ELC.01</t>
  </si>
  <si>
    <t>0.024</t>
  </si>
  <si>
    <t>INFMCHBIO01</t>
  </si>
  <si>
    <t>INF. Other Non Ferrous Metals.Machine Drive.BIO.01</t>
  </si>
  <si>
    <t>INFMCHCOA01</t>
  </si>
  <si>
    <t>INF. Other Non Ferrous Metals.Machine Drive.COA.01</t>
  </si>
  <si>
    <t>INFMCHCOK01</t>
  </si>
  <si>
    <t>INF. Other Non Ferrous Metals.Machine Drive.COK.01</t>
  </si>
  <si>
    <t>INFMCHGAS01</t>
  </si>
  <si>
    <t>INF. Other Non Ferrous Metals.Machine Drive.GAS.01</t>
  </si>
  <si>
    <t>INFMCHHFO01</t>
  </si>
  <si>
    <t>INF. Other Non Ferrous Metals.Machine Drive.HFO.01</t>
  </si>
  <si>
    <t>INFMCHLFO01</t>
  </si>
  <si>
    <t>INF. Other Non Ferrous Metals.Machine Drive.LFO.01</t>
  </si>
  <si>
    <t>INFMCHLPG01</t>
  </si>
  <si>
    <t>INF. Other Non Ferrous Metals.Machine Drive.LPG.01</t>
  </si>
  <si>
    <t>INFPRCBIO01</t>
  </si>
  <si>
    <t>INF. Other Non Ferrous Metals.Process heat.BIO.01</t>
  </si>
  <si>
    <t>728.4816</t>
  </si>
  <si>
    <t>INFPRCCOA01</t>
  </si>
  <si>
    <t>INF. Other Non Ferrous Metals.Process heat.COA.01</t>
  </si>
  <si>
    <t>517.1904</t>
  </si>
  <si>
    <t>INFPRCCOK01</t>
  </si>
  <si>
    <t>INF. Other Non Ferrous Metals.Process heat.COK.01</t>
  </si>
  <si>
    <t>INFPRCELC01</t>
  </si>
  <si>
    <t>INF. Other Non Ferrous Metals.Process heat.ELC.01</t>
  </si>
  <si>
    <t>473.04</t>
  </si>
  <si>
    <t>INFPRCGAS01</t>
  </si>
  <si>
    <t>INF. Other Non Ferrous Metals.Process heat.GAS.01</t>
  </si>
  <si>
    <t>208.1376</t>
  </si>
  <si>
    <t>INFPRCHFO01</t>
  </si>
  <si>
    <t>INF. Other Non Ferrous Metals.Process heat.HFO.01</t>
  </si>
  <si>
    <t>378.432</t>
  </si>
  <si>
    <t>INFPRCLFO01</t>
  </si>
  <si>
    <t>INF. Other Non Ferrous Metals.Process heat.LFO.01</t>
  </si>
  <si>
    <t>INFPRCLPG01</t>
  </si>
  <si>
    <t>INF. Other Non Ferrous Metals.Process heat.LPG.01</t>
  </si>
  <si>
    <t>INFSTMBIO01</t>
  </si>
  <si>
    <t>INF. Other Non Ferrous Metals.Steam.BIO.01</t>
  </si>
  <si>
    <t>INFHTH</t>
  </si>
  <si>
    <t>INFSTMCOA01</t>
  </si>
  <si>
    <t>INF. Other Non Ferrous Metals.Steam.COA.01</t>
  </si>
  <si>
    <t>INFSTMCOK01</t>
  </si>
  <si>
    <t>INF. Other Non Ferrous Metals.Steam.COK.01</t>
  </si>
  <si>
    <t>INFSTMELC01</t>
  </si>
  <si>
    <t>INF. Other Non Ferrous Metals.Steam.ELC.01</t>
  </si>
  <si>
    <t>INFSTMGAS01</t>
  </si>
  <si>
    <t>INF. Other Non Ferrous Metals.Steam.GAS.01</t>
  </si>
  <si>
    <t>INFSTMHFO01</t>
  </si>
  <si>
    <t>INF. Other Non Ferrous Metals.Steam.HFO.01</t>
  </si>
  <si>
    <t>INFSTMHTH01</t>
  </si>
  <si>
    <t>INF. Other Non Ferrous Metals.Steam.HTH.01</t>
  </si>
  <si>
    <t>80</t>
  </si>
  <si>
    <t>INFSTMLFO01</t>
  </si>
  <si>
    <t>INF. Other Non Ferrous Metals.Steam.LFO.01</t>
  </si>
  <si>
    <t>INFSTMLPG01</t>
  </si>
  <si>
    <t>INF. Other Non Ferrous Metals.Steam.LPG.01</t>
  </si>
  <si>
    <t>INMELEELC01</t>
  </si>
  <si>
    <t>INM. Other Non Metallic Minerals.Electro-Chemical Processes.ELC.01</t>
  </si>
  <si>
    <t>INMMCHELC01</t>
  </si>
  <si>
    <t>INM. Other Non Metallic Minerals.Machine Drive.ELC.01</t>
  </si>
  <si>
    <t>INMMCHBIO01</t>
  </si>
  <si>
    <t>INM. Other Non Metallic Minerals.Machine Drive.BIO.01</t>
  </si>
  <si>
    <t>INMMCHCOA01</t>
  </si>
  <si>
    <t>INM. Other Non Metallic Minerals.Machine Drive.COA.01</t>
  </si>
  <si>
    <t>INMMCHCOK01</t>
  </si>
  <si>
    <t>INM. Other Non Metallic Minerals.Machine Drive.COK.01</t>
  </si>
  <si>
    <t>INMMCHGAS01</t>
  </si>
  <si>
    <t>INM. Other Non Metallic Minerals.Machine Drive.GAS.01</t>
  </si>
  <si>
    <t>INMMCHHFO01</t>
  </si>
  <si>
    <t>INM. Other Non Metallic Minerals.Machine Drive.HFO.01</t>
  </si>
  <si>
    <t>INMMCHLFO01</t>
  </si>
  <si>
    <t>INM. Other Non Metallic Minerals.Machine Drive.LFO.01</t>
  </si>
  <si>
    <t>INMMCHLPG01</t>
  </si>
  <si>
    <t>INM. Other Non Metallic Minerals.Machine Drive.LPG.01</t>
  </si>
  <si>
    <t>INMPRCBIO01</t>
  </si>
  <si>
    <t>INM. Other Non Metallic Minerals.Process heat.BIO.01</t>
  </si>
  <si>
    <t>INMPRCCOA01</t>
  </si>
  <si>
    <t>INM. Other Non Metallic Minerals.Process heat.COA.01</t>
  </si>
  <si>
    <t>INMPRCCOK01</t>
  </si>
  <si>
    <t>INM. Other Non Metallic Minerals.Process heat.COK.01</t>
  </si>
  <si>
    <t>INMPRCELC01</t>
  </si>
  <si>
    <t>INM. Other Non Metallic Minerals.Process heat.ELC.01</t>
  </si>
  <si>
    <t>INMPRCGAS01</t>
  </si>
  <si>
    <t>INM. Other Non Metallic Minerals.Process heat.GAS.01</t>
  </si>
  <si>
    <t>INMPRCHFO01</t>
  </si>
  <si>
    <t>INM. Other Non Metallic Minerals.Process heat.HFO.01</t>
  </si>
  <si>
    <t>INMPRCLFO01</t>
  </si>
  <si>
    <t>INM. Other Non Metallic Minerals.Process heat.LFO.01</t>
  </si>
  <si>
    <t>INMPRCLPG01</t>
  </si>
  <si>
    <t>INM. Other Non Metallic Minerals.Process heat.LPG.01</t>
  </si>
  <si>
    <t>INMSTMBIO01</t>
  </si>
  <si>
    <t>INM. Other Non Metallic Minerals.Steam.BIO.01</t>
  </si>
  <si>
    <t>INMHTH</t>
  </si>
  <si>
    <t>INMSTMCOA01</t>
  </si>
  <si>
    <t>INM. Other Non Metallic Minerals.Steam.COA.01</t>
  </si>
  <si>
    <t>INMSTMCOK01</t>
  </si>
  <si>
    <t>INM. Other Non Metallic Minerals.Steam.COK.01</t>
  </si>
  <si>
    <t>INMSTMELC01</t>
  </si>
  <si>
    <t>INM. Other Non Metallic Minerals.Steam.ELC.01</t>
  </si>
  <si>
    <t>INMSTMGAS01</t>
  </si>
  <si>
    <t>INM. Other Non Metallic Minerals.Steam.GAS.01</t>
  </si>
  <si>
    <t>INMSTMHFO01</t>
  </si>
  <si>
    <t>INM. Other Non Metallic Minerals.Steam.HFO.01</t>
  </si>
  <si>
    <t>INMSTMHTH01</t>
  </si>
  <si>
    <t>INM. Other Non Metallic Minerals.Steam.HTH.01</t>
  </si>
  <si>
    <t>INMSTMLFO01</t>
  </si>
  <si>
    <t>INM. Other Non Metallic Minerals.Steam.LFO.01</t>
  </si>
  <si>
    <t>INMSTMLPG01</t>
  </si>
  <si>
    <t>INM. Other Non Metallic Minerals.Steam.LPG.01</t>
  </si>
  <si>
    <t>IOIELEELC01</t>
  </si>
  <si>
    <t>IOI. Other Industries.Electro-Chemical Processes.ELC.01</t>
  </si>
  <si>
    <t>IOIMCHELC01</t>
  </si>
  <si>
    <t>IOI. Other Industries.Machine Drive.ELC.01</t>
  </si>
  <si>
    <t>IOIMCHBIO01</t>
  </si>
  <si>
    <t>IOI. Other Industries.Machine Drive.BIO.01</t>
  </si>
  <si>
    <t>IOIMCHCOA01</t>
  </si>
  <si>
    <t>IOI. Other Industries.Machine Drive.COA.01</t>
  </si>
  <si>
    <t>IOIMCHCOK01</t>
  </si>
  <si>
    <t>IOI. Other Industries.Machine Drive.COK.01</t>
  </si>
  <si>
    <t>IOIMCHGAS01</t>
  </si>
  <si>
    <t>IOI. Other Industries.Machine Drive.GAS.01</t>
  </si>
  <si>
    <t>IOIMCHHFO01</t>
  </si>
  <si>
    <t>IOI. Other Industries.Machine Drive.HFO.01</t>
  </si>
  <si>
    <t>IOIMCHLFO01</t>
  </si>
  <si>
    <t>IOI. Other Industries.Machine Drive.LFO.01</t>
  </si>
  <si>
    <t>IOIMCHLPG01</t>
  </si>
  <si>
    <t>IOI. Other Industries.Machine Drive.LPG.01</t>
  </si>
  <si>
    <t>IOIPRCBIO01</t>
  </si>
  <si>
    <t>IOI. Other Industries.Process heat.BIO.01</t>
  </si>
  <si>
    <t>IOIPRCCOA01</t>
  </si>
  <si>
    <t>IOI. Other Industries.Process heat.COA.01</t>
  </si>
  <si>
    <t>IOIPRCCOK01</t>
  </si>
  <si>
    <t>IOI. Other Industries.Process heat.COK.01</t>
  </si>
  <si>
    <t>IOIPRCELC01</t>
  </si>
  <si>
    <t>IOI. Other Industries.Process heat.ELC.01</t>
  </si>
  <si>
    <t>IOIPRCGAS01</t>
  </si>
  <si>
    <t>IOI. Other Industries.Process heat.GAS.01</t>
  </si>
  <si>
    <t>IOIPRCHFO01</t>
  </si>
  <si>
    <t>IOI. Other Industries.Process heat.HFO.01</t>
  </si>
  <si>
    <t>IOIPRCLFO01</t>
  </si>
  <si>
    <t>IOI. Other Industries.Process heat.LFO.01</t>
  </si>
  <si>
    <t>IOIPRCLPG01</t>
  </si>
  <si>
    <t>IOI. Other Industries.Process heat.LPG.01</t>
  </si>
  <si>
    <t>IOISTMBIO01</t>
  </si>
  <si>
    <t>IOI. Other Industries.Steam.BIO.01</t>
  </si>
  <si>
    <t>IOIHTH</t>
  </si>
  <si>
    <t>IOISTMCOA01</t>
  </si>
  <si>
    <t>IOI. Other Industries.Steam.COA.01</t>
  </si>
  <si>
    <t>IOISTMCOK01</t>
  </si>
  <si>
    <t>IOI. Other Industries.Steam.COK.01</t>
  </si>
  <si>
    <t>IOISTMELC01</t>
  </si>
  <si>
    <t>IOI. Other Industries.Steam.ELC.01</t>
  </si>
  <si>
    <t>IOISTMGAS01</t>
  </si>
  <si>
    <t>IOI. Other Industries.Steam.GAS.01</t>
  </si>
  <si>
    <t>IOISTMHFO01</t>
  </si>
  <si>
    <t>IOI. Other Industries.Steam.HFO.01</t>
  </si>
  <si>
    <t>IOISTMHTH01</t>
  </si>
  <si>
    <t>IOI. Other Industries.Steam.HTH.01</t>
  </si>
  <si>
    <t>IOISTMLFO01</t>
  </si>
  <si>
    <t>IOI. Other Industries.Steam.LFO.01</t>
  </si>
  <si>
    <t>IOISTMLPG01</t>
  </si>
  <si>
    <t>IOI. Other Industries.Steam.LPG.01</t>
  </si>
  <si>
    <t>IPPHIGQUA01</t>
  </si>
  <si>
    <t>IPP.High Quality Paper Production.01</t>
  </si>
  <si>
    <t>IPH</t>
  </si>
  <si>
    <t>MPPPUP</t>
  </si>
  <si>
    <t>IPPHIGQUA05</t>
  </si>
  <si>
    <t>IPP.High Quality Paper Production Adv Drives.05.</t>
  </si>
  <si>
    <t>ICARUS-4 Sector study for the Paper and board industry and the graphical industry, report nr NWS-E-2001-02</t>
  </si>
  <si>
    <t>IPPHIGQUA10</t>
  </si>
  <si>
    <t>IPP.High Quality Paper Production Adv DrivesCCS.10</t>
  </si>
  <si>
    <t>IPPLOWQUA01</t>
  </si>
  <si>
    <t>IPP.Low Quality Paper Production.01</t>
  </si>
  <si>
    <t>IPL</t>
  </si>
  <si>
    <t>MPPKAO</t>
  </si>
  <si>
    <t>53</t>
  </si>
  <si>
    <t>MPPGYP</t>
  </si>
  <si>
    <t>MPPRYC</t>
  </si>
  <si>
    <t>IPPLOWQUA05</t>
  </si>
  <si>
    <t>IPP.Low Quality Paper Production Adv Drives.05.</t>
  </si>
  <si>
    <t>IPPLOWQUA10</t>
  </si>
  <si>
    <t>IPP.Low Quality Paper Production Adv Drives with CCS.10.</t>
  </si>
  <si>
    <t>IPPPUPCHE01</t>
  </si>
  <si>
    <t>IPP.Chemical Pulp Production.01</t>
  </si>
  <si>
    <t>MPPOXY</t>
  </si>
  <si>
    <t>40</t>
  </si>
  <si>
    <t>28</t>
  </si>
  <si>
    <t>4.7</t>
  </si>
  <si>
    <t>MPPNOH</t>
  </si>
  <si>
    <t>MPPWOO</t>
  </si>
  <si>
    <t>IPPPUPMEC01</t>
  </si>
  <si>
    <t>IPP.Mechanical Pulp Production.01</t>
  </si>
  <si>
    <t>2.53</t>
  </si>
  <si>
    <t>IPPPUPMEC10</t>
  </si>
  <si>
    <t>IPP.Mechanical Pulp Production Airless drying.10.</t>
  </si>
  <si>
    <t>1.771</t>
  </si>
  <si>
    <t>IPPPUPMEC15</t>
  </si>
  <si>
    <t>IPP.Mechanical Pulp Production Airless dryingCCS.15.</t>
  </si>
  <si>
    <t>IPPPUPRYC01</t>
  </si>
  <si>
    <t>IPP.Recycling Pulp Production.01</t>
  </si>
  <si>
    <t>IPPPRCBIO01</t>
  </si>
  <si>
    <t>IPP. Pulp and Paper.Process heat.BIO.01</t>
  </si>
  <si>
    <t>IPPPRCCOA01</t>
  </si>
  <si>
    <t>IPP. Pulp and Paper.Process heat.COA.01</t>
  </si>
  <si>
    <t>IPPPRCCOK01</t>
  </si>
  <si>
    <t>IPP. Pulp and Paper.Process heat.COK.01</t>
  </si>
  <si>
    <t>IPPPRCELC01</t>
  </si>
  <si>
    <t>IPP. Pulp and Paper.Process heat.ELC.01</t>
  </si>
  <si>
    <t>IPPPRCGAS01</t>
  </si>
  <si>
    <t>IPP. Pulp and Paper.Process heat.GAS.01</t>
  </si>
  <si>
    <t>IPPPRCHFO01</t>
  </si>
  <si>
    <t>IPP. Pulp and Paper.Process heat.HFO.01</t>
  </si>
  <si>
    <t>IPPPRCLFO01</t>
  </si>
  <si>
    <t>IPP. Pulp and Paper.Process heat.LFO.01</t>
  </si>
  <si>
    <t>IPPPRCLPG01</t>
  </si>
  <si>
    <t>IPP. Pulp and Paper.Process heat.LPG.01</t>
  </si>
  <si>
    <t>ICMPRCGEN01</t>
  </si>
  <si>
    <t>ICM.Generic fuel kiln.COA.COK.HFO.LFO.GAS.SLU</t>
  </si>
  <si>
    <t>INDSLU</t>
  </si>
  <si>
    <t>ILMPRCGEN01</t>
  </si>
  <si>
    <t>ILM.Generic fuel kiln.COA.COK.HFO.LFO.GAS.SLU</t>
  </si>
  <si>
    <t>New technologies for infrastructure fuels BGS</t>
  </si>
  <si>
    <t>Share~up</t>
  </si>
  <si>
    <t>FIXOM~2001</t>
  </si>
  <si>
    <t>VAROM~2001</t>
  </si>
  <si>
    <t>EUR/kW</t>
  </si>
  <si>
    <t>EUR/GJ</t>
  </si>
  <si>
    <t>INDBGS01</t>
  </si>
  <si>
    <t>Fuel Tech New - Biogas (IND)</t>
  </si>
  <si>
    <t>LiMtaype</t>
  </si>
  <si>
    <t>Blast Furnace Gas</t>
  </si>
  <si>
    <t>INDBFG</t>
  </si>
  <si>
    <t>Blast Furnace Gas (IND)</t>
  </si>
  <si>
    <t>Biomass (IND)</t>
  </si>
  <si>
    <t>Paper: Black Liquor</t>
  </si>
  <si>
    <t>Hard Coal (IND)</t>
  </si>
  <si>
    <t>INDCOG</t>
  </si>
  <si>
    <t>Coke Oven Gas (IND)</t>
  </si>
  <si>
    <t>Coke (IND)</t>
  </si>
  <si>
    <t>Electricity (IND)</t>
  </si>
  <si>
    <t>Natural Gas (IND)</t>
  </si>
  <si>
    <t>Heavy Fuel Oil (IND)</t>
  </si>
  <si>
    <t>Hydrogen (IND)</t>
  </si>
  <si>
    <t>Light Fuel Oil (IND)</t>
  </si>
  <si>
    <t>Liquified Petroleum Gas (IND)</t>
  </si>
  <si>
    <t>Biogas (IND)</t>
  </si>
  <si>
    <t>Gas from Blast Furnace TGR</t>
  </si>
  <si>
    <t>Gas from Corex and/or Blast Furnace TGR with CCS and/or BOF</t>
  </si>
  <si>
    <t>Corex Gas from COREX with CCS</t>
  </si>
  <si>
    <t>INDBFT</t>
  </si>
  <si>
    <t>Gas from Blast Furnace TGR (IND)</t>
  </si>
  <si>
    <t>INDIIS</t>
  </si>
  <si>
    <t>IIS Gas - Corex Gas or BFG TGR with CCS or BOF (IND)</t>
  </si>
  <si>
    <t>ELCPSO</t>
  </si>
  <si>
    <t>INDCOP</t>
  </si>
  <si>
    <t>Corex Gas from COREX with CCS (IND)</t>
  </si>
  <si>
    <t>Coke Oven Gas</t>
  </si>
  <si>
    <t>INDHTH</t>
  </si>
  <si>
    <t>High Temperature Heat for IND</t>
  </si>
  <si>
    <t>High Temperature Heat for IAL (IND)</t>
  </si>
  <si>
    <t>High Temperature Heat for ICH (IND)</t>
  </si>
  <si>
    <t>High Temperature Heat for ICL (IND)</t>
  </si>
  <si>
    <t>ICMHTH</t>
  </si>
  <si>
    <t>High Temperature Heat for ICM (IND)</t>
  </si>
  <si>
    <t>High Temperature Heat for ICU (IND)</t>
  </si>
  <si>
    <t>IISHTH</t>
  </si>
  <si>
    <t>High Temperature Heat for IIS (IND)</t>
  </si>
  <si>
    <t>ILMHTH</t>
  </si>
  <si>
    <t>High Temperature Heat for ILM (IND)</t>
  </si>
  <si>
    <t>High Temperature Heat for INF (IND)</t>
  </si>
  <si>
    <t>High Temperature Heat for INM (IND)</t>
  </si>
  <si>
    <t>High Temperature Heat for IOI (IND)</t>
  </si>
  <si>
    <t>Process Heat for IPH and IPL (IND)</t>
  </si>
  <si>
    <t>Cement.Process Heat.</t>
  </si>
  <si>
    <t>INFSTM</t>
  </si>
  <si>
    <t>Other Non Ferrous Metals.Steam.</t>
  </si>
  <si>
    <t>Other Non Ferrous Metals.Process Heat.</t>
  </si>
  <si>
    <t>Other Non Ferrous Metals.Machine Drive.</t>
  </si>
  <si>
    <t>Other Non Ferrous Metals.Electro-Chemicals.</t>
  </si>
  <si>
    <t>Other Non Ferrous Metals.Other Processes.</t>
  </si>
  <si>
    <t>ICHSTM</t>
  </si>
  <si>
    <t>Other Chemicals.Steam.</t>
  </si>
  <si>
    <t>Other Chemicals.Process Heat.</t>
  </si>
  <si>
    <t>Other Chemicals.Machine Drive.</t>
  </si>
  <si>
    <t>Other Chemicals.Electro-Chemicals.</t>
  </si>
  <si>
    <t>Other Chemicals.Other Processes.</t>
  </si>
  <si>
    <t>Other Non Metallic Minerals.Steam.</t>
  </si>
  <si>
    <t>Other Non Metallic Minerals.Process Heat.</t>
  </si>
  <si>
    <t>Other Non Metallic Minerals.Machine Drive.</t>
  </si>
  <si>
    <t>Other Non Metallic Minerals.Electro-Chemicals.</t>
  </si>
  <si>
    <t>Other Non Metallic Minerals.Other Processes.</t>
  </si>
  <si>
    <t>Other Industries.Steam.</t>
  </si>
  <si>
    <t>Other Industries.Process Heat.</t>
  </si>
  <si>
    <t>Other Industries.Machine Drive.</t>
  </si>
  <si>
    <t>Other Industries.Electro-Chemicals.</t>
  </si>
  <si>
    <t>Other Industries.Other Processes.</t>
  </si>
  <si>
    <t>Aluminium: Bauxite</t>
  </si>
  <si>
    <t>LO</t>
  </si>
  <si>
    <t>Aluminium: Crude</t>
  </si>
  <si>
    <t>Aluminium: Scrap</t>
  </si>
  <si>
    <t>Cement: Clinker</t>
  </si>
  <si>
    <t>Copper: Scrap</t>
  </si>
  <si>
    <t>Copper: Secondary</t>
  </si>
  <si>
    <t>Lime: Limestone</t>
  </si>
  <si>
    <t>Glass: Recycled</t>
  </si>
  <si>
    <t>Iron and Steel: Blast Furnace Slag</t>
  </si>
  <si>
    <t>MISCST</t>
  </si>
  <si>
    <t>Iron and Steel: Crude Steel</t>
  </si>
  <si>
    <t>MISDIR</t>
  </si>
  <si>
    <t>Iron and Steel: DRI Iron</t>
  </si>
  <si>
    <t>MISORE</t>
  </si>
  <si>
    <t>Iron and Steel: Ore</t>
  </si>
  <si>
    <t>MISOXY</t>
  </si>
  <si>
    <t>Iron and Steel: Oxygen</t>
  </si>
  <si>
    <t>MISPLT</t>
  </si>
  <si>
    <t>Iron and Steel: Pellet</t>
  </si>
  <si>
    <t>MISQLI</t>
  </si>
  <si>
    <t>Iron and Steel: Quick Lime</t>
  </si>
  <si>
    <t>MISRFC</t>
  </si>
  <si>
    <t>Iron and Steel: Ferrochrome</t>
  </si>
  <si>
    <t>MISRIR</t>
  </si>
  <si>
    <t>Iron and Steel: Raw Iron</t>
  </si>
  <si>
    <t>MISSCR</t>
  </si>
  <si>
    <t>Iron and Steel: Scrap Iron</t>
  </si>
  <si>
    <t>MISSNT</t>
  </si>
  <si>
    <t>Iron and Steel: Sinter</t>
  </si>
  <si>
    <t>Paper: Gypsum</t>
  </si>
  <si>
    <t>Paper: Kaolin</t>
  </si>
  <si>
    <t>Paper: Sodium Hydraxide</t>
  </si>
  <si>
    <t>Paper: Oxygen</t>
  </si>
  <si>
    <t>Paper: Pulp</t>
  </si>
  <si>
    <t>Paper: Recycled</t>
  </si>
  <si>
    <t>Paper: Wood</t>
  </si>
  <si>
    <t>DM</t>
  </si>
  <si>
    <t>Aluminium Demand</t>
  </si>
  <si>
    <t>Ammonia Demand</t>
  </si>
  <si>
    <t>Chlorine Demand</t>
  </si>
  <si>
    <t>Cement Demand</t>
  </si>
  <si>
    <t>Copper Demand</t>
  </si>
  <si>
    <t>Glass Flat Demand</t>
  </si>
  <si>
    <t>Glass Hollow Demand</t>
  </si>
  <si>
    <t>IIS</t>
  </si>
  <si>
    <t>Iron and Steel Demand</t>
  </si>
  <si>
    <t>Lime Demand</t>
  </si>
  <si>
    <t>High Quality Paper Demand</t>
  </si>
  <si>
    <t>Low Quality Paper Demand</t>
  </si>
  <si>
    <t>Carbon Dioxide - Combustion (IND)</t>
  </si>
  <si>
    <t>INDCXFN</t>
  </si>
  <si>
    <t>Fluoro Carbons - Combustion (IND)</t>
  </si>
  <si>
    <t>kg</t>
  </si>
  <si>
    <t>INDCO2P</t>
  </si>
  <si>
    <t>Carbon Dioxide - Process (IND)</t>
  </si>
  <si>
    <t>.DMD.</t>
  </si>
  <si>
    <t>IGF.Glass Flat heat recovery_improv burners.10.</t>
  </si>
  <si>
    <t>IGH.Glass Hollow heat recovery_improv burners.10.</t>
  </si>
  <si>
    <t>IISFINPRO01</t>
  </si>
  <si>
    <t>IPP.High Quality Paper Production Adv DrivesCCS.05.</t>
  </si>
  <si>
    <t>No</t>
  </si>
  <si>
    <t>.PRE.</t>
  </si>
  <si>
    <t>IISBOXFUR01</t>
  </si>
  <si>
    <t>IISBOXSCR01</t>
  </si>
  <si>
    <t>IISCOREX01</t>
  </si>
  <si>
    <t>IISCUPOLA01</t>
  </si>
  <si>
    <t>IISCYCFUR01</t>
  </si>
  <si>
    <t>IISDRIEAF01</t>
  </si>
  <si>
    <t>IISDRISPN01</t>
  </si>
  <si>
    <t>IISDRISPNCS01</t>
  </si>
  <si>
    <t>IISDRIH2</t>
  </si>
  <si>
    <t>IISELAFUR01</t>
  </si>
  <si>
    <t>IISFECRFR01</t>
  </si>
  <si>
    <t>IISPELLET01</t>
  </si>
  <si>
    <t>IISSINTER01</t>
  </si>
  <si>
    <t>IISSINTERBIO</t>
  </si>
  <si>
    <t>IISOXYGEN01</t>
  </si>
  <si>
    <t>IISBLAFURBIO</t>
  </si>
  <si>
    <t>IISBLAFURDCI05</t>
  </si>
  <si>
    <t>IISBLAFURTGR10</t>
  </si>
  <si>
    <t>IISBLAFURTGRCS20</t>
  </si>
  <si>
    <t>IISBLAFURCS20</t>
  </si>
  <si>
    <t>IISCOREXCS</t>
  </si>
  <si>
    <t>INDBFT01</t>
  </si>
  <si>
    <t>Fuel Tech New - Blast Furnace TGR Gas (IND)</t>
  </si>
  <si>
    <t>INDIIS01</t>
  </si>
  <si>
    <t>Fuel Tech New - IIS Gas - Corex Gas or BFG TGR with CCS or BOF (IND)</t>
  </si>
  <si>
    <t>INDCOP01</t>
  </si>
  <si>
    <t>Fuel Tech New - Corex with CCS Gas (IND)</t>
  </si>
  <si>
    <t>PJ-a</t>
  </si>
  <si>
    <t>ILM.Generic fuel kiln.COA.COK.HFO.LFO.GAS.</t>
  </si>
  <si>
    <t>CommGRP</t>
  </si>
  <si>
    <t>ACT_EFF</t>
  </si>
  <si>
    <t>ENV_ACT~SNKTOTCO2</t>
  </si>
  <si>
    <t>\I:Steel</t>
  </si>
  <si>
    <t>Etech-DB version8</t>
  </si>
  <si>
    <t>IIS_Gases</t>
  </si>
  <si>
    <t>0.85</t>
  </si>
  <si>
    <t>0.25</t>
  </si>
  <si>
    <t>3.25</t>
  </si>
  <si>
    <t>2005</t>
  </si>
  <si>
    <t>10.9</t>
  </si>
  <si>
    <t>4.3</t>
  </si>
  <si>
    <t>4</t>
  </si>
  <si>
    <t>0.27</t>
  </si>
  <si>
    <t>Belgian R&amp;D department Arcelor Mittal</t>
  </si>
  <si>
    <t>VTT</t>
  </si>
  <si>
    <t>8.1</t>
  </si>
  <si>
    <t>Share~LO~2006</t>
  </si>
  <si>
    <t>Share~UP~2006</t>
  </si>
  <si>
    <t>DELIV</t>
  </si>
  <si>
    <t>Euro/GJ-Yr</t>
  </si>
  <si>
    <t>Euro/GJ</t>
  </si>
  <si>
    <t>*NRG</t>
  </si>
  <si>
    <t>\I:ELCGAS</t>
  </si>
  <si>
    <t>CEFF~MATI</t>
  </si>
  <si>
    <t>MovedToSysSettings</t>
  </si>
  <si>
    <t>HHTHH2001</t>
  </si>
  <si>
    <t>District Heating. Heat.Hydrogen. New</t>
  </si>
  <si>
    <t>SYNH2CU</t>
  </si>
  <si>
    <t>SYNH2DT</t>
  </si>
  <si>
    <t>HHTHELC001</t>
  </si>
  <si>
    <t>District Heating. Heat.Electricity. New</t>
  </si>
  <si>
    <t>-IN</t>
  </si>
  <si>
    <t>HEAT</t>
  </si>
  <si>
    <t>2CU</t>
  </si>
  <si>
    <t>WOO</t>
  </si>
  <si>
    <t>HFO</t>
  </si>
  <si>
    <t>COH</t>
  </si>
  <si>
    <t>GEO</t>
  </si>
  <si>
    <t>IAM.ElectrolyserBased</t>
  </si>
  <si>
    <t>Steel Finishing Proc.01</t>
  </si>
  <si>
    <t>Blast O2 Furnace BOF.Regular.01</t>
  </si>
  <si>
    <t>Blast O2 Furnace BOF.Scrap.01</t>
  </si>
  <si>
    <t>Iron COREX.01</t>
  </si>
  <si>
    <t>Cast Iron Cupola.01</t>
  </si>
  <si>
    <t>Iron Cyclone Convertor CCF.01</t>
  </si>
  <si>
    <t>Electric Arc Furnace for DRI.01</t>
  </si>
  <si>
    <t>Sponge Iron for DRI.01</t>
  </si>
  <si>
    <t>Sponge Iron for DRI with CCS.01.</t>
  </si>
  <si>
    <t>Sponge Iron for H2 DRI</t>
  </si>
  <si>
    <t>Electric Arc Furnace.01</t>
  </si>
  <si>
    <t>Ferro Chrome Smelting.01</t>
  </si>
  <si>
    <t>Pellet Prod.01</t>
  </si>
  <si>
    <t>Sinter Prod.01</t>
  </si>
  <si>
    <t>Sinter Prod.BIO</t>
  </si>
  <si>
    <t>O2 Production</t>
  </si>
  <si>
    <t>Blast Furnace Charcoal or equiv.05.</t>
  </si>
  <si>
    <t>Blast Furnace direct coal injection.05.</t>
  </si>
  <si>
    <t>O2 Blast Furnace Top Gas Recirculation.10.</t>
  </si>
  <si>
    <t>O2 Blast Furnace TGR with CCS.20.</t>
  </si>
  <si>
    <t>O2 Blast Furnace with CCS.20.</t>
  </si>
  <si>
    <t>COREX with CCS</t>
  </si>
  <si>
    <t>*CHP</t>
  </si>
  <si>
    <t>SUPELC</t>
  </si>
  <si>
    <t>SANDFG</t>
  </si>
  <si>
    <t>CO2NSTRUCT</t>
  </si>
  <si>
    <t>ISA</t>
  </si>
  <si>
    <t>CO2NSTRUCT AND ICARUS-4 Sector study for the Building materials Industry report nr NWS-E-2000-07</t>
  </si>
  <si>
    <t>ISASODAASH01</t>
  </si>
  <si>
    <t>ISA.Soda Ash production</t>
  </si>
  <si>
    <t>SALTISA</t>
  </si>
  <si>
    <t>ORIGINAL</t>
  </si>
  <si>
    <t>NEW UNIPI</t>
  </si>
  <si>
    <t>REDUCTION 2,5% CE</t>
  </si>
  <si>
    <t>% VARIATION</t>
  </si>
  <si>
    <t>CULL</t>
  </si>
  <si>
    <t>CIRCULAR.IGF.Glass Flat.01</t>
  </si>
  <si>
    <t>CIRCULAR.IGF.Glass Flat heat recovery/improv burners.10.</t>
  </si>
  <si>
    <t>CIRCULARIGF.Glass Flat heat recovery/improv burners.CCS.15.</t>
  </si>
  <si>
    <t>REDUCTION 2,5% CE*energy</t>
  </si>
  <si>
    <t>IGFCIRCUFLATGL01</t>
  </si>
  <si>
    <t>IGFCIRCUFLATGL10</t>
  </si>
  <si>
    <t>IGFCIRCUFLATGL15</t>
  </si>
  <si>
    <t>COST~2070</t>
  </si>
  <si>
    <t>ACT_BND~2070~UP</t>
  </si>
  <si>
    <t>BOUND(BD)Or~2070~UP</t>
  </si>
  <si>
    <t>BNDACT~UP~2070</t>
  </si>
  <si>
    <t>COKENO</t>
  </si>
  <si>
    <t>Extraction of relevant Raw Materials for construction of buildings and offshore energy</t>
  </si>
  <si>
    <t>Data source:</t>
  </si>
  <si>
    <t>https://ec.europa.eu/eurostat/databrowser/view/ENV_AC_MFA/default/table?lang=en</t>
  </si>
  <si>
    <t>MF2</t>
  </si>
  <si>
    <t>MF21</t>
  </si>
  <si>
    <t>% of iron in metal ore extraction</t>
  </si>
  <si>
    <t>MF3</t>
  </si>
  <si>
    <t>% of non-metallic minerals potentially used in construction</t>
  </si>
  <si>
    <t>MF32</t>
  </si>
  <si>
    <t>MF35</t>
  </si>
  <si>
    <t>MF36</t>
  </si>
  <si>
    <t>MF37</t>
  </si>
  <si>
    <t>MF38</t>
  </si>
  <si>
    <t>Metal ores (gross ores) (kt)</t>
  </si>
  <si>
    <t>Iron (kt)</t>
  </si>
  <si>
    <t>Non-metallic minerals</t>
  </si>
  <si>
    <t>Chalk and dolomite</t>
  </si>
  <si>
    <t>Salt</t>
  </si>
  <si>
    <t>Limestone and gypsum</t>
  </si>
  <si>
    <t>Clays and kaolin</t>
  </si>
  <si>
    <t>Sand and gravel</t>
  </si>
  <si>
    <t>Mining Salt for soda ash</t>
  </si>
  <si>
    <t>Mining Limestone</t>
  </si>
  <si>
    <t>Mining Coke Non energetic</t>
  </si>
  <si>
    <t>CLAY</t>
  </si>
  <si>
    <t>EU27_2020</t>
  </si>
  <si>
    <t>European Union - 27 countries (from 2020)</t>
  </si>
  <si>
    <t>BE</t>
  </si>
  <si>
    <t>Belgium</t>
  </si>
  <si>
    <t>BG</t>
  </si>
  <si>
    <t>Bulgaria</t>
  </si>
  <si>
    <t>-</t>
  </si>
  <si>
    <t>CZ</t>
  </si>
  <si>
    <t>Czechia</t>
  </si>
  <si>
    <t>DK</t>
  </si>
  <si>
    <t>Denmark</t>
  </si>
  <si>
    <t>DE</t>
  </si>
  <si>
    <t>Germany</t>
  </si>
  <si>
    <t>EE</t>
  </si>
  <si>
    <t>Estonia</t>
  </si>
  <si>
    <t>IE</t>
  </si>
  <si>
    <t>Ireland</t>
  </si>
  <si>
    <t>EL</t>
  </si>
  <si>
    <t>Greece</t>
  </si>
  <si>
    <t>ES</t>
  </si>
  <si>
    <t>Spain</t>
  </si>
  <si>
    <t>FR</t>
  </si>
  <si>
    <t>France</t>
  </si>
  <si>
    <t>HR</t>
  </si>
  <si>
    <t>Croatia</t>
  </si>
  <si>
    <t>IT</t>
  </si>
  <si>
    <t>Italy</t>
  </si>
  <si>
    <t>CY</t>
  </si>
  <si>
    <t>Cyprus</t>
  </si>
  <si>
    <t>LV</t>
  </si>
  <si>
    <t>Latvia</t>
  </si>
  <si>
    <t>LT</t>
  </si>
  <si>
    <t>Lithuania</t>
  </si>
  <si>
    <t>LU</t>
  </si>
  <si>
    <t>Luxembourg</t>
  </si>
  <si>
    <t>HU</t>
  </si>
  <si>
    <t>Hungary</t>
  </si>
  <si>
    <t>MT</t>
  </si>
  <si>
    <t>Malta</t>
  </si>
  <si>
    <t>NL</t>
  </si>
  <si>
    <t>Netherlands</t>
  </si>
  <si>
    <t>AT</t>
  </si>
  <si>
    <t>Austria</t>
  </si>
  <si>
    <t>PL</t>
  </si>
  <si>
    <t>Poland</t>
  </si>
  <si>
    <t>PT</t>
  </si>
  <si>
    <t>Portugal</t>
  </si>
  <si>
    <t>RO</t>
  </si>
  <si>
    <t>Romania</t>
  </si>
  <si>
    <t>SI</t>
  </si>
  <si>
    <t>Slovenia</t>
  </si>
  <si>
    <t>SK</t>
  </si>
  <si>
    <t>Slovakia</t>
  </si>
  <si>
    <t>FI</t>
  </si>
  <si>
    <t>Finland</t>
  </si>
  <si>
    <t>SE</t>
  </si>
  <si>
    <t>Sweden</t>
  </si>
  <si>
    <t>IS</t>
  </si>
  <si>
    <t>Iceland</t>
  </si>
  <si>
    <t>Norway</t>
  </si>
  <si>
    <t>CH</t>
  </si>
  <si>
    <t>Switzerland</t>
  </si>
  <si>
    <t>UK</t>
  </si>
  <si>
    <t>United Kingdom</t>
  </si>
  <si>
    <t>Production share</t>
  </si>
  <si>
    <t>Energy Intensity</t>
  </si>
  <si>
    <t>European Average Intensity</t>
  </si>
  <si>
    <t>Limestone mining (Traditional)</t>
  </si>
  <si>
    <t>Salt mining (Evaporation)</t>
  </si>
  <si>
    <t>Iron ore mining (Traditional)</t>
  </si>
  <si>
    <t>Clay mining (Conventional)</t>
  </si>
  <si>
    <t>Salt for Soda Ash</t>
  </si>
  <si>
    <t>ISASODAASHH2</t>
  </si>
  <si>
    <t>ISA.Soda Ash production from Hydrogen(Solvay process)</t>
  </si>
  <si>
    <t>MCLBR</t>
  </si>
  <si>
    <t>Mined Clay</t>
  </si>
  <si>
    <t>MINMLMST05</t>
  </si>
  <si>
    <t>MINMLMST01</t>
  </si>
  <si>
    <t>MINMLMST15</t>
  </si>
  <si>
    <t>MINMSALT01</t>
  </si>
  <si>
    <t>MINMSALT05</t>
  </si>
  <si>
    <t>MINMSAND01</t>
  </si>
  <si>
    <t>MINMISORE01</t>
  </si>
  <si>
    <t>MINMCLAY01</t>
  </si>
  <si>
    <t>MINMCLAY05</t>
  </si>
  <si>
    <t>MINMSALT15</t>
  </si>
  <si>
    <t>MINMSAND05</t>
  </si>
  <si>
    <t>MINMSAND15</t>
  </si>
  <si>
    <t>MINMISORE05</t>
  </si>
  <si>
    <t>MINMISORE15</t>
  </si>
  <si>
    <t>MINMCLAY15</t>
  </si>
  <si>
    <t>Energy Efficient Limestone mining (Traditional)</t>
  </si>
  <si>
    <t>Energy Efficient Salt mining (Evaporation)</t>
  </si>
  <si>
    <t>Energy Efficient Iron ore mining (Traditional)</t>
  </si>
  <si>
    <t>Energy Efficient Clay mining (Conventional)</t>
  </si>
  <si>
    <t>Electrified Iron Mining (Energy Shift)</t>
  </si>
  <si>
    <t>Automated Clay Extraction (Energy Shift)</t>
  </si>
  <si>
    <t>Salt Extraction (Energy Shift)</t>
  </si>
  <si>
    <t>Limestone Mining (Energy Shift)</t>
  </si>
  <si>
    <t xml:space="preserve">                  -  </t>
  </si>
  <si>
    <t xml:space="preserve">Total annual average production (kt) </t>
  </si>
  <si>
    <t>Bricks</t>
  </si>
  <si>
    <t>ICNBNEDetH01</t>
  </si>
  <si>
    <t>ICNBLRDetH01</t>
  </si>
  <si>
    <t>ICNBFRFLAT01</t>
  </si>
  <si>
    <t>ICNBNESDtH01</t>
  </si>
  <si>
    <t>ICNBLRSDtH01</t>
  </si>
  <si>
    <t>ICNBFRSDtH01</t>
  </si>
  <si>
    <t>ICNBNEFLAT01</t>
  </si>
  <si>
    <t>ICNBLRFLAT01</t>
  </si>
  <si>
    <t>ICNBNEHOSP01</t>
  </si>
  <si>
    <t>ICNBNEREST01</t>
  </si>
  <si>
    <t>ICNBNESREC01</t>
  </si>
  <si>
    <t>ICNBNESHPL01</t>
  </si>
  <si>
    <t>ICNBNESHPS01</t>
  </si>
  <si>
    <t>ICNBNEOFFC01</t>
  </si>
  <si>
    <t>ICNBNEDetH05</t>
  </si>
  <si>
    <t>ICNBLRDetH05</t>
  </si>
  <si>
    <t>ICNBFRFLAT05</t>
  </si>
  <si>
    <t>ICNBNESDtH05</t>
  </si>
  <si>
    <t>ICNBLRSDtH05</t>
  </si>
  <si>
    <t>ICNBFRSDtH05</t>
  </si>
  <si>
    <t>ICNBNEFLAT05</t>
  </si>
  <si>
    <t>ICNBLRFLAT05</t>
  </si>
  <si>
    <t>ICNBNEHOSP05</t>
  </si>
  <si>
    <t>ICNBNEREST05</t>
  </si>
  <si>
    <t>ICNBNESREC05</t>
  </si>
  <si>
    <t>ICNBNESHPL05</t>
  </si>
  <si>
    <t>ICNBNESHPS05</t>
  </si>
  <si>
    <t>ICNBNEOFFC05</t>
  </si>
  <si>
    <t>ICNBNEDetH15</t>
  </si>
  <si>
    <t>ICNBLRDetH15</t>
  </si>
  <si>
    <t>ICNBFRFLAT15</t>
  </si>
  <si>
    <t>ICNBNESDtH15</t>
  </si>
  <si>
    <t>ICNBLRSDtH15</t>
  </si>
  <si>
    <t>ICNBFRSDtH15</t>
  </si>
  <si>
    <t>ICNBNEFLAT15</t>
  </si>
  <si>
    <t>ICNBLRFLAT15</t>
  </si>
  <si>
    <t>ICNBNEHOSP15</t>
  </si>
  <si>
    <t>ICNBNEREST15</t>
  </si>
  <si>
    <t>ICNBNESREC15</t>
  </si>
  <si>
    <t>ICNBNESHPL15</t>
  </si>
  <si>
    <t>ICNBNESHPS15</t>
  </si>
  <si>
    <t>ICNBNEOFFC15</t>
  </si>
  <si>
    <t>Pja</t>
  </si>
  <si>
    <t>R_DetH</t>
  </si>
  <si>
    <t>IBR</t>
  </si>
  <si>
    <t>R_SDetH</t>
  </si>
  <si>
    <t>R_Flat</t>
  </si>
  <si>
    <t>ICNBFRDetH01</t>
  </si>
  <si>
    <t>NR_Hosp</t>
  </si>
  <si>
    <t>NR_HoRest</t>
  </si>
  <si>
    <t>NR_SpoRecr</t>
  </si>
  <si>
    <t>NR_ShopL</t>
  </si>
  <si>
    <t>NR_ShopS</t>
  </si>
  <si>
    <t>NR_Offic</t>
  </si>
  <si>
    <t>ICNBFRDetH05</t>
  </si>
  <si>
    <t>Construction Building New Detached Houses-Energy Efficient</t>
  </si>
  <si>
    <t>Construction Building Light Renovation Detached Houses-Energy Efficient</t>
  </si>
  <si>
    <t>Construction Building Full Renovation Detached Houses-Energy Efficient</t>
  </si>
  <si>
    <t>Construction Building New Semi-Detached Houses-Energy Efficient</t>
  </si>
  <si>
    <t>Construction Building Light Renovation Semi-Detached Houses-Energy Efficient</t>
  </si>
  <si>
    <t>Construction Building Full Renovation Semi-Detached Houses-Energy Efficient</t>
  </si>
  <si>
    <t>Construction Building New Flats-Energy Efficient</t>
  </si>
  <si>
    <t>Construction Building Light Renovation Flats-Energy Efficient</t>
  </si>
  <si>
    <t>Construction Building Full Renovation Flats-Energy Efficient</t>
  </si>
  <si>
    <t>Construction Building New Hospital-Energy Efficient</t>
  </si>
  <si>
    <t>Construction Building New Restaurant-Energy Efficient</t>
  </si>
  <si>
    <t>Construction Building New Sports and Recreation-Energy Efficient</t>
  </si>
  <si>
    <t>Construction Building New Shop Large-Energy Efficient</t>
  </si>
  <si>
    <t>Construction Building New Shop Small-Energy Efficient</t>
  </si>
  <si>
    <t>Construction Building New Office-Energy Efficient</t>
  </si>
  <si>
    <t>Construction Building New Detached Houses-Energy Shift</t>
  </si>
  <si>
    <t>Construction Building Light Renovation Detached Houses-Energy Shift</t>
  </si>
  <si>
    <t>Construction Building Full Renovation Detached Houses-Energy Shift</t>
  </si>
  <si>
    <t>Construction Building New Semi-Detached Houses-Energy Shift</t>
  </si>
  <si>
    <t>Construction Building Light Renovation Semi-Detached Houses-Energy Shift</t>
  </si>
  <si>
    <t>Construction Building Full Renovation Semi-Detached Houses-Energy Shift</t>
  </si>
  <si>
    <t>Construction Building New Flats-Energy Shift</t>
  </si>
  <si>
    <t>Construction Building Light Renovation Flats-Energy Shift</t>
  </si>
  <si>
    <t>Construction Building Full Renovation Flats-Energy Shift</t>
  </si>
  <si>
    <t>Construction Building New Hospital-Energy Shift</t>
  </si>
  <si>
    <t>Construction Building New Restaurant-Energy Shift</t>
  </si>
  <si>
    <t>Construction Building New Sports and Recreation-Energy Shift</t>
  </si>
  <si>
    <t>Construction Building New Shop Large-Energy Shift</t>
  </si>
  <si>
    <t>Construction Building New Shop Small-Energy Shift</t>
  </si>
  <si>
    <t>Construction Building New Office-Energy Shift</t>
  </si>
  <si>
    <t>IBRPROD01</t>
  </si>
  <si>
    <t>IBRPROD05</t>
  </si>
  <si>
    <t>IBRPROD15</t>
  </si>
  <si>
    <t>Bricks Production (Conventional)</t>
  </si>
  <si>
    <t>Energy Efficient for BricksProduction</t>
  </si>
  <si>
    <t>Bricks Production (Energy Shift)</t>
  </si>
  <si>
    <t>ICNBMRDetH01</t>
  </si>
  <si>
    <t>ICNBMRSDtH01</t>
  </si>
  <si>
    <t>ICNBMRFLAT01</t>
  </si>
  <si>
    <t>ICNBMRDetH05</t>
  </si>
  <si>
    <t>Construction Building Medium Renovation Detached Houses-Energy Efficient</t>
  </si>
  <si>
    <t>ICNBMRSDtH05</t>
  </si>
  <si>
    <t>Construction Building Medium Renovation Semi-Detached Houses-Energy Efficient</t>
  </si>
  <si>
    <t>ICNBMRFLAT05</t>
  </si>
  <si>
    <t>Construction Building Medium Renovation Flats-Energy Efficient</t>
  </si>
  <si>
    <t>ICNBMRDetH15</t>
  </si>
  <si>
    <t>Construction Building Medium Renovation Detached Houses-Energy Shift</t>
  </si>
  <si>
    <t>ICNBMRSDtH15</t>
  </si>
  <si>
    <t>Construction Building Medium Renovation Semi-Detached Houses-Energy Shift</t>
  </si>
  <si>
    <t>ICNBMRFLAT15</t>
  </si>
  <si>
    <t>Construction Building Medium Renovation Flats-Energy Shift</t>
  </si>
  <si>
    <t>Construction Building New Detached Houses</t>
  </si>
  <si>
    <t>Construction Building Light Renovation Detached Houses</t>
  </si>
  <si>
    <t>Construction Building Medium Renovation Detached Houses</t>
  </si>
  <si>
    <t>Construction Building Full Renovation Detached Houses</t>
  </si>
  <si>
    <t>Construction Building New Semi-Detached Houses</t>
  </si>
  <si>
    <t>Construction Building Light Renovation Semi-Detached Houses</t>
  </si>
  <si>
    <t>Construction Building Medium Renovation Semi-Detached Houses</t>
  </si>
  <si>
    <t>Construction Building Full Renovation Semi-Detached Houses</t>
  </si>
  <si>
    <t>Construction Building New Flats</t>
  </si>
  <si>
    <t>Construction Building Light Renovation Flats</t>
  </si>
  <si>
    <t>Construction Building Medium ight Renovation Flats</t>
  </si>
  <si>
    <t>Construction Building Full Renovation Flats</t>
  </si>
  <si>
    <t>Construction Building New Hospital</t>
  </si>
  <si>
    <t>Construction Building New Restaurant</t>
  </si>
  <si>
    <t>Construction Building New Sports and Recreation</t>
  </si>
  <si>
    <t>Construction Building New Shop Large</t>
  </si>
  <si>
    <t>Construction Building New Shop Small</t>
  </si>
  <si>
    <t>Construction Building New Office</t>
  </si>
  <si>
    <t>Construction energy consumptio PJ per energy vector</t>
  </si>
  <si>
    <t>Solid fossil fuels</t>
  </si>
  <si>
    <t>New_HOSP</t>
  </si>
  <si>
    <t>New_SREC</t>
  </si>
  <si>
    <t>New_REST</t>
  </si>
  <si>
    <t>New_SHPL</t>
  </si>
  <si>
    <t>New_SHPS</t>
  </si>
  <si>
    <t>New_OFFC</t>
  </si>
  <si>
    <t>LightRenovation_DetH</t>
  </si>
  <si>
    <t>LightRenovation_SDeH</t>
  </si>
  <si>
    <t>LightRenovation_Flat</t>
  </si>
  <si>
    <t>MediumRenovation_DetH</t>
  </si>
  <si>
    <t>MediumRenovation_SDeH</t>
  </si>
  <si>
    <t>MediumRenovation_Flat</t>
  </si>
  <si>
    <t>FullRenovation_DetH</t>
  </si>
  <si>
    <t>FullRenovation_SDeH</t>
  </si>
  <si>
    <t>FullRenovation_Flat</t>
  </si>
  <si>
    <t>New_DetH</t>
  </si>
  <si>
    <t>New_SDeH</t>
  </si>
  <si>
    <t>New_Flat</t>
  </si>
  <si>
    <t>Total</t>
  </si>
  <si>
    <t>ICNBFRDetH15</t>
  </si>
  <si>
    <t>R_FLAT</t>
  </si>
  <si>
    <t>Country</t>
  </si>
  <si>
    <t>NRB - Material intensity of hospital building (kg/m2)</t>
  </si>
  <si>
    <t>NRB - Material intensity of sport &amp; recreation building (kg/m2)</t>
  </si>
  <si>
    <t>NRB - Material intensity of hotel &amp; restaurant building (kg/m2)</t>
  </si>
  <si>
    <t>NRB - Material intensity of shopping mall building (kg/m2)</t>
  </si>
  <si>
    <t>NRB - Material intensity of small shop building (kg/m2)</t>
  </si>
  <si>
    <t>NRB - Material intensity of office building (kg/m2)</t>
  </si>
  <si>
    <t>EU27</t>
  </si>
  <si>
    <t>EU - 27 countries (from 2020)</t>
  </si>
  <si>
    <r>
      <rPr>
        <b/>
        <sz val="10"/>
        <color rgb="FFFF00FF"/>
        <rFont val="Arial"/>
        <family val="2"/>
      </rPr>
      <t>Silica</t>
    </r>
    <r>
      <rPr>
        <b/>
        <sz val="10"/>
        <color rgb="FFFF0000"/>
        <rFont val="Arial"/>
        <family val="2"/>
      </rPr>
      <t xml:space="preserve"> Sand extraction (Quarrying)</t>
    </r>
  </si>
  <si>
    <r>
      <t xml:space="preserve">Energy Efficient </t>
    </r>
    <r>
      <rPr>
        <b/>
        <sz val="10"/>
        <color rgb="FFFF00FF"/>
        <rFont val="Arial"/>
        <family val="2"/>
      </rPr>
      <t>Silica</t>
    </r>
    <r>
      <rPr>
        <b/>
        <sz val="10"/>
        <color rgb="FFFF0000"/>
        <rFont val="Arial"/>
        <family val="2"/>
      </rPr>
      <t>Sand extraction (Quarrying)</t>
    </r>
  </si>
  <si>
    <r>
      <rPr>
        <b/>
        <sz val="10"/>
        <color rgb="FFFF00FF"/>
        <rFont val="Arial"/>
        <family val="2"/>
      </rPr>
      <t>Silica</t>
    </r>
    <r>
      <rPr>
        <b/>
        <sz val="10"/>
        <color rgb="FFFF0000"/>
        <rFont val="Arial"/>
        <family val="2"/>
      </rPr>
      <t xml:space="preserve"> Sand Extraction (Energy Shift)</t>
    </r>
  </si>
  <si>
    <t>SANDCO</t>
  </si>
  <si>
    <t>Common Sand extraction (Quarrying)</t>
  </si>
  <si>
    <t>Energy Efficient Common Sand extraction (Quarrying)</t>
  </si>
  <si>
    <t>Common Sand Extraction (Energy Shift)</t>
  </si>
  <si>
    <t>MINMDOLO01</t>
  </si>
  <si>
    <t>MINMCSAN01</t>
  </si>
  <si>
    <t>MINMCSAN05</t>
  </si>
  <si>
    <t>MINMCSAN15</t>
  </si>
  <si>
    <t>MINMDOLO05</t>
  </si>
  <si>
    <t>MINMDOLO15</t>
  </si>
  <si>
    <t>Dolomite extraction (Quarrying)</t>
  </si>
  <si>
    <t>Energy Efficient Dolomite extraction (Quarrying)</t>
  </si>
  <si>
    <t>Dolomite Extraction (Energy Shift)</t>
  </si>
  <si>
    <t>DOLOMI</t>
  </si>
  <si>
    <t>MINMGYPS01</t>
  </si>
  <si>
    <t>MINMGYPS05</t>
  </si>
  <si>
    <t>MINMGYPS15</t>
  </si>
  <si>
    <t>Gypsum extraction (Quarrying)</t>
  </si>
  <si>
    <t>Energy Efficient Gypsum extraction (Quarrying)</t>
  </si>
  <si>
    <t>Gypsum Extraction (Energy Shift)</t>
  </si>
  <si>
    <t>GYPSUM</t>
  </si>
  <si>
    <t xml:space="preserve">Common Sand </t>
  </si>
  <si>
    <t>Silica Sand</t>
  </si>
  <si>
    <t>Dolomite</t>
  </si>
  <si>
    <t>Gypsum</t>
  </si>
  <si>
    <t>Soda Ash</t>
  </si>
  <si>
    <t xml:space="preserve">DOLOMITE </t>
  </si>
  <si>
    <t>MF36 * 98.8%</t>
  </si>
  <si>
    <t>MF36 *1.2%</t>
  </si>
  <si>
    <t>MF38*94%</t>
  </si>
  <si>
    <t>Common  Sand</t>
  </si>
  <si>
    <t>MF38*6%</t>
  </si>
  <si>
    <t>Type of data:</t>
  </si>
  <si>
    <t>Original</t>
  </si>
  <si>
    <t>calculated</t>
  </si>
  <si>
    <t>original</t>
  </si>
  <si>
    <t>Source:</t>
  </si>
  <si>
    <t>https://ec.europa.eu/eurostat/databrowser/view/nrg_d_indq_n/default/table?lang=en</t>
  </si>
  <si>
    <t>Unit:</t>
  </si>
  <si>
    <t>TJ</t>
  </si>
  <si>
    <t>%</t>
  </si>
  <si>
    <t>Year:</t>
  </si>
  <si>
    <t>average 2017-2022 except 2020</t>
  </si>
  <si>
    <t>BASE YEAR</t>
  </si>
  <si>
    <t>Other mining and quarrying except extraction of peat</t>
  </si>
  <si>
    <t>Mining of metal ores except mining of uranium and thorium ores (average 2017-2022 except 2020)</t>
  </si>
  <si>
    <t>MF2 - MF21</t>
  </si>
  <si>
    <t>MF3 - MF…</t>
  </si>
  <si>
    <t>MF32 EXCEPT CHALK</t>
  </si>
  <si>
    <t>MF36 EXCEPT GYPSUM</t>
  </si>
  <si>
    <t>MF36 EXCEPT LIMESTONE</t>
  </si>
  <si>
    <t>MF38 * 94%</t>
  </si>
  <si>
    <t>MF38 *6%</t>
  </si>
  <si>
    <t>Natural gas</t>
  </si>
  <si>
    <t>Oil and petroleum products</t>
  </si>
  <si>
    <t>Renewables and biofuels</t>
  </si>
  <si>
    <t>Electricity</t>
  </si>
  <si>
    <t>Other mettalic minerals except Iron</t>
  </si>
  <si>
    <t>Other Non-metallic minerals except 32,35,36,37,38</t>
  </si>
  <si>
    <t>Limestone</t>
  </si>
  <si>
    <t>Sand</t>
  </si>
  <si>
    <t>Silica sand</t>
  </si>
  <si>
    <t>Iron Ore</t>
  </si>
  <si>
    <t>Clays</t>
  </si>
  <si>
    <t xml:space="preserve">  </t>
  </si>
  <si>
    <t xml:space="preserve">	MLMSTN</t>
  </si>
  <si>
    <t xml:space="preserve"> -   </t>
  </si>
  <si>
    <t>AL</t>
  </si>
  <si>
    <t>BA</t>
  </si>
  <si>
    <t>ME</t>
  </si>
  <si>
    <t>MK</t>
  </si>
  <si>
    <t>RS</t>
  </si>
  <si>
    <t>KS</t>
  </si>
  <si>
    <t>AF~FX</t>
  </si>
  <si>
    <t>AF~FX~0</t>
  </si>
  <si>
    <t>R_LRFlat</t>
  </si>
  <si>
    <t>R_MRDetH</t>
  </si>
  <si>
    <t>R_LRDetH</t>
  </si>
  <si>
    <t>R_LRSDetH</t>
  </si>
  <si>
    <t>light</t>
  </si>
  <si>
    <t>medium</t>
  </si>
  <si>
    <t>full</t>
  </si>
  <si>
    <t>SF Detached</t>
  </si>
  <si>
    <t>SF Semi-detached</t>
  </si>
  <si>
    <t>Flat</t>
  </si>
  <si>
    <t>Mm2</t>
  </si>
  <si>
    <t>R_MRFlat</t>
  </si>
  <si>
    <t>R_MRSDetH</t>
  </si>
  <si>
    <t>R_FRFlat</t>
  </si>
  <si>
    <t>R_FRDetH</t>
  </si>
  <si>
    <t>R_FRSDetH</t>
  </si>
  <si>
    <t>R_LRFLAT</t>
  </si>
  <si>
    <t>R_MRFLAT</t>
  </si>
  <si>
    <t>R_FRFLAT</t>
  </si>
  <si>
    <t>% kt</t>
  </si>
  <si>
    <t>RR_DetH</t>
  </si>
  <si>
    <t>RR_SDetH</t>
  </si>
  <si>
    <t>New construction detached houses</t>
  </si>
  <si>
    <t>RR_Flat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</si>
</sst>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_-* #,##0.00\ &quot;€&quot;_-;\-* #,##0.00\ &quot;€&quot;_-;_-* &quot;-&quot;??\ &quot;€&quot;_-;_-@_-"/>
    <numFmt numFmtId="168" formatCode="_ * #,##0.00_ ;_ * \-#,##0.00_ ;_ * &quot;-&quot;??_ ;_ @_ "/>
    <numFmt numFmtId="169" formatCode="_-* #,##0.00\ _€_-;\-* #,##0.00\ _€_-;_-* &quot;-&quot;??\ _€_-;_-@_-"/>
    <numFmt numFmtId="170" formatCode="0.0%"/>
    <numFmt numFmtId="171" formatCode="_([$€]* #,##0.00_);_([$€]* \(#,##0.00\);_([$€]* &quot;-&quot;??_);_(@_)"/>
    <numFmt numFmtId="172" formatCode="_-[$€-2]\ * #,##0.00_-;\-[$€-2]\ * #,##0.00_-;_-[$€-2]\ * &quot;-&quot;??_-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_-[$€]* #,##0.00_-;\-[$€]* #,##0.00_-;_-[$€]* &quot;-&quot;??_-;_-@_-"/>
    <numFmt numFmtId="177" formatCode="_-[$€-2]* #,##0.00_-;\-[$€-2]* #,##0.00_-;_-[$€-2]* &quot;-&quot;??_-"/>
    <numFmt numFmtId="178" formatCode="\Te\x\t"/>
    <numFmt numFmtId="179" formatCode="#,##0.000"/>
    <numFmt numFmtId="180" formatCode="General_)"/>
    <numFmt numFmtId="181" formatCode="#,##0;\-\ #,##0;_-\ &quot;- &quot;"/>
    <numFmt numFmtId="182" formatCode="#,##0.0000"/>
    <numFmt numFmtId="183" formatCode="_-* #,##0.00_-;\-* #,##0.00_-;_-* \-??_-;_-@_-"/>
    <numFmt numFmtId="184" formatCode="[&gt;0.5]#,##0;[&lt;-0.5]\-#,##0;\-"/>
    <numFmt numFmtId="185" formatCode="_-* #,##0\ &quot;F&quot;_-;\-* #,##0\ &quot;F&quot;_-;_-* &quot;-&quot;\ &quot;F&quot;_-;_-@_-"/>
    <numFmt numFmtId="186" formatCode="_-* #,##0\ _F_-;\-* #,##0\ _F_-;_-* &quot;-&quot;\ _F_-;_-@_-"/>
    <numFmt numFmtId="187" formatCode="_-* #,##0.00\ &quot;F&quot;_-;\-* #,##0.00\ &quot;F&quot;_-;_-* &quot;-&quot;??\ &quot;F&quot;_-;_-@_-"/>
    <numFmt numFmtId="188" formatCode="_-* #,##0.00\ _F_-;\-* #,##0.00\ _F_-;_-* &quot;-&quot;??\ _F_-;_-@_-"/>
    <numFmt numFmtId="189" formatCode="#,##0.0;\-#,##0.0;&quot;-&quot;"/>
    <numFmt numFmtId="190" formatCode="_-* #,##0.00000_-;\-* #,##0.00000_-;_-* &quot;-&quot;??_-;_-@_-"/>
    <numFmt numFmtId="191" formatCode="_-* #,##0.000_-;\-* #,##0.000_-;_-* &quot;-&quot;??_-;_-@_-"/>
    <numFmt numFmtId="192" formatCode="_-* #,##0.0_-;\-* #,##0.0_-;_-* &quot;-&quot;??_-;_-@_-"/>
    <numFmt numFmtId="193" formatCode="_-* #,##0_-;\-* #,##0_-;_-* &quot;-&quot;??_-;_-@_-"/>
    <numFmt numFmtId="194" formatCode="_-* #,##0.0000_-;\-* #,##0.0000_-;_-* &quot;-&quot;??_-;_-@_-"/>
    <numFmt numFmtId="195" formatCode="_(* #,##0.00000_);_(* \(#,##0.00000\);_(* &quot;-&quot;??_);_(@_)"/>
  </numFmts>
  <fonts count="13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sz val="10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0"/>
      <name val="Arial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sz val="11"/>
      <color indexed="8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FF0000"/>
      <name val="Calibri"/>
      <family val="2"/>
      <scheme val="minor"/>
    </font>
    <font>
      <sz val="11"/>
      <name val="Arial"/>
      <family val="2"/>
    </font>
    <font>
      <sz val="10"/>
      <color rgb="FFFF0000"/>
      <name val="Calibri"/>
      <family val="2"/>
      <scheme val="minor"/>
    </font>
    <font>
      <sz val="10"/>
      <color rgb="FFFF0000"/>
      <name val="Arial"/>
    </font>
    <font>
      <sz val="10"/>
      <color rgb="FFFF000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sz val="9"/>
      <name val="Geneva"/>
    </font>
    <font>
      <i/>
      <sz val="10"/>
      <name val="Arial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0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Times New Roman"/>
      <family val="1"/>
    </font>
    <font>
      <sz val="10"/>
      <name val="Myriad Pro"/>
      <family val="2"/>
    </font>
    <font>
      <sz val="11"/>
      <color theme="1"/>
      <name val="Calibri"/>
      <family val="3"/>
      <charset val="128"/>
      <scheme val="minor"/>
    </font>
    <font>
      <sz val="14"/>
      <color indexed="9"/>
      <name val="Arial"/>
      <family val="2"/>
    </font>
    <font>
      <b/>
      <sz val="12"/>
      <name val="Arial"/>
      <family val="2"/>
    </font>
    <font>
      <b/>
      <sz val="18"/>
      <color indexed="56"/>
      <name val="Cambria"/>
      <family val="1"/>
    </font>
    <font>
      <u/>
      <sz val="10"/>
      <color indexed="12"/>
      <name val="Tahoma"/>
      <family val="2"/>
    </font>
    <font>
      <b/>
      <i/>
      <sz val="10"/>
      <name val="Arial"/>
      <family val="2"/>
    </font>
    <font>
      <sz val="8"/>
      <color indexed="9"/>
      <name val="Arial"/>
      <family val="2"/>
    </font>
    <font>
      <sz val="14"/>
      <name val="Arial"/>
      <family val="2"/>
    </font>
    <font>
      <sz val="10"/>
      <name val="Arial Cyr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theme="4"/>
      <name val="Arial"/>
      <family val="2"/>
    </font>
    <font>
      <sz val="11"/>
      <color indexed="8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16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rgb="FFC00000"/>
      <name val="Arial"/>
      <family val="2"/>
    </font>
    <font>
      <sz val="10"/>
      <color rgb="FFFF00FF"/>
      <name val="Arial"/>
      <family val="2"/>
    </font>
    <font>
      <b/>
      <sz val="10"/>
      <color rgb="FFFF00FF"/>
      <name val="Arial"/>
      <family val="2"/>
    </font>
    <font>
      <sz val="11"/>
      <color rgb="FFFF00FF"/>
      <name val="Calibri"/>
      <family val="2"/>
      <scheme val="minor"/>
    </font>
    <font>
      <sz val="8"/>
      <name val="Arial"/>
    </font>
    <font>
      <sz val="10"/>
      <color rgb="FFFF00FF"/>
      <name val="Calibri"/>
      <family val="2"/>
      <scheme val="minor"/>
    </font>
  </fonts>
  <fills count="8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indexed="64"/>
      </bottom>
      <diagonal/>
    </border>
  </borders>
  <cellStyleXfs count="43882">
    <xf numFmtId="0" fontId="0" fillId="0" borderId="0"/>
    <xf numFmtId="0" fontId="59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6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9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7" borderId="0" applyNumberFormat="0" applyBorder="0" applyAlignment="0" applyProtection="0"/>
    <xf numFmtId="0" fontId="16" fillId="9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9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9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9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2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8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49" fontId="38" fillId="0" borderId="1" applyNumberFormat="0" applyFont="0" applyFill="0" applyBorder="0" applyProtection="0">
      <alignment horizontal="left" vertical="center" indent="2"/>
    </xf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4" borderId="0" applyNumberFormat="0" applyBorder="0" applyAlignment="0" applyProtection="0"/>
    <xf numFmtId="0" fontId="16" fillId="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3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7" borderId="0" applyNumberFormat="0" applyBorder="0" applyAlignment="0" applyProtection="0"/>
    <xf numFmtId="0" fontId="16" fillId="13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3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3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3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3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8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15" borderId="0" applyNumberFormat="0" applyBorder="0" applyAlignment="0" applyProtection="0"/>
    <xf numFmtId="0" fontId="17" fillId="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15" borderId="0" applyNumberFormat="0" applyBorder="0" applyAlignment="0" applyProtection="0"/>
    <xf numFmtId="0" fontId="17" fillId="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3" borderId="0" applyNumberFormat="0" applyBorder="0" applyAlignment="0" applyProtection="0"/>
    <xf numFmtId="0" fontId="17" fillId="11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3" borderId="0" applyNumberFormat="0" applyBorder="0" applyAlignment="0" applyProtection="0"/>
    <xf numFmtId="0" fontId="17" fillId="11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4" borderId="0" applyNumberFormat="0" applyBorder="0" applyAlignment="0" applyProtection="0"/>
    <xf numFmtId="0" fontId="17" fillId="16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4" borderId="0" applyNumberFormat="0" applyBorder="0" applyAlignment="0" applyProtection="0"/>
    <xf numFmtId="0" fontId="17" fillId="16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0" borderId="0" applyNumberFormat="0" applyBorder="0" applyAlignment="0" applyProtection="0"/>
    <xf numFmtId="0" fontId="17" fillId="17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0" borderId="0" applyNumberFormat="0" applyBorder="0" applyAlignment="0" applyProtection="0"/>
    <xf numFmtId="0" fontId="17" fillId="17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5" borderId="0" applyNumberFormat="0" applyBorder="0" applyAlignment="0" applyProtection="0"/>
    <xf numFmtId="0" fontId="17" fillId="18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5" borderId="0" applyNumberFormat="0" applyBorder="0" applyAlignment="0" applyProtection="0"/>
    <xf numFmtId="0" fontId="17" fillId="18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5" borderId="0" applyNumberFormat="0" applyBorder="0" applyAlignment="0" applyProtection="0"/>
    <xf numFmtId="0" fontId="17" fillId="11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6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5" borderId="0" applyNumberFormat="0" applyBorder="0" applyAlignment="0" applyProtection="0"/>
    <xf numFmtId="0" fontId="17" fillId="21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5" borderId="0" applyNumberFormat="0" applyBorder="0" applyAlignment="0" applyProtection="0"/>
    <xf numFmtId="0" fontId="17" fillId="21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3" borderId="0" applyNumberFormat="0" applyBorder="0" applyAlignment="0" applyProtection="0"/>
    <xf numFmtId="0" fontId="17" fillId="2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3" borderId="0" applyNumberFormat="0" applyBorder="0" applyAlignment="0" applyProtection="0"/>
    <xf numFmtId="0" fontId="17" fillId="2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3" borderId="0" applyNumberFormat="0" applyBorder="0" applyAlignment="0" applyProtection="0"/>
    <xf numFmtId="0" fontId="17" fillId="16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3" borderId="0" applyNumberFormat="0" applyBorder="0" applyAlignment="0" applyProtection="0"/>
    <xf numFmtId="0" fontId="17" fillId="16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1" borderId="0" applyNumberFormat="0" applyBorder="0" applyAlignment="0" applyProtection="0"/>
    <xf numFmtId="0" fontId="17" fillId="1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1" borderId="0" applyNumberFormat="0" applyBorder="0" applyAlignment="0" applyProtection="0"/>
    <xf numFmtId="0" fontId="17" fillId="1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39" fillId="24" borderId="0" applyBorder="0" applyAlignment="0"/>
    <xf numFmtId="0" fontId="38" fillId="24" borderId="0" applyBorder="0">
      <alignment horizontal="right" vertical="center"/>
    </xf>
    <xf numFmtId="0" fontId="38" fillId="25" borderId="0" applyBorder="0">
      <alignment horizontal="right" vertical="center"/>
    </xf>
    <xf numFmtId="0" fontId="38" fillId="25" borderId="0" applyBorder="0">
      <alignment horizontal="right" vertical="center"/>
    </xf>
    <xf numFmtId="0" fontId="37" fillId="25" borderId="1">
      <alignment horizontal="right" vertical="center"/>
    </xf>
    <xf numFmtId="0" fontId="56" fillId="25" borderId="1">
      <alignment horizontal="right" vertical="center"/>
    </xf>
    <xf numFmtId="0" fontId="37" fillId="26" borderId="1">
      <alignment horizontal="right" vertical="center"/>
    </xf>
    <xf numFmtId="0" fontId="37" fillId="26" borderId="1">
      <alignment horizontal="right" vertical="center"/>
    </xf>
    <xf numFmtId="0" fontId="37" fillId="26" borderId="2">
      <alignment horizontal="right" vertical="center"/>
    </xf>
    <xf numFmtId="0" fontId="37" fillId="26" borderId="3">
      <alignment horizontal="right" vertical="center"/>
    </xf>
    <xf numFmtId="0" fontId="37" fillId="26" borderId="4">
      <alignment horizontal="right" vertical="center"/>
    </xf>
    <xf numFmtId="0" fontId="17" fillId="19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5" borderId="0" applyNumberFormat="0" applyBorder="0" applyAlignment="0" applyProtection="0"/>
    <xf numFmtId="0" fontId="29" fillId="27" borderId="5" applyNumberFormat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8" borderId="0" applyNumberFormat="0" applyBorder="0" applyAlignment="0" applyProtection="0"/>
    <xf numFmtId="0" fontId="18" fillId="4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8" borderId="0" applyNumberFormat="0" applyBorder="0" applyAlignment="0" applyProtection="0"/>
    <xf numFmtId="0" fontId="18" fillId="4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67" fillId="32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9" fillId="27" borderId="6" applyNumberFormat="0" applyAlignment="0" applyProtection="0"/>
    <xf numFmtId="4" fontId="39" fillId="0" borderId="7" applyFill="0" applyBorder="0" applyProtection="0">
      <alignment horizontal="right" vertical="center"/>
    </xf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40" fillId="28" borderId="6" applyNumberFormat="0" applyAlignment="0" applyProtection="0"/>
    <xf numFmtId="0" fontId="19" fillId="27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40" fillId="28" borderId="6" applyNumberFormat="0" applyAlignment="0" applyProtection="0"/>
    <xf numFmtId="0" fontId="19" fillId="27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0" fontId="20" fillId="29" borderId="8" applyNumberFormat="0" applyAlignment="0" applyProtection="0"/>
    <xf numFmtId="49" fontId="10" fillId="24" borderId="9">
      <alignment vertical="top" wrapText="1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48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48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48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48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43" fontId="48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43" fontId="32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49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48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0" fontId="4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0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37" fillId="0" borderId="0" applyNumberFormat="0">
      <alignment horizontal="right"/>
    </xf>
    <xf numFmtId="4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38" fillId="26" borderId="10">
      <alignment horizontal="left" vertical="center" wrapText="1" indent="2"/>
    </xf>
    <xf numFmtId="0" fontId="38" fillId="0" borderId="10">
      <alignment horizontal="left" vertical="center" wrapText="1" indent="2"/>
    </xf>
    <xf numFmtId="0" fontId="38" fillId="25" borderId="3">
      <alignment horizontal="left" vertical="center"/>
    </xf>
    <xf numFmtId="0" fontId="37" fillId="0" borderId="11">
      <alignment horizontal="left" vertical="top" wrapText="1"/>
    </xf>
    <xf numFmtId="3" fontId="52" fillId="0" borderId="9">
      <alignment horizontal="right" vertical="top"/>
    </xf>
    <xf numFmtId="0" fontId="26" fillId="9" borderId="6" applyNumberFormat="0" applyAlignment="0" applyProtection="0"/>
    <xf numFmtId="0" fontId="57" fillId="0" borderId="12"/>
    <xf numFmtId="0" fontId="9" fillId="30" borderId="1">
      <alignment horizontal="centerContinuous" vertical="top" wrapText="1"/>
    </xf>
    <xf numFmtId="0" fontId="53" fillId="0" borderId="0">
      <alignment vertical="top" wrapText="1"/>
    </xf>
    <xf numFmtId="0" fontId="30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14" fillId="0" borderId="0">
      <alignment vertical="top"/>
    </xf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7" fontId="55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32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7" fontId="55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7" fontId="55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55" fillId="0" borderId="0" applyFont="0" applyFill="0" applyBorder="0" applyAlignment="0" applyProtection="0"/>
    <xf numFmtId="11" fontId="55" fillId="0" borderId="0" applyFont="0" applyFill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10" borderId="0" applyNumberFormat="0" applyBorder="0" applyAlignment="0" applyProtection="0"/>
    <xf numFmtId="0" fontId="22" fillId="6" borderId="0" applyNumberFormat="0" applyBorder="0" applyAlignment="0" applyProtection="0"/>
    <xf numFmtId="0" fontId="69" fillId="3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70" fillId="3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10" borderId="0" applyNumberFormat="0" applyBorder="0" applyAlignment="0" applyProtection="0"/>
    <xf numFmtId="0" fontId="22" fillId="6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68" fillId="33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42" fillId="0" borderId="15" applyNumberFormat="0" applyFill="0" applyAlignment="0" applyProtection="0"/>
    <xf numFmtId="0" fontId="23" fillId="0" borderId="14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42" fillId="0" borderId="15" applyNumberFormat="0" applyFill="0" applyAlignment="0" applyProtection="0"/>
    <xf numFmtId="0" fontId="23" fillId="0" borderId="14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43" fillId="0" borderId="17" applyNumberFormat="0" applyFill="0" applyAlignment="0" applyProtection="0"/>
    <xf numFmtId="0" fontId="24" fillId="0" borderId="16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43" fillId="0" borderId="17" applyNumberFormat="0" applyFill="0" applyAlignment="0" applyProtection="0"/>
    <xf numFmtId="0" fontId="24" fillId="0" borderId="16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44" fillId="0" borderId="19" applyNumberFormat="0" applyFill="0" applyAlignment="0" applyProtection="0"/>
    <xf numFmtId="0" fontId="25" fillId="0" borderId="18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44" fillId="0" borderId="19" applyNumberFormat="0" applyFill="0" applyAlignment="0" applyProtection="0"/>
    <xf numFmtId="0" fontId="25" fillId="0" borderId="18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12" borderId="6" applyNumberFormat="0" applyAlignment="0" applyProtection="0"/>
    <xf numFmtId="0" fontId="26" fillId="9" borderId="6" applyNumberFormat="0" applyAlignment="0" applyProtection="0"/>
    <xf numFmtId="0" fontId="72" fillId="12" borderId="22" applyNumberFormat="0" applyAlignment="0" applyProtection="0"/>
    <xf numFmtId="0" fontId="26" fillId="12" borderId="6" applyNumberFormat="0" applyAlignment="0" applyProtection="0"/>
    <xf numFmtId="0" fontId="26" fillId="12" borderId="6" applyNumberFormat="0" applyAlignment="0" applyProtection="0"/>
    <xf numFmtId="0" fontId="26" fillId="9" borderId="6" applyNumberFormat="0" applyAlignment="0" applyProtection="0"/>
    <xf numFmtId="0" fontId="26" fillId="12" borderId="6" applyNumberFormat="0" applyAlignment="0" applyProtection="0"/>
    <xf numFmtId="0" fontId="26" fillId="12" borderId="6" applyNumberFormat="0" applyAlignment="0" applyProtection="0"/>
    <xf numFmtId="0" fontId="26" fillId="9" borderId="6" applyNumberFormat="0" applyAlignment="0" applyProtection="0"/>
    <xf numFmtId="0" fontId="72" fillId="34" borderId="22" applyNumberFormat="0" applyAlignment="0" applyProtection="0"/>
    <xf numFmtId="0" fontId="26" fillId="12" borderId="6" applyNumberFormat="0" applyAlignment="0" applyProtection="0"/>
    <xf numFmtId="0" fontId="26" fillId="12" borderId="6" applyNumberFormat="0" applyAlignment="0" applyProtection="0"/>
    <xf numFmtId="0" fontId="26" fillId="12" borderId="6" applyNumberFormat="0" applyAlignment="0" applyProtection="0"/>
    <xf numFmtId="0" fontId="26" fillId="12" borderId="6" applyNumberFormat="0" applyAlignment="0" applyProtection="0"/>
    <xf numFmtId="0" fontId="26" fillId="12" borderId="6" applyNumberFormat="0" applyAlignment="0" applyProtection="0"/>
    <xf numFmtId="0" fontId="26" fillId="12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12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12" borderId="6" applyNumberFormat="0" applyAlignment="0" applyProtection="0"/>
    <xf numFmtId="0" fontId="26" fillId="12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0" fontId="26" fillId="9" borderId="6" applyNumberFormat="0" applyAlignment="0" applyProtection="0"/>
    <xf numFmtId="4" fontId="38" fillId="0" borderId="0" applyBorder="0">
      <alignment horizontal="right" vertical="center"/>
    </xf>
    <xf numFmtId="0" fontId="38" fillId="0" borderId="1">
      <alignment horizontal="right" vertical="center"/>
    </xf>
    <xf numFmtId="1" fontId="58" fillId="25" borderId="0" applyBorder="0">
      <alignment horizontal="right" vertical="center"/>
    </xf>
    <xf numFmtId="0" fontId="54" fillId="0" borderId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31" fillId="0" borderId="21" applyNumberFormat="0" applyFill="0" applyAlignment="0" applyProtection="0"/>
    <xf numFmtId="0" fontId="27" fillId="0" borderId="20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31" fillId="0" borderId="21" applyNumberFormat="0" applyFill="0" applyAlignment="0" applyProtection="0"/>
    <xf numFmtId="0" fontId="27" fillId="0" borderId="20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169" fontId="10" fillId="0" borderId="0" applyFont="0" applyFill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45" fillId="12" borderId="0" applyNumberFormat="0" applyBorder="0" applyAlignment="0" applyProtection="0"/>
    <xf numFmtId="0" fontId="28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45" fillId="12" borderId="0" applyNumberFormat="0" applyBorder="0" applyAlignment="0" applyProtection="0"/>
    <xf numFmtId="0" fontId="28" fillId="12" borderId="0" applyNumberFormat="0" applyBorder="0" applyAlignment="0" applyProtection="0"/>
    <xf numFmtId="0" fontId="45" fillId="12" borderId="0" applyNumberFormat="0" applyBorder="0" applyAlignment="0" applyProtection="0"/>
    <xf numFmtId="0" fontId="51" fillId="12" borderId="0" applyNumberFormat="0" applyBorder="0" applyAlignment="0" applyProtection="0"/>
    <xf numFmtId="0" fontId="74" fillId="35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45" fillId="12" borderId="0" applyNumberFormat="0" applyBorder="0" applyAlignment="0" applyProtection="0"/>
    <xf numFmtId="0" fontId="51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73" fillId="35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10" fillId="0" borderId="0"/>
    <xf numFmtId="0" fontId="10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5" fontId="46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5" fontId="46" fillId="0" borderId="0">
      <alignment vertical="center"/>
    </xf>
    <xf numFmtId="5" fontId="46" fillId="0" borderId="0">
      <alignment vertical="center"/>
    </xf>
    <xf numFmtId="5" fontId="46" fillId="0" borderId="0">
      <alignment vertical="center"/>
    </xf>
    <xf numFmtId="5" fontId="46" fillId="0" borderId="0">
      <alignment vertical="center"/>
    </xf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/>
    <xf numFmtId="166" fontId="60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  <xf numFmtId="0" fontId="73" fillId="35" borderId="0" applyNumberFormat="0" applyBorder="0" applyAlignment="0" applyProtection="0"/>
    <xf numFmtId="0" fontId="7" fillId="36" borderId="23" applyNumberFormat="0" applyFont="0" applyAlignment="0" applyProtection="0"/>
    <xf numFmtId="0" fontId="78" fillId="0" borderId="0"/>
    <xf numFmtId="0" fontId="10" fillId="0" borderId="0"/>
    <xf numFmtId="0" fontId="10" fillId="0" borderId="0"/>
    <xf numFmtId="0" fontId="16" fillId="0" borderId="0"/>
    <xf numFmtId="166" fontId="10" fillId="0" borderId="0" applyFont="0" applyFill="0" applyBorder="0" applyAlignment="0" applyProtection="0"/>
    <xf numFmtId="0" fontId="60" fillId="0" borderId="0"/>
    <xf numFmtId="0" fontId="7" fillId="6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78" fillId="0" borderId="0"/>
    <xf numFmtId="0" fontId="7" fillId="0" borderId="0"/>
    <xf numFmtId="166" fontId="60" fillId="0" borderId="0" applyFont="0" applyFill="0" applyBorder="0" applyAlignment="0" applyProtection="0"/>
    <xf numFmtId="0" fontId="7" fillId="0" borderId="0"/>
    <xf numFmtId="0" fontId="7" fillId="0" borderId="0"/>
    <xf numFmtId="166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24" applyNumberFormat="0" applyFill="0" applyAlignment="0" applyProtection="0"/>
    <xf numFmtId="0" fontId="84" fillId="0" borderId="25" applyNumberFormat="0" applyFill="0" applyAlignment="0" applyProtection="0"/>
    <xf numFmtId="0" fontId="85" fillId="0" borderId="26" applyNumberFormat="0" applyFill="0" applyAlignment="0" applyProtection="0"/>
    <xf numFmtId="0" fontId="85" fillId="0" borderId="0" applyNumberFormat="0" applyFill="0" applyBorder="0" applyAlignment="0" applyProtection="0"/>
    <xf numFmtId="0" fontId="68" fillId="33" borderId="0" applyNumberFormat="0" applyBorder="0" applyAlignment="0" applyProtection="0"/>
    <xf numFmtId="0" fontId="67" fillId="32" borderId="0" applyNumberFormat="0" applyBorder="0" applyAlignment="0" applyProtection="0"/>
    <xf numFmtId="0" fontId="87" fillId="34" borderId="22" applyNumberFormat="0" applyAlignment="0" applyProtection="0"/>
    <xf numFmtId="0" fontId="88" fillId="37" borderId="27" applyNumberFormat="0" applyAlignment="0" applyProtection="0"/>
    <xf numFmtId="0" fontId="89" fillId="37" borderId="22" applyNumberFormat="0" applyAlignment="0" applyProtection="0"/>
    <xf numFmtId="0" fontId="90" fillId="0" borderId="28" applyNumberFormat="0" applyFill="0" applyAlignment="0" applyProtection="0"/>
    <xf numFmtId="0" fontId="91" fillId="38" borderId="29" applyNumberFormat="0" applyAlignment="0" applyProtection="0"/>
    <xf numFmtId="0" fontId="9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30" applyNumberFormat="0" applyFill="0" applyAlignment="0" applyProtection="0"/>
    <xf numFmtId="0" fontId="95" fillId="39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95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95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95" fillId="51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95" fillId="55" borderId="0" applyNumberFormat="0" applyBorder="0" applyAlignment="0" applyProtection="0"/>
    <xf numFmtId="0" fontId="6" fillId="56" borderId="0" applyNumberFormat="0" applyBorder="0" applyAlignment="0" applyProtection="0"/>
    <xf numFmtId="0" fontId="6" fillId="57" borderId="0" applyNumberFormat="0" applyBorder="0" applyAlignment="0" applyProtection="0"/>
    <xf numFmtId="0" fontId="95" fillId="59" borderId="0" applyNumberFormat="0" applyBorder="0" applyAlignment="0" applyProtection="0"/>
    <xf numFmtId="0" fontId="6" fillId="31" borderId="0" applyNumberFormat="0" applyBorder="0" applyAlignment="0" applyProtection="0"/>
    <xf numFmtId="0" fontId="6" fillId="60" borderId="0" applyNumberFormat="0" applyBorder="0" applyAlignment="0" applyProtection="0"/>
    <xf numFmtId="0" fontId="6" fillId="0" borderId="0"/>
    <xf numFmtId="0" fontId="10" fillId="0" borderId="0"/>
    <xf numFmtId="9" fontId="6" fillId="0" borderId="0" applyFont="0" applyFill="0" applyBorder="0" applyAlignment="0" applyProtection="0"/>
    <xf numFmtId="0" fontId="10" fillId="0" borderId="0"/>
    <xf numFmtId="0" fontId="98" fillId="0" borderId="0"/>
    <xf numFmtId="9" fontId="98" fillId="0" borderId="0" applyFont="0" applyFill="0" applyBorder="0" applyAlignment="0" applyProtection="0"/>
    <xf numFmtId="0" fontId="6" fillId="0" borderId="0"/>
    <xf numFmtId="0" fontId="6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5" fontId="46" fillId="0" borderId="0">
      <alignment vertical="center"/>
    </xf>
    <xf numFmtId="5" fontId="46" fillId="0" borderId="0">
      <alignment vertical="center"/>
    </xf>
    <xf numFmtId="5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5" fontId="46" fillId="0" borderId="0">
      <alignment vertical="center"/>
    </xf>
    <xf numFmtId="5" fontId="46" fillId="0" borderId="0">
      <alignment vertical="center"/>
    </xf>
    <xf numFmtId="5" fontId="46" fillId="0" borderId="0">
      <alignment vertical="center"/>
    </xf>
    <xf numFmtId="5" fontId="46" fillId="0" borderId="0">
      <alignment vertical="center"/>
    </xf>
    <xf numFmtId="0" fontId="6" fillId="0" borderId="0"/>
    <xf numFmtId="170" fontId="4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29" fillId="28" borderId="5" applyNumberFormat="0" applyAlignment="0" applyProtection="0"/>
    <xf numFmtId="0" fontId="29" fillId="28" borderId="5" applyNumberFormat="0" applyAlignment="0" applyProtection="0"/>
    <xf numFmtId="0" fontId="29" fillId="28" borderId="5" applyNumberFormat="0" applyAlignment="0" applyProtection="0"/>
    <xf numFmtId="0" fontId="29" fillId="28" borderId="5" applyNumberFormat="0" applyAlignment="0" applyProtection="0"/>
    <xf numFmtId="0" fontId="29" fillId="28" borderId="5" applyNumberFormat="0" applyAlignment="0" applyProtection="0"/>
    <xf numFmtId="0" fontId="29" fillId="28" borderId="5" applyNumberFormat="0" applyAlignment="0" applyProtection="0"/>
    <xf numFmtId="0" fontId="29" fillId="28" borderId="5" applyNumberFormat="0" applyAlignment="0" applyProtection="0"/>
    <xf numFmtId="0" fontId="29" fillId="28" borderId="5" applyNumberFormat="0" applyAlignment="0" applyProtection="0"/>
    <xf numFmtId="0" fontId="29" fillId="28" borderId="5" applyNumberFormat="0" applyAlignment="0" applyProtection="0"/>
    <xf numFmtId="0" fontId="29" fillId="28" borderId="5" applyNumberForma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0" fillId="0" borderId="36" applyNumberFormat="0" applyFill="0" applyAlignment="0" applyProtection="0"/>
    <xf numFmtId="0" fontId="30" fillId="0" borderId="36" applyNumberFormat="0" applyFill="0" applyAlignment="0" applyProtection="0"/>
    <xf numFmtId="0" fontId="30" fillId="0" borderId="36" applyNumberFormat="0" applyFill="0" applyAlignment="0" applyProtection="0"/>
    <xf numFmtId="0" fontId="30" fillId="0" borderId="36" applyNumberFormat="0" applyFill="0" applyAlignment="0" applyProtection="0"/>
    <xf numFmtId="0" fontId="30" fillId="0" borderId="36" applyNumberFormat="0" applyFill="0" applyAlignment="0" applyProtection="0"/>
    <xf numFmtId="0" fontId="30" fillId="0" borderId="36" applyNumberFormat="0" applyFill="0" applyAlignment="0" applyProtection="0"/>
    <xf numFmtId="0" fontId="30" fillId="0" borderId="36" applyNumberFormat="0" applyFill="0" applyAlignment="0" applyProtection="0"/>
    <xf numFmtId="0" fontId="30" fillId="0" borderId="36" applyNumberFormat="0" applyFill="0" applyAlignment="0" applyProtection="0"/>
    <xf numFmtId="0" fontId="30" fillId="0" borderId="36" applyNumberFormat="0" applyFill="0" applyAlignment="0" applyProtection="0"/>
    <xf numFmtId="0" fontId="30" fillId="0" borderId="36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78" fillId="0" borderId="0"/>
    <xf numFmtId="0" fontId="78" fillId="0" borderId="0"/>
    <xf numFmtId="0" fontId="10" fillId="0" borderId="0"/>
    <xf numFmtId="0" fontId="6" fillId="36" borderId="23" applyNumberFormat="0" applyFont="0" applyAlignment="0" applyProtection="0"/>
    <xf numFmtId="0" fontId="95" fillId="42" borderId="0" applyNumberFormat="0" applyBorder="0" applyAlignment="0" applyProtection="0"/>
    <xf numFmtId="0" fontId="95" fillId="46" borderId="0" applyNumberFormat="0" applyBorder="0" applyAlignment="0" applyProtection="0"/>
    <xf numFmtId="0" fontId="95" fillId="50" borderId="0" applyNumberFormat="0" applyBorder="0" applyAlignment="0" applyProtection="0"/>
    <xf numFmtId="0" fontId="95" fillId="54" borderId="0" applyNumberFormat="0" applyBorder="0" applyAlignment="0" applyProtection="0"/>
    <xf numFmtId="0" fontId="95" fillId="58" borderId="0" applyNumberFormat="0" applyBorder="0" applyAlignment="0" applyProtection="0"/>
    <xf numFmtId="0" fontId="95" fillId="61" borderId="0" applyNumberFormat="0" applyBorder="0" applyAlignment="0" applyProtection="0"/>
    <xf numFmtId="0" fontId="73" fillId="35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0" fillId="0" borderId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5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166" fontId="16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5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5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4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0" fontId="46" fillId="0" borderId="0">
      <alignment vertical="center"/>
    </xf>
    <xf numFmtId="0" fontId="6" fillId="0" borderId="0"/>
    <xf numFmtId="0" fontId="10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6" fillId="0" borderId="0"/>
    <xf numFmtId="0" fontId="1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6" fillId="0" borderId="0"/>
    <xf numFmtId="0" fontId="10" fillId="0" borderId="0"/>
    <xf numFmtId="0" fontId="78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6" fillId="0" borderId="0"/>
    <xf numFmtId="0" fontId="10" fillId="0" borderId="0">
      <alignment vertical="top"/>
    </xf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1" fillId="0" borderId="0"/>
    <xf numFmtId="0" fontId="1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5" fillId="0" borderId="0"/>
    <xf numFmtId="180" fontId="46" fillId="0" borderId="0">
      <alignment vertical="center"/>
    </xf>
    <xf numFmtId="0" fontId="10" fillId="0" borderId="0"/>
    <xf numFmtId="0" fontId="10" fillId="0" borderId="0"/>
    <xf numFmtId="0" fontId="105" fillId="0" borderId="0"/>
    <xf numFmtId="0" fontId="1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8" fillId="0" borderId="0"/>
    <xf numFmtId="0" fontId="10" fillId="0" borderId="0"/>
    <xf numFmtId="0" fontId="7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6" fillId="0" borderId="0"/>
    <xf numFmtId="173" fontId="10" fillId="0" borderId="0" applyFont="0" applyFill="0" applyBorder="0" applyAlignment="0" applyProtection="0"/>
    <xf numFmtId="0" fontId="1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97" fillId="0" borderId="0"/>
    <xf numFmtId="0" fontId="97" fillId="0" borderId="0"/>
    <xf numFmtId="0" fontId="10" fillId="0" borderId="0"/>
    <xf numFmtId="0" fontId="10" fillId="0" borderId="0"/>
    <xf numFmtId="0" fontId="16" fillId="0" borderId="0"/>
    <xf numFmtId="175" fontId="10" fillId="0" borderId="0" applyFont="0" applyFill="0" applyBorder="0" applyAlignment="0" applyProtection="0"/>
    <xf numFmtId="0" fontId="10" fillId="0" borderId="0"/>
    <xf numFmtId="0" fontId="6" fillId="0" borderId="0"/>
    <xf numFmtId="0" fontId="16" fillId="0" borderId="0"/>
    <xf numFmtId="0" fontId="10" fillId="0" borderId="0"/>
    <xf numFmtId="44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0" fillId="0" borderId="0"/>
    <xf numFmtId="0" fontId="16" fillId="0" borderId="0"/>
    <xf numFmtId="0" fontId="10" fillId="0" borderId="0"/>
    <xf numFmtId="0" fontId="6" fillId="0" borderId="0"/>
    <xf numFmtId="0" fontId="6" fillId="0" borderId="0"/>
    <xf numFmtId="166" fontId="16" fillId="0" borderId="0" applyFont="0" applyFill="0" applyBorder="0" applyAlignment="0" applyProtection="0"/>
    <xf numFmtId="0" fontId="16" fillId="0" borderId="0"/>
    <xf numFmtId="166" fontId="16" fillId="0" borderId="0" applyFont="0" applyFill="0" applyBorder="0" applyAlignment="0" applyProtection="0"/>
    <xf numFmtId="0" fontId="10" fillId="0" borderId="0"/>
    <xf numFmtId="0" fontId="107" fillId="0" borderId="0"/>
    <xf numFmtId="166" fontId="16" fillId="0" borderId="0" applyFont="0" applyFill="0" applyBorder="0" applyAlignment="0" applyProtection="0"/>
    <xf numFmtId="0" fontId="10" fillId="0" borderId="0"/>
    <xf numFmtId="0" fontId="16" fillId="0" borderId="0"/>
    <xf numFmtId="166" fontId="10" fillId="0" borderId="0" applyFont="0" applyFill="0" applyBorder="0" applyAlignment="0" applyProtection="0"/>
    <xf numFmtId="0" fontId="10" fillId="0" borderId="0"/>
    <xf numFmtId="0" fontId="78" fillId="0" borderId="0"/>
    <xf numFmtId="0" fontId="16" fillId="0" borderId="0"/>
    <xf numFmtId="0" fontId="10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8" fillId="0" borderId="0"/>
    <xf numFmtId="166" fontId="10" fillId="0" borderId="0" applyFont="0" applyFill="0" applyBorder="0" applyAlignment="0" applyProtection="0"/>
    <xf numFmtId="0" fontId="10" fillId="0" borderId="0"/>
    <xf numFmtId="0" fontId="78" fillId="0" borderId="0"/>
    <xf numFmtId="0" fontId="10" fillId="0" borderId="0"/>
    <xf numFmtId="0" fontId="78" fillId="0" borderId="0"/>
    <xf numFmtId="166" fontId="10" fillId="0" borderId="0" applyFont="0" applyFill="0" applyBorder="0" applyAlignment="0" applyProtection="0"/>
    <xf numFmtId="0" fontId="16" fillId="0" borderId="0"/>
    <xf numFmtId="0" fontId="6" fillId="0" borderId="0"/>
    <xf numFmtId="0" fontId="6" fillId="0" borderId="0"/>
    <xf numFmtId="0" fontId="16" fillId="0" borderId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0" fontId="6" fillId="0" borderId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0" fillId="0" borderId="0"/>
    <xf numFmtId="0" fontId="1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0" fontId="10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0" fontId="10" fillId="0" borderId="0"/>
    <xf numFmtId="0" fontId="16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0" fontId="1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78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16" fillId="0" borderId="0"/>
    <xf numFmtId="0" fontId="10" fillId="0" borderId="0"/>
    <xf numFmtId="0" fontId="1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6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5" fillId="0" borderId="0" applyFont="0" applyFill="0" applyBorder="0" applyAlignment="0" applyProtection="0"/>
    <xf numFmtId="0" fontId="6" fillId="0" borderId="0"/>
    <xf numFmtId="0" fontId="6" fillId="0" borderId="0"/>
    <xf numFmtId="0" fontId="16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16" fillId="0" borderId="0" applyFont="0" applyFill="0" applyBorder="0" applyAlignment="0" applyProtection="0"/>
    <xf numFmtId="0" fontId="6" fillId="0" borderId="0"/>
    <xf numFmtId="166" fontId="10" fillId="0" borderId="0" applyFont="0" applyFill="0" applyBorder="0" applyAlignment="0" applyProtection="0"/>
    <xf numFmtId="0" fontId="6" fillId="0" borderId="0"/>
    <xf numFmtId="166" fontId="16" fillId="0" borderId="0" applyFont="0" applyFill="0" applyBorder="0" applyAlignment="0" applyProtection="0"/>
    <xf numFmtId="0" fontId="6" fillId="0" borderId="0"/>
    <xf numFmtId="166" fontId="16" fillId="0" borderId="0" applyFont="0" applyFill="0" applyBorder="0" applyAlignment="0" applyProtection="0"/>
    <xf numFmtId="0" fontId="6" fillId="0" borderId="0"/>
    <xf numFmtId="0" fontId="6" fillId="0" borderId="0"/>
    <xf numFmtId="166" fontId="16" fillId="0" borderId="0" applyFont="0" applyFill="0" applyBorder="0" applyAlignment="0" applyProtection="0"/>
    <xf numFmtId="0" fontId="6" fillId="0" borderId="0"/>
    <xf numFmtId="166" fontId="16" fillId="0" borderId="0" applyFont="0" applyFill="0" applyBorder="0" applyAlignment="0" applyProtection="0"/>
    <xf numFmtId="0" fontId="10" fillId="0" borderId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6" fillId="0" borderId="0"/>
    <xf numFmtId="0" fontId="10" fillId="0" borderId="0"/>
    <xf numFmtId="0" fontId="16" fillId="0" borderId="0"/>
    <xf numFmtId="0" fontId="10" fillId="0" borderId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0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166" fontId="16" fillId="0" borderId="0" applyFont="0" applyFill="0" applyBorder="0" applyAlignment="0" applyProtection="0"/>
    <xf numFmtId="0" fontId="10" fillId="0" borderId="0"/>
    <xf numFmtId="0" fontId="16" fillId="0" borderId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5" fillId="0" borderId="0"/>
    <xf numFmtId="0" fontId="6" fillId="0" borderId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0" fontId="6" fillId="0" borderId="0"/>
    <xf numFmtId="166" fontId="16" fillId="0" borderId="0" applyFont="0" applyFill="0" applyBorder="0" applyAlignment="0" applyProtection="0"/>
    <xf numFmtId="0" fontId="6" fillId="0" borderId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5" fillId="0" borderId="0"/>
    <xf numFmtId="0" fontId="10" fillId="0" borderId="0"/>
    <xf numFmtId="0" fontId="16" fillId="0" borderId="0"/>
    <xf numFmtId="0" fontId="6" fillId="0" borderId="0"/>
    <xf numFmtId="0" fontId="6" fillId="0" borderId="0"/>
    <xf numFmtId="0" fontId="16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16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0" fontId="16" fillId="0" borderId="0"/>
    <xf numFmtId="166" fontId="10" fillId="0" borderId="0" applyFont="0" applyFill="0" applyBorder="0" applyAlignment="0" applyProtection="0"/>
    <xf numFmtId="0" fontId="10" fillId="0" borderId="0"/>
    <xf numFmtId="0" fontId="6" fillId="0" borderId="0"/>
    <xf numFmtId="0" fontId="6" fillId="0" borderId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6" fillId="0" borderId="0"/>
    <xf numFmtId="4" fontId="38" fillId="0" borderId="1" applyFill="0" applyBorder="0" applyProtection="0">
      <alignment horizontal="right" vertical="center"/>
    </xf>
    <xf numFmtId="0" fontId="39" fillId="0" borderId="0" applyNumberFormat="0" applyFill="0" applyBorder="0" applyProtection="0">
      <alignment horizontal="left" vertical="center"/>
    </xf>
    <xf numFmtId="0" fontId="38" fillId="0" borderId="1" applyNumberFormat="0" applyFill="0" applyAlignment="0" applyProtection="0"/>
    <xf numFmtId="0" fontId="10" fillId="74" borderId="0" applyNumberFormat="0" applyFont="0" applyBorder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6" fillId="7" borderId="35" applyNumberFormat="0" applyFont="0" applyAlignment="0" applyProtection="0"/>
    <xf numFmtId="0" fontId="16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6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6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6" fillId="7" borderId="35" applyNumberFormat="0" applyFont="0" applyAlignment="0" applyProtection="0"/>
    <xf numFmtId="0" fontId="16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6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6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6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6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6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0" fillId="7" borderId="35" applyNumberFormat="0" applyFont="0" applyAlignment="0" applyProtection="0"/>
    <xf numFmtId="0" fontId="16" fillId="7" borderId="35" applyNumberFormat="0" applyFont="0" applyAlignment="0" applyProtection="0"/>
    <xf numFmtId="0" fontId="55" fillId="7" borderId="35" applyNumberFormat="0" applyFont="0" applyAlignment="0" applyProtection="0"/>
    <xf numFmtId="0" fontId="10" fillId="7" borderId="35" applyNumberFormat="0" applyFont="0" applyAlignment="0" applyProtection="0"/>
    <xf numFmtId="0" fontId="55" fillId="7" borderId="35" applyNumberFormat="0" applyFont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166" fontId="16" fillId="0" borderId="0" applyFont="0" applyFill="0" applyBorder="0" applyAlignment="0" applyProtection="0"/>
    <xf numFmtId="0" fontId="29" fillId="27" borderId="5" applyNumberFormat="0" applyAlignment="0" applyProtection="0"/>
    <xf numFmtId="0" fontId="29" fillId="28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0" fontId="29" fillId="27" borderId="5" applyNumberFormat="0" applyAlignment="0" applyProtection="0"/>
    <xf numFmtId="182" fontId="38" fillId="75" borderId="1" applyNumberFormat="0" applyFont="0" applyBorder="0" applyAlignment="0" applyProtection="0">
      <alignment horizontal="right" vertical="center"/>
    </xf>
    <xf numFmtId="9" fontId="1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40" borderId="0" applyNumberFormat="0" applyBorder="0" applyAlignment="0" applyProtection="0"/>
    <xf numFmtId="0" fontId="6" fillId="44" borderId="0" applyNumberFormat="0" applyBorder="0" applyAlignment="0" applyProtection="0"/>
    <xf numFmtId="0" fontId="6" fillId="48" borderId="0" applyNumberFormat="0" applyBorder="0" applyAlignment="0" applyProtection="0"/>
    <xf numFmtId="0" fontId="6" fillId="52" borderId="0" applyNumberFormat="0" applyBorder="0" applyAlignment="0" applyProtection="0"/>
    <xf numFmtId="0" fontId="6" fillId="49" borderId="0" applyNumberFormat="0" applyBorder="0" applyAlignment="0" applyProtection="0"/>
    <xf numFmtId="0" fontId="115" fillId="0" borderId="0" applyNumberFormat="0" applyFont="0" applyFill="0" applyBorder="0" applyProtection="0">
      <alignment horizontal="left" vertical="center" indent="5"/>
    </xf>
    <xf numFmtId="0" fontId="115" fillId="0" borderId="0" applyNumberFormat="0" applyFont="0" applyFill="0" applyBorder="0" applyProtection="0">
      <alignment horizontal="left" vertical="center" indent="5"/>
    </xf>
    <xf numFmtId="0" fontId="95" fillId="50" borderId="0" applyNumberFormat="0" applyBorder="0" applyAlignment="0" applyProtection="0"/>
    <xf numFmtId="0" fontId="95" fillId="54" borderId="0" applyNumberFormat="0" applyBorder="0" applyAlignment="0" applyProtection="0"/>
    <xf numFmtId="0" fontId="95" fillId="61" borderId="0" applyNumberFormat="0" applyBorder="0" applyAlignment="0" applyProtection="0"/>
    <xf numFmtId="0" fontId="9" fillId="0" borderId="0">
      <alignment horizontal="center" vertical="center"/>
    </xf>
    <xf numFmtId="0" fontId="119" fillId="67" borderId="0"/>
    <xf numFmtId="0" fontId="9" fillId="66" borderId="34">
      <alignment horizontal="center" vertical="center" wrapText="1"/>
    </xf>
    <xf numFmtId="0" fontId="10" fillId="66" borderId="34">
      <alignment horizontal="center" vertical="center" wrapText="1"/>
    </xf>
    <xf numFmtId="0" fontId="10" fillId="66" borderId="34">
      <alignment horizontal="center" vertical="center" wrapText="1"/>
    </xf>
    <xf numFmtId="0" fontId="10" fillId="66" borderId="34">
      <alignment horizontal="center" vertical="center" wrapText="1"/>
    </xf>
    <xf numFmtId="0" fontId="90" fillId="37" borderId="22" applyNumberFormat="0" applyAlignment="0" applyProtection="0"/>
    <xf numFmtId="0" fontId="102" fillId="37" borderId="22" applyNumberFormat="0" applyAlignment="0" applyProtection="0"/>
    <xf numFmtId="1" fontId="6" fillId="71" borderId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83" fontId="10" fillId="0" borderId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3" fontId="10" fillId="0" borderId="0" applyFill="0" applyBorder="0" applyAlignment="0" applyProtection="0"/>
    <xf numFmtId="183" fontId="10" fillId="0" borderId="0" applyFill="0" applyBorder="0" applyAlignment="0" applyProtection="0"/>
    <xf numFmtId="168" fontId="14" fillId="0" borderId="0" applyFont="0" applyFill="0" applyBorder="0" applyAlignment="0" applyProtection="0"/>
    <xf numFmtId="168" fontId="10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5" fillId="0" borderId="0" applyFont="0" applyFill="0" applyBorder="0" applyAlignment="0" applyProtection="0"/>
    <xf numFmtId="168" fontId="10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5" fillId="0" borderId="0" applyFont="0" applyFill="0" applyBorder="0" applyAlignment="0" applyProtection="0"/>
    <xf numFmtId="168" fontId="105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8" fillId="0" borderId="0" applyFont="0" applyFill="0" applyBorder="0" applyAlignment="0" applyProtection="0"/>
    <xf numFmtId="168" fontId="118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" fontId="6" fillId="73" borderId="0"/>
    <xf numFmtId="0" fontId="10" fillId="65" borderId="0"/>
    <xf numFmtId="0" fontId="10" fillId="65" borderId="0"/>
    <xf numFmtId="0" fontId="10" fillId="64" borderId="33">
      <alignment horizontal="center" vertical="center" wrapText="1"/>
    </xf>
    <xf numFmtId="0" fontId="10" fillId="64" borderId="33">
      <alignment horizontal="center" vertical="center" wrapText="1"/>
    </xf>
    <xf numFmtId="0" fontId="10" fillId="64" borderId="33">
      <alignment horizontal="center" vertical="center" wrapText="1"/>
    </xf>
    <xf numFmtId="0" fontId="10" fillId="64" borderId="32">
      <alignment horizontal="center" vertical="center" wrapText="1"/>
    </xf>
    <xf numFmtId="0" fontId="10" fillId="64" borderId="32">
      <alignment horizontal="center" vertical="center" wrapText="1"/>
    </xf>
    <xf numFmtId="0" fontId="10" fillId="64" borderId="32">
      <alignment horizontal="center" vertical="center" wrapText="1"/>
    </xf>
    <xf numFmtId="0" fontId="10" fillId="64" borderId="33">
      <alignment horizontal="center" vertical="center" wrapText="1"/>
    </xf>
    <xf numFmtId="0" fontId="112" fillId="0" borderId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0" fontId="16" fillId="0" borderId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0" fontId="108" fillId="78" borderId="0">
      <alignment horizontal="left"/>
    </xf>
    <xf numFmtId="0" fontId="9" fillId="0" borderId="31" applyNumberFormat="0">
      <alignment horizontal="center" wrapText="1"/>
    </xf>
    <xf numFmtId="0" fontId="9" fillId="0" borderId="31" applyNumberFormat="0">
      <alignment horizontal="center" wrapText="1"/>
    </xf>
    <xf numFmtId="0" fontId="9" fillId="0" borderId="31" applyNumberFormat="0">
      <alignment horizontal="center" wrapText="1"/>
    </xf>
    <xf numFmtId="0" fontId="108" fillId="78" borderId="0">
      <alignment horizontal="left"/>
    </xf>
    <xf numFmtId="184" fontId="114" fillId="0" borderId="0">
      <alignment horizontal="left" vertical="center"/>
    </xf>
    <xf numFmtId="184" fontId="114" fillId="0" borderId="0">
      <alignment horizontal="left" vertical="center"/>
    </xf>
    <xf numFmtId="0" fontId="111" fillId="0" borderId="0" applyNumberFormat="0" applyFill="0" applyBorder="0" applyAlignment="0" applyProtection="0">
      <alignment vertical="top"/>
      <protection locked="0"/>
    </xf>
    <xf numFmtId="0" fontId="111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04" fillId="0" borderId="28" applyNumberFormat="0" applyFill="0" applyAlignment="0" applyProtection="0"/>
    <xf numFmtId="186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7" fontId="10" fillId="0" borderId="0" applyFont="0" applyFill="0" applyBorder="0" applyAlignment="0" applyProtection="0"/>
    <xf numFmtId="0" fontId="6" fillId="0" borderId="0"/>
    <xf numFmtId="0" fontId="118" fillId="0" borderId="0"/>
    <xf numFmtId="0" fontId="118" fillId="0" borderId="0"/>
    <xf numFmtId="0" fontId="118" fillId="0" borderId="0"/>
    <xf numFmtId="0" fontId="6" fillId="0" borderId="0"/>
    <xf numFmtId="0" fontId="6" fillId="0" borderId="0"/>
    <xf numFmtId="0" fontId="105" fillId="0" borderId="0"/>
    <xf numFmtId="0" fontId="105" fillId="0" borderId="0"/>
    <xf numFmtId="0" fontId="10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3" fillId="0" borderId="0"/>
    <xf numFmtId="0" fontId="10" fillId="0" borderId="0"/>
    <xf numFmtId="0" fontId="6" fillId="0" borderId="0"/>
    <xf numFmtId="0" fontId="103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9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6" fillId="0" borderId="0"/>
    <xf numFmtId="0" fontId="9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15" fillId="74" borderId="0" applyNumberFormat="0" applyFont="0" applyBorder="0" applyAlignment="0" applyProtection="0"/>
    <xf numFmtId="0" fontId="115" fillId="74" borderId="0" applyNumberFormat="0" applyFont="0" applyBorder="0" applyAlignment="0" applyProtection="0"/>
    <xf numFmtId="0" fontId="16" fillId="36" borderId="23" applyNumberFormat="0" applyFont="0" applyAlignment="0" applyProtection="0"/>
    <xf numFmtId="0" fontId="16" fillId="36" borderId="23" applyNumberFormat="0" applyFont="0" applyAlignment="0" applyProtection="0"/>
    <xf numFmtId="189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9" fontId="10" fillId="0" borderId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ill="0" applyBorder="0" applyAlignment="0" applyProtection="0"/>
    <xf numFmtId="166" fontId="1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84" fontId="105" fillId="0" borderId="0" applyFill="0" applyBorder="0" applyAlignment="0" applyProtection="0"/>
    <xf numFmtId="0" fontId="10" fillId="0" borderId="0"/>
    <xf numFmtId="0" fontId="10" fillId="0" borderId="0"/>
    <xf numFmtId="0" fontId="38" fillId="74" borderId="1"/>
    <xf numFmtId="0" fontId="117" fillId="0" borderId="0"/>
    <xf numFmtId="0" fontId="14" fillId="0" borderId="0">
      <alignment vertical="top"/>
    </xf>
    <xf numFmtId="0" fontId="10" fillId="0" borderId="1" applyNumberFormat="0" applyFill="0" applyProtection="0">
      <alignment horizontal="right"/>
    </xf>
    <xf numFmtId="0" fontId="10" fillId="0" borderId="1" applyNumberFormat="0" applyFill="0" applyProtection="0">
      <alignment horizontal="right"/>
    </xf>
    <xf numFmtId="0" fontId="10" fillId="0" borderId="1" applyNumberFormat="0" applyFill="0" applyProtection="0">
      <alignment horizontal="right"/>
    </xf>
    <xf numFmtId="0" fontId="10" fillId="0" borderId="1" applyNumberFormat="0" applyFill="0" applyProtection="0">
      <alignment horizontal="right"/>
    </xf>
    <xf numFmtId="0" fontId="10" fillId="0" borderId="1" applyNumberFormat="0" applyFill="0" applyProtection="0">
      <alignment horizontal="right"/>
    </xf>
    <xf numFmtId="0" fontId="10" fillId="0" borderId="1" applyNumberFormat="0" applyFill="0" applyProtection="0">
      <alignment horizontal="right"/>
    </xf>
    <xf numFmtId="0" fontId="9" fillId="76" borderId="1" applyNumberFormat="0" applyProtection="0">
      <alignment horizontal="right"/>
    </xf>
    <xf numFmtId="0" fontId="9" fillId="76" borderId="1" applyNumberFormat="0" applyProtection="0">
      <alignment horizontal="right"/>
    </xf>
    <xf numFmtId="0" fontId="9" fillId="76" borderId="1" applyNumberFormat="0" applyProtection="0">
      <alignment horizontal="right"/>
    </xf>
    <xf numFmtId="0" fontId="9" fillId="76" borderId="1" applyNumberFormat="0" applyProtection="0">
      <alignment horizontal="right"/>
    </xf>
    <xf numFmtId="0" fontId="109" fillId="76" borderId="0" applyNumberFormat="0" applyBorder="0" applyProtection="0">
      <alignment horizontal="left"/>
    </xf>
    <xf numFmtId="0" fontId="9" fillId="76" borderId="1" applyNumberFormat="0" applyProtection="0">
      <alignment horizontal="left"/>
    </xf>
    <xf numFmtId="0" fontId="9" fillId="76" borderId="1" applyNumberFormat="0" applyProtection="0">
      <alignment horizontal="left"/>
    </xf>
    <xf numFmtId="0" fontId="9" fillId="76" borderId="1" applyNumberFormat="0" applyProtection="0">
      <alignment horizontal="left"/>
    </xf>
    <xf numFmtId="0" fontId="9" fillId="76" borderId="1" applyNumberFormat="0" applyProtection="0">
      <alignment horizontal="left"/>
    </xf>
    <xf numFmtId="0" fontId="10" fillId="0" borderId="1" applyNumberFormat="0" applyFill="0" applyProtection="0">
      <alignment horizontal="right"/>
    </xf>
    <xf numFmtId="0" fontId="10" fillId="0" borderId="1" applyNumberFormat="0" applyFill="0" applyProtection="0">
      <alignment horizontal="right"/>
    </xf>
    <xf numFmtId="0" fontId="10" fillId="0" borderId="1" applyNumberFormat="0" applyFill="0" applyProtection="0">
      <alignment horizontal="right"/>
    </xf>
    <xf numFmtId="0" fontId="10" fillId="0" borderId="1" applyNumberFormat="0" applyFill="0" applyProtection="0">
      <alignment horizontal="right"/>
    </xf>
    <xf numFmtId="0" fontId="10" fillId="0" borderId="1" applyNumberFormat="0" applyFill="0" applyProtection="0">
      <alignment horizontal="right"/>
    </xf>
    <xf numFmtId="0" fontId="10" fillId="0" borderId="1" applyNumberFormat="0" applyFill="0" applyProtection="0">
      <alignment horizontal="right"/>
    </xf>
    <xf numFmtId="0" fontId="113" fillId="77" borderId="0" applyNumberFormat="0" applyBorder="0" applyProtection="0">
      <alignment horizontal="left"/>
    </xf>
    <xf numFmtId="0" fontId="120" fillId="0" borderId="0"/>
    <xf numFmtId="0" fontId="120" fillId="0" borderId="0"/>
    <xf numFmtId="0" fontId="110" fillId="0" borderId="0" applyNumberFormat="0" applyFill="0" applyBorder="0" applyAlignment="0" applyProtection="0"/>
    <xf numFmtId="0" fontId="30" fillId="0" borderId="13" applyNumberFormat="0" applyFill="0" applyAlignment="0" applyProtection="0"/>
    <xf numFmtId="0" fontId="99" fillId="68" borderId="32">
      <alignment horizontal="center" vertical="center" wrapText="1"/>
    </xf>
    <xf numFmtId="0" fontId="99" fillId="68" borderId="32">
      <alignment horizontal="center" vertical="center" wrapText="1"/>
    </xf>
    <xf numFmtId="0" fontId="99" fillId="68" borderId="32">
      <alignment vertical="center" wrapText="1"/>
    </xf>
    <xf numFmtId="0" fontId="31" fillId="0" borderId="0" applyNumberFormat="0" applyFill="0" applyBorder="0" applyAlignment="0" applyProtection="0"/>
    <xf numFmtId="0" fontId="10" fillId="0" borderId="0"/>
    <xf numFmtId="0" fontId="6" fillId="0" borderId="0"/>
    <xf numFmtId="0" fontId="86" fillId="35" borderId="0" applyNumberFormat="0" applyBorder="0" applyAlignment="0" applyProtection="0"/>
    <xf numFmtId="9" fontId="6" fillId="0" borderId="0" applyFont="0" applyFill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166" fontId="10" fillId="0" borderId="0" applyFont="0" applyFill="0" applyBorder="0" applyAlignment="0" applyProtection="0"/>
    <xf numFmtId="0" fontId="6" fillId="6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6" fillId="0" borderId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0" fontId="71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0" fontId="121" fillId="0" borderId="0"/>
    <xf numFmtId="0" fontId="121" fillId="0" borderId="0"/>
    <xf numFmtId="166" fontId="121" fillId="0" borderId="0" applyFont="0" applyFill="0" applyBorder="0" applyAlignment="0" applyProtection="0"/>
    <xf numFmtId="9" fontId="121" fillId="0" borderId="0" applyFont="0" applyFill="0" applyBorder="0" applyAlignment="0" applyProtection="0"/>
    <xf numFmtId="0" fontId="121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2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56" borderId="0" applyNumberFormat="0" applyBorder="0" applyAlignment="0" applyProtection="0"/>
    <xf numFmtId="0" fontId="4" fillId="36" borderId="23" applyNumberFormat="0" applyFont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4" fillId="57" borderId="0" applyNumberFormat="0" applyBorder="0" applyAlignment="0" applyProtection="0"/>
    <xf numFmtId="0" fontId="4" fillId="31" borderId="0" applyNumberFormat="0" applyBorder="0" applyAlignment="0" applyProtection="0"/>
    <xf numFmtId="0" fontId="4" fillId="60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16" fillId="0" borderId="0" applyFont="0" applyFill="0" applyBorder="0" applyAlignment="0" applyProtection="0"/>
    <xf numFmtId="0" fontId="4" fillId="0" borderId="0"/>
    <xf numFmtId="0" fontId="4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5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16" fillId="0" borderId="0" applyFont="0" applyFill="0" applyBorder="0" applyAlignment="0" applyProtection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166" fontId="16" fillId="0" borderId="0" applyFont="0" applyFill="0" applyBorder="0" applyAlignment="0" applyProtection="0"/>
    <xf numFmtId="0" fontId="4" fillId="0" borderId="0"/>
    <xf numFmtId="166" fontId="16" fillId="0" borderId="0" applyFont="0" applyFill="0" applyBorder="0" applyAlignment="0" applyProtection="0"/>
    <xf numFmtId="0" fontId="4" fillId="0" borderId="0"/>
    <xf numFmtId="0" fontId="4" fillId="0" borderId="0"/>
    <xf numFmtId="166" fontId="16" fillId="0" borderId="0" applyFont="0" applyFill="0" applyBorder="0" applyAlignment="0" applyProtection="0"/>
    <xf numFmtId="0" fontId="4" fillId="0" borderId="0"/>
    <xf numFmtId="166" fontId="16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166" fontId="16" fillId="0" borderId="0" applyFont="0" applyFill="0" applyBorder="0" applyAlignment="0" applyProtection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16" fillId="0" borderId="0" applyFont="0" applyFill="0" applyBorder="0" applyAlignment="0" applyProtection="0"/>
    <xf numFmtId="0" fontId="4" fillId="40" borderId="0" applyNumberFormat="0" applyBorder="0" applyAlignment="0" applyProtection="0"/>
    <xf numFmtId="0" fontId="4" fillId="44" borderId="0" applyNumberFormat="0" applyBorder="0" applyAlignment="0" applyProtection="0"/>
    <xf numFmtId="0" fontId="4" fillId="48" borderId="0" applyNumberFormat="0" applyBorder="0" applyAlignment="0" applyProtection="0"/>
    <xf numFmtId="0" fontId="4" fillId="52" borderId="0" applyNumberFormat="0" applyBorder="0" applyAlignment="0" applyProtection="0"/>
    <xf numFmtId="0" fontId="4" fillId="49" borderId="0" applyNumberFormat="0" applyBorder="0" applyAlignment="0" applyProtection="0"/>
    <xf numFmtId="1" fontId="4" fillId="71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" fontId="4" fillId="73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0" fontId="117" fillId="0" borderId="0"/>
    <xf numFmtId="0" fontId="4" fillId="0" borderId="0"/>
    <xf numFmtId="9" fontId="4" fillId="0" borderId="0" applyFont="0" applyFill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0" fontId="4" fillId="6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7" fillId="0" borderId="0"/>
    <xf numFmtId="0" fontId="4" fillId="36" borderId="23" applyNumberFormat="0" applyFont="0" applyAlignment="0" applyProtection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1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6" borderId="0" applyNumberFormat="0" applyBorder="0" applyAlignment="0" applyProtection="0"/>
    <xf numFmtId="0" fontId="3" fillId="36" borderId="23" applyNumberFormat="0" applyFont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7" borderId="0" applyNumberFormat="0" applyBorder="0" applyAlignment="0" applyProtection="0"/>
    <xf numFmtId="0" fontId="3" fillId="31" borderId="0" applyNumberFormat="0" applyBorder="0" applyAlignment="0" applyProtection="0"/>
    <xf numFmtId="0" fontId="3" fillId="60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6" fillId="0" borderId="0" applyFont="0" applyFill="0" applyBorder="0" applyAlignment="0" applyProtection="0"/>
    <xf numFmtId="0" fontId="3" fillId="0" borderId="0"/>
    <xf numFmtId="0" fontId="3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5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16" fillId="0" borderId="0" applyFont="0" applyFill="0" applyBorder="0" applyAlignment="0" applyProtection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166" fontId="16" fillId="0" borderId="0" applyFont="0" applyFill="0" applyBorder="0" applyAlignment="0" applyProtection="0"/>
    <xf numFmtId="0" fontId="3" fillId="0" borderId="0"/>
    <xf numFmtId="166" fontId="16" fillId="0" borderId="0" applyFont="0" applyFill="0" applyBorder="0" applyAlignment="0" applyProtection="0"/>
    <xf numFmtId="0" fontId="3" fillId="0" borderId="0"/>
    <xf numFmtId="0" fontId="3" fillId="0" borderId="0"/>
    <xf numFmtId="166" fontId="16" fillId="0" borderId="0" applyFont="0" applyFill="0" applyBorder="0" applyAlignment="0" applyProtection="0"/>
    <xf numFmtId="0" fontId="3" fillId="0" borderId="0"/>
    <xf numFmtId="166" fontId="16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166" fontId="16" fillId="0" borderId="0" applyFont="0" applyFill="0" applyBorder="0" applyAlignment="0" applyProtection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6" fillId="0" borderId="0" applyFont="0" applyFill="0" applyBorder="0" applyAlignment="0" applyProtection="0"/>
    <xf numFmtId="0" fontId="3" fillId="40" borderId="0" applyNumberFormat="0" applyBorder="0" applyAlignment="0" applyProtection="0"/>
    <xf numFmtId="0" fontId="3" fillId="44" borderId="0" applyNumberFormat="0" applyBorder="0" applyAlignment="0" applyProtection="0"/>
    <xf numFmtId="0" fontId="3" fillId="48" borderId="0" applyNumberFormat="0" applyBorder="0" applyAlignment="0" applyProtection="0"/>
    <xf numFmtId="0" fontId="3" fillId="52" borderId="0" applyNumberFormat="0" applyBorder="0" applyAlignment="0" applyProtection="0"/>
    <xf numFmtId="0" fontId="3" fillId="49" borderId="0" applyNumberFormat="0" applyBorder="0" applyAlignment="0" applyProtection="0"/>
    <xf numFmtId="1" fontId="3" fillId="71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" fontId="3" fillId="73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0" fontId="117" fillId="0" borderId="0"/>
    <xf numFmtId="0" fontId="3" fillId="0" borderId="0"/>
    <xf numFmtId="9" fontId="3" fillId="0" borderId="0" applyFont="0" applyFill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0" fontId="3" fillId="6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0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12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2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56" borderId="0" applyNumberFormat="0" applyBorder="0" applyAlignment="0" applyProtection="0"/>
    <xf numFmtId="0" fontId="2" fillId="36" borderId="23" applyNumberFormat="0" applyFont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57" borderId="0" applyNumberFormat="0" applyBorder="0" applyAlignment="0" applyProtection="0"/>
    <xf numFmtId="0" fontId="2" fillId="31" borderId="0" applyNumberFormat="0" applyBorder="0" applyAlignment="0" applyProtection="0"/>
    <xf numFmtId="0" fontId="2" fillId="60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6" fillId="0" borderId="0" applyFont="0" applyFill="0" applyBorder="0" applyAlignment="0" applyProtection="0"/>
    <xf numFmtId="0" fontId="2" fillId="0" borderId="0"/>
    <xf numFmtId="0" fontId="2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5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6" fontId="16" fillId="0" borderId="0" applyFont="0" applyFill="0" applyBorder="0" applyAlignment="0" applyProtection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166" fontId="16" fillId="0" borderId="0" applyFont="0" applyFill="0" applyBorder="0" applyAlignment="0" applyProtection="0"/>
    <xf numFmtId="0" fontId="2" fillId="0" borderId="0"/>
    <xf numFmtId="166" fontId="16" fillId="0" borderId="0" applyFont="0" applyFill="0" applyBorder="0" applyAlignment="0" applyProtection="0"/>
    <xf numFmtId="0" fontId="2" fillId="0" borderId="0"/>
    <xf numFmtId="0" fontId="2" fillId="0" borderId="0"/>
    <xf numFmtId="166" fontId="16" fillId="0" borderId="0" applyFont="0" applyFill="0" applyBorder="0" applyAlignment="0" applyProtection="0"/>
    <xf numFmtId="0" fontId="2" fillId="0" borderId="0"/>
    <xf numFmtId="166" fontId="16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166" fontId="16" fillId="0" borderId="0" applyFont="0" applyFill="0" applyBorder="0" applyAlignment="0" applyProtection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6" fillId="0" borderId="0" applyFont="0" applyFill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2" fillId="48" borderId="0" applyNumberFormat="0" applyBorder="0" applyAlignment="0" applyProtection="0"/>
    <xf numFmtId="0" fontId="2" fillId="52" borderId="0" applyNumberFormat="0" applyBorder="0" applyAlignment="0" applyProtection="0"/>
    <xf numFmtId="0" fontId="2" fillId="49" borderId="0" applyNumberFormat="0" applyBorder="0" applyAlignment="0" applyProtection="0"/>
    <xf numFmtId="1" fontId="2" fillId="71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" fontId="2" fillId="73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0" fontId="117" fillId="0" borderId="0"/>
    <xf numFmtId="0" fontId="2" fillId="0" borderId="0"/>
    <xf numFmtId="9" fontId="2" fillId="0" borderId="0" applyFont="0" applyFill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0" fontId="2" fillId="6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7" fillId="0" borderId="0"/>
    <xf numFmtId="0" fontId="2" fillId="36" borderId="23" applyNumberFormat="0" applyFont="0" applyAlignment="0" applyProtection="0"/>
    <xf numFmtId="0" fontId="2" fillId="0" borderId="0"/>
    <xf numFmtId="166" fontId="10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66" fontId="12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2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</cellStyleXfs>
  <cellXfs count="144">
    <xf numFmtId="0" fontId="0" fillId="0" borderId="0" xfId="0"/>
    <xf numFmtId="178" fontId="75" fillId="0" borderId="0" xfId="0" applyNumberFormat="1" applyFont="1" applyAlignment="1">
      <alignment vertical="center"/>
    </xf>
    <xf numFmtId="0" fontId="75" fillId="0" borderId="0" xfId="0" applyFont="1"/>
    <xf numFmtId="0" fontId="10" fillId="0" borderId="0" xfId="0" applyFont="1"/>
    <xf numFmtId="0" fontId="76" fillId="0" borderId="0" xfId="18007" applyFont="1"/>
    <xf numFmtId="0" fontId="76" fillId="0" borderId="0" xfId="0" applyFont="1"/>
    <xf numFmtId="0" fontId="77" fillId="0" borderId="0" xfId="0" applyFont="1"/>
    <xf numFmtId="0" fontId="7" fillId="0" borderId="0" xfId="19004"/>
    <xf numFmtId="0" fontId="76" fillId="0" borderId="0" xfId="3993" applyFont="1"/>
    <xf numFmtId="166" fontId="76" fillId="0" borderId="0" xfId="19433" applyFont="1" applyBorder="1"/>
    <xf numFmtId="166" fontId="76" fillId="0" borderId="0" xfId="19433" applyFont="1"/>
    <xf numFmtId="166" fontId="75" fillId="0" borderId="0" xfId="19433" applyFont="1"/>
    <xf numFmtId="2" fontId="75" fillId="0" borderId="0" xfId="0" applyNumberFormat="1" applyFont="1"/>
    <xf numFmtId="0" fontId="75" fillId="0" borderId="0" xfId="0" applyFont="1" applyAlignment="1">
      <alignment wrapText="1"/>
    </xf>
    <xf numFmtId="0" fontId="0" fillId="0" borderId="0" xfId="0" applyAlignment="1">
      <alignment wrapText="1"/>
    </xf>
    <xf numFmtId="166" fontId="0" fillId="0" borderId="0" xfId="19433" applyFont="1"/>
    <xf numFmtId="0" fontId="79" fillId="0" borderId="0" xfId="0" applyFont="1"/>
    <xf numFmtId="0" fontId="80" fillId="0" borderId="0" xfId="0" applyFont="1"/>
    <xf numFmtId="166" fontId="79" fillId="0" borderId="0" xfId="19433" applyFont="1"/>
    <xf numFmtId="166" fontId="80" fillId="0" borderId="0" xfId="19433" applyFont="1"/>
    <xf numFmtId="0" fontId="9" fillId="0" borderId="0" xfId="0" applyFont="1"/>
    <xf numFmtId="0" fontId="81" fillId="0" borderId="0" xfId="0" applyFont="1"/>
    <xf numFmtId="0" fontId="9" fillId="72" borderId="0" xfId="0" applyFont="1" applyFill="1"/>
    <xf numFmtId="0" fontId="0" fillId="63" borderId="0" xfId="0" applyFill="1"/>
    <xf numFmtId="0" fontId="0" fillId="71" borderId="0" xfId="0" applyFill="1"/>
    <xf numFmtId="0" fontId="0" fillId="69" borderId="0" xfId="0" applyFill="1"/>
    <xf numFmtId="0" fontId="0" fillId="70" borderId="0" xfId="0" applyFill="1"/>
    <xf numFmtId="0" fontId="0" fillId="72" borderId="0" xfId="0" applyFill="1"/>
    <xf numFmtId="9" fontId="0" fillId="0" borderId="0" xfId="19434" applyFont="1"/>
    <xf numFmtId="166" fontId="0" fillId="71" borderId="0" xfId="0" applyNumberFormat="1" applyFill="1"/>
    <xf numFmtId="0" fontId="6" fillId="71" borderId="0" xfId="19468" applyFill="1"/>
    <xf numFmtId="166" fontId="0" fillId="72" borderId="0" xfId="0" applyNumberFormat="1" applyFill="1"/>
    <xf numFmtId="166" fontId="0" fillId="70" borderId="0" xfId="0" applyNumberFormat="1" applyFill="1"/>
    <xf numFmtId="166" fontId="0" fillId="69" borderId="0" xfId="0" applyNumberFormat="1" applyFill="1"/>
    <xf numFmtId="166" fontId="0" fillId="0" borderId="0" xfId="0" applyNumberFormat="1"/>
    <xf numFmtId="166" fontId="0" fillId="63" borderId="0" xfId="0" applyNumberFormat="1" applyFill="1"/>
    <xf numFmtId="0" fontId="6" fillId="0" borderId="0" xfId="19468"/>
    <xf numFmtId="0" fontId="6" fillId="63" borderId="0" xfId="19468" applyFill="1"/>
    <xf numFmtId="1" fontId="6" fillId="0" borderId="0" xfId="19468" applyNumberFormat="1"/>
    <xf numFmtId="0" fontId="6" fillId="69" borderId="0" xfId="19468" applyFill="1"/>
    <xf numFmtId="0" fontId="125" fillId="0" borderId="0" xfId="36429" applyFont="1"/>
    <xf numFmtId="0" fontId="121" fillId="0" borderId="0" xfId="36429"/>
    <xf numFmtId="0" fontId="122" fillId="0" borderId="0" xfId="36429" applyFont="1" applyAlignment="1">
      <alignment horizontal="left" vertical="center"/>
    </xf>
    <xf numFmtId="0" fontId="71" fillId="0" borderId="0" xfId="36426"/>
    <xf numFmtId="0" fontId="123" fillId="0" borderId="0" xfId="36429" applyFont="1" applyAlignment="1">
      <alignment horizontal="left" vertical="center"/>
    </xf>
    <xf numFmtId="0" fontId="126" fillId="0" borderId="0" xfId="36429" applyFont="1"/>
    <xf numFmtId="9" fontId="121" fillId="0" borderId="0" xfId="36429" applyNumberFormat="1"/>
    <xf numFmtId="0" fontId="124" fillId="79" borderId="37" xfId="36429" applyFont="1" applyFill="1" applyBorder="1" applyAlignment="1">
      <alignment vertical="center" wrapText="1"/>
    </xf>
    <xf numFmtId="0" fontId="124" fillId="79" borderId="37" xfId="36429" applyFont="1" applyFill="1" applyBorder="1" applyAlignment="1">
      <alignment horizontal="left" vertical="center" wrapText="1"/>
    </xf>
    <xf numFmtId="0" fontId="123" fillId="80" borderId="37" xfId="36429" applyFont="1" applyFill="1" applyBorder="1" applyAlignment="1">
      <alignment horizontal="left" vertical="center"/>
    </xf>
    <xf numFmtId="166" fontId="122" fillId="0" borderId="0" xfId="36430" applyFont="1" applyAlignment="1">
      <alignment horizontal="right" vertical="center" shrinkToFit="1"/>
    </xf>
    <xf numFmtId="9" fontId="122" fillId="62" borderId="0" xfId="36431" applyFont="1" applyFill="1" applyAlignment="1">
      <alignment horizontal="center" vertical="center" shrinkToFit="1"/>
    </xf>
    <xf numFmtId="166" fontId="122" fillId="81" borderId="0" xfId="36430" applyFont="1" applyFill="1" applyAlignment="1">
      <alignment horizontal="right" vertical="center" shrinkToFit="1"/>
    </xf>
    <xf numFmtId="166" fontId="127" fillId="0" borderId="0" xfId="36430" applyFont="1" applyAlignment="1">
      <alignment horizontal="right" vertical="center" shrinkToFit="1"/>
    </xf>
    <xf numFmtId="166" fontId="123" fillId="0" borderId="0" xfId="36430" applyFont="1" applyAlignment="1">
      <alignment horizontal="right" vertical="center" shrinkToFit="1"/>
    </xf>
    <xf numFmtId="0" fontId="123" fillId="80" borderId="40" xfId="36429" applyFont="1" applyFill="1" applyBorder="1" applyAlignment="1">
      <alignment horizontal="left" vertical="center"/>
    </xf>
    <xf numFmtId="166" fontId="122" fillId="81" borderId="31" xfId="36430" applyFont="1" applyFill="1" applyBorder="1" applyAlignment="1">
      <alignment horizontal="right" vertical="center" shrinkToFit="1"/>
    </xf>
    <xf numFmtId="9" fontId="122" fillId="62" borderId="31" xfId="36431" applyFont="1" applyFill="1" applyBorder="1" applyAlignment="1">
      <alignment horizontal="center" vertical="center" shrinkToFit="1"/>
    </xf>
    <xf numFmtId="0" fontId="123" fillId="80" borderId="39" xfId="36429" applyFont="1" applyFill="1" applyBorder="1" applyAlignment="1">
      <alignment horizontal="left" vertical="center"/>
    </xf>
    <xf numFmtId="166" fontId="121" fillId="0" borderId="0" xfId="36435" applyFont="1"/>
    <xf numFmtId="166" fontId="6" fillId="0" borderId="0" xfId="36435" applyFont="1"/>
    <xf numFmtId="0" fontId="6" fillId="72" borderId="0" xfId="19468" applyFill="1"/>
    <xf numFmtId="166" fontId="6" fillId="72" borderId="0" xfId="19468" applyNumberFormat="1" applyFill="1"/>
    <xf numFmtId="0" fontId="6" fillId="82" borderId="0" xfId="19468" applyFill="1"/>
    <xf numFmtId="166" fontId="6" fillId="82" borderId="0" xfId="19468" applyNumberFormat="1" applyFill="1"/>
    <xf numFmtId="166" fontId="6" fillId="69" borderId="0" xfId="19468" applyNumberFormat="1" applyFill="1"/>
    <xf numFmtId="0" fontId="6" fillId="83" borderId="0" xfId="19468" applyFill="1"/>
    <xf numFmtId="166" fontId="6" fillId="83" borderId="0" xfId="19468" applyNumberFormat="1" applyFill="1"/>
    <xf numFmtId="166" fontId="6" fillId="63" borderId="0" xfId="19468" applyNumberFormat="1" applyFill="1"/>
    <xf numFmtId="179" fontId="122" fillId="0" borderId="0" xfId="19468" applyNumberFormat="1" applyFont="1" applyAlignment="1">
      <alignment horizontal="right" vertical="center" shrinkToFit="1"/>
    </xf>
    <xf numFmtId="0" fontId="5" fillId="0" borderId="0" xfId="19468" applyFont="1"/>
    <xf numFmtId="0" fontId="75" fillId="62" borderId="0" xfId="0" applyFont="1" applyFill="1"/>
    <xf numFmtId="166" fontId="76" fillId="62" borderId="0" xfId="19433" applyFont="1" applyFill="1"/>
    <xf numFmtId="0" fontId="6" fillId="72" borderId="0" xfId="19468" applyFill="1" applyAlignment="1">
      <alignment horizontal="center"/>
    </xf>
    <xf numFmtId="0" fontId="6" fillId="82" borderId="0" xfId="19468" applyFill="1" applyAlignment="1">
      <alignment horizontal="center"/>
    </xf>
    <xf numFmtId="0" fontId="6" fillId="69" borderId="0" xfId="19468" applyFill="1" applyAlignment="1">
      <alignment horizontal="center"/>
    </xf>
    <xf numFmtId="0" fontId="6" fillId="83" borderId="0" xfId="19468" applyFill="1" applyAlignment="1">
      <alignment horizontal="center"/>
    </xf>
    <xf numFmtId="2" fontId="76" fillId="0" borderId="0" xfId="0" applyNumberFormat="1" applyFont="1"/>
    <xf numFmtId="190" fontId="76" fillId="0" borderId="0" xfId="19433" applyNumberFormat="1" applyFont="1"/>
    <xf numFmtId="0" fontId="6" fillId="63" borderId="0" xfId="19468" applyFill="1" applyAlignment="1">
      <alignment horizontal="center"/>
    </xf>
    <xf numFmtId="0" fontId="10" fillId="84" borderId="0" xfId="0" applyFont="1" applyFill="1" applyAlignment="1">
      <alignment horizontal="center"/>
    </xf>
    <xf numFmtId="0" fontId="6" fillId="71" borderId="0" xfId="19468" applyFill="1" applyAlignment="1">
      <alignment horizontal="center"/>
    </xf>
    <xf numFmtId="0" fontId="9" fillId="84" borderId="0" xfId="0" applyFont="1" applyFill="1" applyAlignment="1">
      <alignment horizontal="center"/>
    </xf>
    <xf numFmtId="0" fontId="2" fillId="0" borderId="0" xfId="41400"/>
    <xf numFmtId="0" fontId="2" fillId="72" borderId="0" xfId="41400" applyFill="1" applyAlignment="1">
      <alignment horizontal="center"/>
    </xf>
    <xf numFmtId="0" fontId="2" fillId="82" borderId="0" xfId="42119" applyFill="1"/>
    <xf numFmtId="0" fontId="2" fillId="82" borderId="0" xfId="42119" applyFill="1" applyAlignment="1">
      <alignment horizontal="center" vertical="center"/>
    </xf>
    <xf numFmtId="0" fontId="124" fillId="79" borderId="0" xfId="36429" applyFont="1" applyFill="1" applyAlignment="1">
      <alignment vertical="center" wrapText="1"/>
    </xf>
    <xf numFmtId="166" fontId="122" fillId="81" borderId="0" xfId="36430" applyFont="1" applyFill="1" applyBorder="1" applyAlignment="1">
      <alignment horizontal="right" vertical="center" shrinkToFit="1"/>
    </xf>
    <xf numFmtId="0" fontId="81" fillId="62" borderId="0" xfId="0" applyFont="1" applyFill="1"/>
    <xf numFmtId="0" fontId="76" fillId="62" borderId="0" xfId="0" applyFont="1" applyFill="1"/>
    <xf numFmtId="0" fontId="0" fillId="62" borderId="0" xfId="0" applyFill="1"/>
    <xf numFmtId="190" fontId="76" fillId="62" borderId="0" xfId="19433" applyNumberFormat="1" applyFont="1" applyFill="1"/>
    <xf numFmtId="0" fontId="128" fillId="0" borderId="0" xfId="0" applyFont="1"/>
    <xf numFmtId="0" fontId="129" fillId="0" borderId="0" xfId="0" applyFont="1"/>
    <xf numFmtId="0" fontId="129" fillId="62" borderId="0" xfId="0" applyFont="1" applyFill="1"/>
    <xf numFmtId="0" fontId="130" fillId="0" borderId="0" xfId="19468" applyFont="1"/>
    <xf numFmtId="191" fontId="130" fillId="0" borderId="0" xfId="36435" applyNumberFormat="1" applyFont="1"/>
    <xf numFmtId="0" fontId="6" fillId="85" borderId="0" xfId="19468" applyFill="1"/>
    <xf numFmtId="190" fontId="130" fillId="0" borderId="0" xfId="36435" applyNumberFormat="1" applyFont="1"/>
    <xf numFmtId="0" fontId="94" fillId="0" borderId="0" xfId="19468" applyFont="1"/>
    <xf numFmtId="166" fontId="130" fillId="0" borderId="0" xfId="36435" applyFont="1"/>
    <xf numFmtId="166" fontId="129" fillId="0" borderId="0" xfId="19433" applyFont="1"/>
    <xf numFmtId="192" fontId="129" fillId="0" borderId="0" xfId="19433" applyNumberFormat="1" applyFont="1"/>
    <xf numFmtId="193" fontId="129" fillId="0" borderId="0" xfId="19433" applyNumberFormat="1" applyFont="1"/>
    <xf numFmtId="190" fontId="129" fillId="62" borderId="0" xfId="19433" applyNumberFormat="1" applyFont="1" applyFill="1"/>
    <xf numFmtId="4" fontId="0" fillId="71" borderId="0" xfId="0" applyNumberFormat="1" applyFill="1"/>
    <xf numFmtId="0" fontId="0" fillId="86" borderId="0" xfId="0" applyFill="1"/>
    <xf numFmtId="0" fontId="0" fillId="67" borderId="0" xfId="0" applyFill="1"/>
    <xf numFmtId="0" fontId="10" fillId="67" borderId="0" xfId="0" applyFont="1" applyFill="1"/>
    <xf numFmtId="0" fontId="0" fillId="86" borderId="1" xfId="0" applyFill="1" applyBorder="1"/>
    <xf numFmtId="3" fontId="0" fillId="86" borderId="1" xfId="0" applyNumberFormat="1" applyFill="1" applyBorder="1"/>
    <xf numFmtId="166" fontId="0" fillId="72" borderId="0" xfId="19433" applyFont="1" applyFill="1"/>
    <xf numFmtId="43" fontId="0" fillId="0" borderId="0" xfId="0" applyNumberFormat="1"/>
    <xf numFmtId="166" fontId="0" fillId="63" borderId="0" xfId="19433" applyFont="1" applyFill="1"/>
    <xf numFmtId="195" fontId="0" fillId="0" borderId="0" xfId="0" applyNumberFormat="1"/>
    <xf numFmtId="166" fontId="0" fillId="71" borderId="0" xfId="19433" applyFont="1" applyFill="1"/>
    <xf numFmtId="166" fontId="0" fillId="69" borderId="0" xfId="19433" applyFont="1" applyFill="1"/>
    <xf numFmtId="166" fontId="0" fillId="87" borderId="0" xfId="19433" applyFont="1" applyFill="1"/>
    <xf numFmtId="166" fontId="0" fillId="88" borderId="0" xfId="19433" applyFont="1" applyFill="1"/>
    <xf numFmtId="166" fontId="0" fillId="64" borderId="0" xfId="19433" applyFont="1" applyFill="1"/>
    <xf numFmtId="166" fontId="0" fillId="68" borderId="0" xfId="19433" applyFont="1" applyFill="1"/>
    <xf numFmtId="194" fontId="129" fillId="68" borderId="0" xfId="19433" applyNumberFormat="1" applyFont="1" applyFill="1"/>
    <xf numFmtId="0" fontId="129" fillId="68" borderId="0" xfId="0" applyFont="1" applyFill="1"/>
    <xf numFmtId="190" fontId="129" fillId="68" borderId="0" xfId="19433" applyNumberFormat="1" applyFont="1" applyFill="1"/>
    <xf numFmtId="166" fontId="1" fillId="0" borderId="0" xfId="43881" applyFont="1" applyAlignment="1">
      <alignment horizontal="center" vertical="center"/>
    </xf>
    <xf numFmtId="166" fontId="130" fillId="68" borderId="0" xfId="43881" applyFont="1" applyFill="1" applyAlignment="1">
      <alignment horizontal="center" vertical="center"/>
    </xf>
    <xf numFmtId="0" fontId="132" fillId="0" borderId="0" xfId="0" applyFont="1"/>
    <xf numFmtId="0" fontId="75" fillId="0" borderId="0" xfId="0" applyFont="1" applyAlignment="1">
      <alignment horizontal="center"/>
    </xf>
    <xf numFmtId="0" fontId="124" fillId="79" borderId="37" xfId="36429" applyFont="1" applyFill="1" applyBorder="1" applyAlignment="1">
      <alignment horizontal="right" vertical="center" wrapText="1"/>
    </xf>
    <xf numFmtId="0" fontId="123" fillId="62" borderId="38" xfId="36429" applyFont="1" applyFill="1" applyBorder="1" applyAlignment="1">
      <alignment horizontal="center" vertical="center" wrapText="1"/>
    </xf>
    <xf numFmtId="0" fontId="123" fillId="62" borderId="39" xfId="36429" applyFont="1" applyFill="1" applyBorder="1" applyAlignment="1">
      <alignment horizontal="center" vertical="center" wrapText="1"/>
    </xf>
    <xf numFmtId="0" fontId="6" fillId="72" borderId="0" xfId="19468" applyFill="1" applyAlignment="1">
      <alignment horizontal="center"/>
    </xf>
    <xf numFmtId="0" fontId="6" fillId="82" borderId="0" xfId="19468" applyFill="1" applyAlignment="1">
      <alignment horizontal="center"/>
    </xf>
    <xf numFmtId="0" fontId="6" fillId="69" borderId="0" xfId="19468" applyFill="1" applyAlignment="1">
      <alignment horizontal="center"/>
    </xf>
    <xf numFmtId="0" fontId="6" fillId="83" borderId="0" xfId="19468" applyFill="1" applyAlignment="1">
      <alignment horizontal="center"/>
    </xf>
    <xf numFmtId="0" fontId="6" fillId="63" borderId="0" xfId="19468" applyFill="1" applyAlignment="1">
      <alignment horizontal="center"/>
    </xf>
    <xf numFmtId="0" fontId="6" fillId="71" borderId="0" xfId="19468" applyFill="1" applyAlignment="1">
      <alignment horizontal="center"/>
    </xf>
    <xf numFmtId="0" fontId="10" fillId="84" borderId="0" xfId="0" applyFont="1" applyFill="1" applyAlignment="1">
      <alignment horizontal="center"/>
    </xf>
    <xf numFmtId="0" fontId="9" fillId="8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0" fillId="86" borderId="1" xfId="0" applyFill="1" applyBorder="1" applyAlignment="1">
      <alignment horizontal="center"/>
    </xf>
    <xf numFmtId="0" fontId="0" fillId="86" borderId="1" xfId="0" applyFill="1" applyBorder="1" applyAlignment="1">
      <alignment horizontal="left"/>
    </xf>
    <xf numFmtId="0" fontId="9" fillId="71" borderId="0" xfId="0" applyFont="1" applyFill="1" applyAlignment="1">
      <alignment horizontal="center"/>
    </xf>
  </cellXfs>
  <cellStyles count="43882">
    <cellStyle name="???????" xfId="1" xr:uid="{00000000-0005-0000-0000-000000000000}"/>
    <cellStyle name="20% - Accent1" xfId="19451" builtinId="30" customBuiltin="1"/>
    <cellStyle name="20% - Accent1 10" xfId="2" xr:uid="{00000000-0005-0000-0000-000001000000}"/>
    <cellStyle name="20% - Accent1 10 2" xfId="3" xr:uid="{00000000-0005-0000-0000-000002000000}"/>
    <cellStyle name="20% - Accent1 11" xfId="4" xr:uid="{00000000-0005-0000-0000-000003000000}"/>
    <cellStyle name="20% - Accent1 11 2" xfId="5" xr:uid="{00000000-0005-0000-0000-000004000000}"/>
    <cellStyle name="20% - Accent1 12" xfId="6" xr:uid="{00000000-0005-0000-0000-000005000000}"/>
    <cellStyle name="20% - Accent1 13" xfId="7" xr:uid="{00000000-0005-0000-0000-000006000000}"/>
    <cellStyle name="20% - Accent1 14" xfId="8" xr:uid="{00000000-0005-0000-0000-000007000000}"/>
    <cellStyle name="20% - Accent1 15" xfId="9" xr:uid="{00000000-0005-0000-0000-000008000000}"/>
    <cellStyle name="20% - Accent1 16" xfId="10" xr:uid="{00000000-0005-0000-0000-000009000000}"/>
    <cellStyle name="20% - Accent1 17" xfId="11" xr:uid="{00000000-0005-0000-0000-00000A000000}"/>
    <cellStyle name="20% - Accent1 18" xfId="12" xr:uid="{00000000-0005-0000-0000-00000B000000}"/>
    <cellStyle name="20% - Accent1 19" xfId="13" xr:uid="{00000000-0005-0000-0000-00000C000000}"/>
    <cellStyle name="20% - Accent1 2" xfId="14" xr:uid="{00000000-0005-0000-0000-00000D000000}"/>
    <cellStyle name="20% - Accent1 2 10" xfId="15" xr:uid="{00000000-0005-0000-0000-00000E000000}"/>
    <cellStyle name="20% - Accent1 2 11" xfId="16" xr:uid="{00000000-0005-0000-0000-00000F000000}"/>
    <cellStyle name="20% - Accent1 2 12" xfId="17" xr:uid="{00000000-0005-0000-0000-000010000000}"/>
    <cellStyle name="20% - Accent1 2 13" xfId="18" xr:uid="{00000000-0005-0000-0000-000011000000}"/>
    <cellStyle name="20% - Accent1 2 14" xfId="19" xr:uid="{00000000-0005-0000-0000-000012000000}"/>
    <cellStyle name="20% - Accent1 2 15" xfId="20" xr:uid="{00000000-0005-0000-0000-000013000000}"/>
    <cellStyle name="20% - Accent1 2 16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4" xfId="24" xr:uid="{00000000-0005-0000-0000-000017000000}"/>
    <cellStyle name="20% - Accent1 2 5" xfId="25" xr:uid="{00000000-0005-0000-0000-000018000000}"/>
    <cellStyle name="20% - Accent1 2 6" xfId="26" xr:uid="{00000000-0005-0000-0000-000019000000}"/>
    <cellStyle name="20% - Accent1 2 7" xfId="27" xr:uid="{00000000-0005-0000-0000-00001A000000}"/>
    <cellStyle name="20% - Accent1 2 8" xfId="28" xr:uid="{00000000-0005-0000-0000-00001B000000}"/>
    <cellStyle name="20% - Accent1 2 9" xfId="29" xr:uid="{00000000-0005-0000-0000-00001C000000}"/>
    <cellStyle name="20% - Accent1 20" xfId="30" xr:uid="{00000000-0005-0000-0000-00001D000000}"/>
    <cellStyle name="20% - Accent1 21" xfId="31" xr:uid="{00000000-0005-0000-0000-00001E000000}"/>
    <cellStyle name="20% - Accent1 22" xfId="32" xr:uid="{00000000-0005-0000-0000-00001F000000}"/>
    <cellStyle name="20% - Accent1 23" xfId="33" xr:uid="{00000000-0005-0000-0000-000020000000}"/>
    <cellStyle name="20% - Accent1 24" xfId="34" xr:uid="{00000000-0005-0000-0000-000021000000}"/>
    <cellStyle name="20% - Accent1 25" xfId="35" xr:uid="{00000000-0005-0000-0000-000022000000}"/>
    <cellStyle name="20% - Accent1 26" xfId="36" xr:uid="{00000000-0005-0000-0000-000023000000}"/>
    <cellStyle name="20% - Accent1 27" xfId="37" xr:uid="{00000000-0005-0000-0000-000024000000}"/>
    <cellStyle name="20% - Accent1 28" xfId="38" xr:uid="{00000000-0005-0000-0000-000025000000}"/>
    <cellStyle name="20% - Accent1 29" xfId="39" xr:uid="{00000000-0005-0000-0000-000026000000}"/>
    <cellStyle name="20% - Accent1 3" xfId="40" xr:uid="{00000000-0005-0000-0000-000027000000}"/>
    <cellStyle name="20% - Accent1 3 2" xfId="41" xr:uid="{00000000-0005-0000-0000-000028000000}"/>
    <cellStyle name="20% - Accent1 3 2 2" xfId="42" xr:uid="{00000000-0005-0000-0000-000029000000}"/>
    <cellStyle name="20% - Accent1 3 3" xfId="43" xr:uid="{00000000-0005-0000-0000-00002A000000}"/>
    <cellStyle name="20% - Accent1 3 4" xfId="44" xr:uid="{00000000-0005-0000-0000-00002B000000}"/>
    <cellStyle name="20% - Accent1 3 5" xfId="23477" xr:uid="{A530CA4A-97D2-449A-A735-EAC007E7AF76}"/>
    <cellStyle name="20% - Accent1 3 5 2" xfId="37612" xr:uid="{54A032C1-BEE6-4AC9-BF6A-AA07C6C79F56}"/>
    <cellStyle name="20% - Accent1 3 5 3" xfId="40092" xr:uid="{E7CCA104-5EB2-4153-97D9-35E00B1FDF25}"/>
    <cellStyle name="20% - Accent1 3 5 4" xfId="42570" xr:uid="{78D995C7-CF3F-4D22-BE35-B4CAA7489EA6}"/>
    <cellStyle name="20% - Accent1 30" xfId="45" xr:uid="{00000000-0005-0000-0000-00002C000000}"/>
    <cellStyle name="20% - Accent1 31" xfId="46" xr:uid="{00000000-0005-0000-0000-00002D000000}"/>
    <cellStyle name="20% - Accent1 32" xfId="47" xr:uid="{00000000-0005-0000-0000-00002E000000}"/>
    <cellStyle name="20% - Accent1 33" xfId="48" xr:uid="{00000000-0005-0000-0000-00002F000000}"/>
    <cellStyle name="20% - Accent1 34" xfId="49" xr:uid="{00000000-0005-0000-0000-000030000000}"/>
    <cellStyle name="20% - Accent1 35" xfId="50" xr:uid="{00000000-0005-0000-0000-000031000000}"/>
    <cellStyle name="20% - Accent1 36" xfId="51" xr:uid="{00000000-0005-0000-0000-000032000000}"/>
    <cellStyle name="20% - Accent1 37" xfId="52" xr:uid="{00000000-0005-0000-0000-000033000000}"/>
    <cellStyle name="20% - Accent1 38" xfId="53" xr:uid="{00000000-0005-0000-0000-000034000000}"/>
    <cellStyle name="20% - Accent1 39" xfId="54" xr:uid="{00000000-0005-0000-0000-000035000000}"/>
    <cellStyle name="20% - Accent1 4" xfId="55" xr:uid="{00000000-0005-0000-0000-000036000000}"/>
    <cellStyle name="20% - Accent1 4 2" xfId="56" xr:uid="{00000000-0005-0000-0000-000037000000}"/>
    <cellStyle name="20% - Accent1 4 3" xfId="57" xr:uid="{00000000-0005-0000-0000-000038000000}"/>
    <cellStyle name="20% - Accent1 40" xfId="58" xr:uid="{00000000-0005-0000-0000-000039000000}"/>
    <cellStyle name="20% - Accent1 41" xfId="59" xr:uid="{00000000-0005-0000-0000-00003A000000}"/>
    <cellStyle name="20% - Accent1 42" xfId="60" xr:uid="{00000000-0005-0000-0000-00003B000000}"/>
    <cellStyle name="20% - Accent1 43" xfId="61" xr:uid="{00000000-0005-0000-0000-00003C000000}"/>
    <cellStyle name="20% - Accent1 44" xfId="36753" xr:uid="{828B3F7C-9185-4896-ABC3-B89C7B875EE4}"/>
    <cellStyle name="20% - Accent1 45" xfId="39233" xr:uid="{94E0273C-E11F-49B5-ABB3-AFB0D9130202}"/>
    <cellStyle name="20% - Accent1 46" xfId="41711" xr:uid="{A65E2EB6-99FF-4108-938C-113B36C83290}"/>
    <cellStyle name="20% - Accent1 5" xfId="62" xr:uid="{00000000-0005-0000-0000-00003D000000}"/>
    <cellStyle name="20% - Accent1 5 2" xfId="63" xr:uid="{00000000-0005-0000-0000-00003E000000}"/>
    <cellStyle name="20% - Accent1 5 3" xfId="64" xr:uid="{00000000-0005-0000-0000-00003F000000}"/>
    <cellStyle name="20% - Accent1 6" xfId="65" xr:uid="{00000000-0005-0000-0000-000040000000}"/>
    <cellStyle name="20% - Accent1 6 2" xfId="66" xr:uid="{00000000-0005-0000-0000-000041000000}"/>
    <cellStyle name="20% - Accent1 6 3" xfId="67" xr:uid="{00000000-0005-0000-0000-000042000000}"/>
    <cellStyle name="20% - Accent1 7" xfId="68" xr:uid="{00000000-0005-0000-0000-000043000000}"/>
    <cellStyle name="20% - Accent1 7 2" xfId="69" xr:uid="{00000000-0005-0000-0000-000044000000}"/>
    <cellStyle name="20% - Accent1 7 3" xfId="70" xr:uid="{00000000-0005-0000-0000-000045000000}"/>
    <cellStyle name="20% - Accent1 8" xfId="71" xr:uid="{00000000-0005-0000-0000-000046000000}"/>
    <cellStyle name="20% - Accent1 8 2" xfId="72" xr:uid="{00000000-0005-0000-0000-000047000000}"/>
    <cellStyle name="20% - Accent1 8 3" xfId="73" xr:uid="{00000000-0005-0000-0000-000048000000}"/>
    <cellStyle name="20% - Accent1 9" xfId="74" xr:uid="{00000000-0005-0000-0000-000049000000}"/>
    <cellStyle name="20% - Accent1 9 2" xfId="75" xr:uid="{00000000-0005-0000-0000-00004A000000}"/>
    <cellStyle name="20% - Accent2" xfId="19454" builtinId="34" customBuiltin="1"/>
    <cellStyle name="20% - Accent2 10" xfId="76" xr:uid="{00000000-0005-0000-0000-00004B000000}"/>
    <cellStyle name="20% - Accent2 10 2" xfId="77" xr:uid="{00000000-0005-0000-0000-00004C000000}"/>
    <cellStyle name="20% - Accent2 11" xfId="78" xr:uid="{00000000-0005-0000-0000-00004D000000}"/>
    <cellStyle name="20% - Accent2 11 2" xfId="79" xr:uid="{00000000-0005-0000-0000-00004E000000}"/>
    <cellStyle name="20% - Accent2 12" xfId="80" xr:uid="{00000000-0005-0000-0000-00004F000000}"/>
    <cellStyle name="20% - Accent2 13" xfId="81" xr:uid="{00000000-0005-0000-0000-000050000000}"/>
    <cellStyle name="20% - Accent2 14" xfId="82" xr:uid="{00000000-0005-0000-0000-000051000000}"/>
    <cellStyle name="20% - Accent2 15" xfId="83" xr:uid="{00000000-0005-0000-0000-000052000000}"/>
    <cellStyle name="20% - Accent2 16" xfId="84" xr:uid="{00000000-0005-0000-0000-000053000000}"/>
    <cellStyle name="20% - Accent2 17" xfId="85" xr:uid="{00000000-0005-0000-0000-000054000000}"/>
    <cellStyle name="20% - Accent2 18" xfId="86" xr:uid="{00000000-0005-0000-0000-000055000000}"/>
    <cellStyle name="20% - Accent2 19" xfId="87" xr:uid="{00000000-0005-0000-0000-000056000000}"/>
    <cellStyle name="20% - Accent2 2" xfId="88" xr:uid="{00000000-0005-0000-0000-000057000000}"/>
    <cellStyle name="20% - Accent2 2 10" xfId="89" xr:uid="{00000000-0005-0000-0000-000058000000}"/>
    <cellStyle name="20% - Accent2 2 11" xfId="90" xr:uid="{00000000-0005-0000-0000-000059000000}"/>
    <cellStyle name="20% - Accent2 2 12" xfId="91" xr:uid="{00000000-0005-0000-0000-00005A000000}"/>
    <cellStyle name="20% - Accent2 2 13" xfId="92" xr:uid="{00000000-0005-0000-0000-00005B000000}"/>
    <cellStyle name="20% - Accent2 2 14" xfId="93" xr:uid="{00000000-0005-0000-0000-00005C000000}"/>
    <cellStyle name="20% - Accent2 2 15" xfId="94" xr:uid="{00000000-0005-0000-0000-00005D000000}"/>
    <cellStyle name="20% - Accent2 2 16" xfId="95" xr:uid="{00000000-0005-0000-0000-00005E000000}"/>
    <cellStyle name="20% - Accent2 2 2" xfId="96" xr:uid="{00000000-0005-0000-0000-00005F000000}"/>
    <cellStyle name="20% - Accent2 2 3" xfId="97" xr:uid="{00000000-0005-0000-0000-000060000000}"/>
    <cellStyle name="20% - Accent2 2 4" xfId="98" xr:uid="{00000000-0005-0000-0000-000061000000}"/>
    <cellStyle name="20% - Accent2 2 5" xfId="99" xr:uid="{00000000-0005-0000-0000-000062000000}"/>
    <cellStyle name="20% - Accent2 2 6" xfId="100" xr:uid="{00000000-0005-0000-0000-000063000000}"/>
    <cellStyle name="20% - Accent2 2 7" xfId="101" xr:uid="{00000000-0005-0000-0000-000064000000}"/>
    <cellStyle name="20% - Accent2 2 8" xfId="102" xr:uid="{00000000-0005-0000-0000-000065000000}"/>
    <cellStyle name="20% - Accent2 2 9" xfId="103" xr:uid="{00000000-0005-0000-0000-000066000000}"/>
    <cellStyle name="20% - Accent2 20" xfId="104" xr:uid="{00000000-0005-0000-0000-000067000000}"/>
    <cellStyle name="20% - Accent2 21" xfId="105" xr:uid="{00000000-0005-0000-0000-000068000000}"/>
    <cellStyle name="20% - Accent2 22" xfId="106" xr:uid="{00000000-0005-0000-0000-000069000000}"/>
    <cellStyle name="20% - Accent2 23" xfId="107" xr:uid="{00000000-0005-0000-0000-00006A000000}"/>
    <cellStyle name="20% - Accent2 24" xfId="108" xr:uid="{00000000-0005-0000-0000-00006B000000}"/>
    <cellStyle name="20% - Accent2 25" xfId="109" xr:uid="{00000000-0005-0000-0000-00006C000000}"/>
    <cellStyle name="20% - Accent2 26" xfId="110" xr:uid="{00000000-0005-0000-0000-00006D000000}"/>
    <cellStyle name="20% - Accent2 27" xfId="111" xr:uid="{00000000-0005-0000-0000-00006E000000}"/>
    <cellStyle name="20% - Accent2 28" xfId="112" xr:uid="{00000000-0005-0000-0000-00006F000000}"/>
    <cellStyle name="20% - Accent2 29" xfId="113" xr:uid="{00000000-0005-0000-0000-000070000000}"/>
    <cellStyle name="20% - Accent2 3" xfId="114" xr:uid="{00000000-0005-0000-0000-000071000000}"/>
    <cellStyle name="20% - Accent2 3 2" xfId="115" xr:uid="{00000000-0005-0000-0000-000072000000}"/>
    <cellStyle name="20% - Accent2 3 2 2" xfId="116" xr:uid="{00000000-0005-0000-0000-000073000000}"/>
    <cellStyle name="20% - Accent2 3 3" xfId="117" xr:uid="{00000000-0005-0000-0000-000074000000}"/>
    <cellStyle name="20% - Accent2 3 4" xfId="118" xr:uid="{00000000-0005-0000-0000-000075000000}"/>
    <cellStyle name="20% - Accent2 3 5" xfId="23478" xr:uid="{3269F883-1685-43E2-9980-CB247520B919}"/>
    <cellStyle name="20% - Accent2 3 5 2" xfId="37613" xr:uid="{3CE0D0EB-8AEF-4682-8705-12655C8A9163}"/>
    <cellStyle name="20% - Accent2 3 5 3" xfId="40093" xr:uid="{D48BCB0E-79D3-4F0E-9ED2-56BF764D48E7}"/>
    <cellStyle name="20% - Accent2 3 5 4" xfId="42571" xr:uid="{FE56346C-FAFC-4BBA-9FE6-59A77E0B1BDE}"/>
    <cellStyle name="20% - Accent2 30" xfId="119" xr:uid="{00000000-0005-0000-0000-000076000000}"/>
    <cellStyle name="20% - Accent2 31" xfId="120" xr:uid="{00000000-0005-0000-0000-000077000000}"/>
    <cellStyle name="20% - Accent2 32" xfId="121" xr:uid="{00000000-0005-0000-0000-000078000000}"/>
    <cellStyle name="20% - Accent2 33" xfId="122" xr:uid="{00000000-0005-0000-0000-000079000000}"/>
    <cellStyle name="20% - Accent2 34" xfId="123" xr:uid="{00000000-0005-0000-0000-00007A000000}"/>
    <cellStyle name="20% - Accent2 35" xfId="124" xr:uid="{00000000-0005-0000-0000-00007B000000}"/>
    <cellStyle name="20% - Accent2 36" xfId="125" xr:uid="{00000000-0005-0000-0000-00007C000000}"/>
    <cellStyle name="20% - Accent2 37" xfId="126" xr:uid="{00000000-0005-0000-0000-00007D000000}"/>
    <cellStyle name="20% - Accent2 38" xfId="127" xr:uid="{00000000-0005-0000-0000-00007E000000}"/>
    <cellStyle name="20% - Accent2 39" xfId="128" xr:uid="{00000000-0005-0000-0000-00007F000000}"/>
    <cellStyle name="20% - Accent2 4" xfId="129" xr:uid="{00000000-0005-0000-0000-000080000000}"/>
    <cellStyle name="20% - Accent2 4 2" xfId="130" xr:uid="{00000000-0005-0000-0000-000081000000}"/>
    <cellStyle name="20% - Accent2 4 3" xfId="131" xr:uid="{00000000-0005-0000-0000-000082000000}"/>
    <cellStyle name="20% - Accent2 40" xfId="132" xr:uid="{00000000-0005-0000-0000-000083000000}"/>
    <cellStyle name="20% - Accent2 41" xfId="133" xr:uid="{00000000-0005-0000-0000-000084000000}"/>
    <cellStyle name="20% - Accent2 42" xfId="134" xr:uid="{00000000-0005-0000-0000-000085000000}"/>
    <cellStyle name="20% - Accent2 43" xfId="135" xr:uid="{00000000-0005-0000-0000-000086000000}"/>
    <cellStyle name="20% - Accent2 44" xfId="36755" xr:uid="{47C5D15A-3D42-4618-9446-BBDED4BE38CE}"/>
    <cellStyle name="20% - Accent2 45" xfId="39235" xr:uid="{8C78A6AA-9769-4048-878F-A63489E28B52}"/>
    <cellStyle name="20% - Accent2 46" xfId="41713" xr:uid="{E21A040B-5B52-440A-AD34-07B1AFFC5BD9}"/>
    <cellStyle name="20% - Accent2 5" xfId="136" xr:uid="{00000000-0005-0000-0000-000087000000}"/>
    <cellStyle name="20% - Accent2 5 2" xfId="137" xr:uid="{00000000-0005-0000-0000-000088000000}"/>
    <cellStyle name="20% - Accent2 5 3" xfId="138" xr:uid="{00000000-0005-0000-0000-000089000000}"/>
    <cellStyle name="20% - Accent2 6" xfId="139" xr:uid="{00000000-0005-0000-0000-00008A000000}"/>
    <cellStyle name="20% - Accent2 6 2" xfId="140" xr:uid="{00000000-0005-0000-0000-00008B000000}"/>
    <cellStyle name="20% - Accent2 6 3" xfId="141" xr:uid="{00000000-0005-0000-0000-00008C000000}"/>
    <cellStyle name="20% - Accent2 7" xfId="142" xr:uid="{00000000-0005-0000-0000-00008D000000}"/>
    <cellStyle name="20% - Accent2 7 2" xfId="143" xr:uid="{00000000-0005-0000-0000-00008E000000}"/>
    <cellStyle name="20% - Accent2 7 3" xfId="144" xr:uid="{00000000-0005-0000-0000-00008F000000}"/>
    <cellStyle name="20% - Accent2 8" xfId="145" xr:uid="{00000000-0005-0000-0000-000090000000}"/>
    <cellStyle name="20% - Accent2 8 2" xfId="146" xr:uid="{00000000-0005-0000-0000-000091000000}"/>
    <cellStyle name="20% - Accent2 8 3" xfId="147" xr:uid="{00000000-0005-0000-0000-000092000000}"/>
    <cellStyle name="20% - Accent2 9" xfId="148" xr:uid="{00000000-0005-0000-0000-000093000000}"/>
    <cellStyle name="20% - Accent2 9 2" xfId="149" xr:uid="{00000000-0005-0000-0000-000094000000}"/>
    <cellStyle name="20% - Accent3" xfId="19457" builtinId="38" customBuiltin="1"/>
    <cellStyle name="20% - Accent3 10" xfId="150" xr:uid="{00000000-0005-0000-0000-000095000000}"/>
    <cellStyle name="20% - Accent3 10 2" xfId="151" xr:uid="{00000000-0005-0000-0000-000096000000}"/>
    <cellStyle name="20% - Accent3 11" xfId="152" xr:uid="{00000000-0005-0000-0000-000097000000}"/>
    <cellStyle name="20% - Accent3 11 2" xfId="153" xr:uid="{00000000-0005-0000-0000-000098000000}"/>
    <cellStyle name="20% - Accent3 12" xfId="154" xr:uid="{00000000-0005-0000-0000-000099000000}"/>
    <cellStyle name="20% - Accent3 13" xfId="155" xr:uid="{00000000-0005-0000-0000-00009A000000}"/>
    <cellStyle name="20% - Accent3 14" xfId="156" xr:uid="{00000000-0005-0000-0000-00009B000000}"/>
    <cellStyle name="20% - Accent3 15" xfId="157" xr:uid="{00000000-0005-0000-0000-00009C000000}"/>
    <cellStyle name="20% - Accent3 16" xfId="158" xr:uid="{00000000-0005-0000-0000-00009D000000}"/>
    <cellStyle name="20% - Accent3 17" xfId="159" xr:uid="{00000000-0005-0000-0000-00009E000000}"/>
    <cellStyle name="20% - Accent3 18" xfId="160" xr:uid="{00000000-0005-0000-0000-00009F000000}"/>
    <cellStyle name="20% - Accent3 19" xfId="161" xr:uid="{00000000-0005-0000-0000-0000A0000000}"/>
    <cellStyle name="20% - Accent3 2" xfId="162" xr:uid="{00000000-0005-0000-0000-0000A1000000}"/>
    <cellStyle name="20% - Accent3 2 10" xfId="163" xr:uid="{00000000-0005-0000-0000-0000A2000000}"/>
    <cellStyle name="20% - Accent3 2 11" xfId="164" xr:uid="{00000000-0005-0000-0000-0000A3000000}"/>
    <cellStyle name="20% - Accent3 2 12" xfId="165" xr:uid="{00000000-0005-0000-0000-0000A4000000}"/>
    <cellStyle name="20% - Accent3 2 13" xfId="166" xr:uid="{00000000-0005-0000-0000-0000A5000000}"/>
    <cellStyle name="20% - Accent3 2 14" xfId="167" xr:uid="{00000000-0005-0000-0000-0000A6000000}"/>
    <cellStyle name="20% - Accent3 2 15" xfId="168" xr:uid="{00000000-0005-0000-0000-0000A7000000}"/>
    <cellStyle name="20% - Accent3 2 16" xfId="169" xr:uid="{00000000-0005-0000-0000-0000A8000000}"/>
    <cellStyle name="20% - Accent3 2 2" xfId="170" xr:uid="{00000000-0005-0000-0000-0000A9000000}"/>
    <cellStyle name="20% - Accent3 2 3" xfId="171" xr:uid="{00000000-0005-0000-0000-0000AA000000}"/>
    <cellStyle name="20% - Accent3 2 4" xfId="172" xr:uid="{00000000-0005-0000-0000-0000AB000000}"/>
    <cellStyle name="20% - Accent3 2 5" xfId="173" xr:uid="{00000000-0005-0000-0000-0000AC000000}"/>
    <cellStyle name="20% - Accent3 2 6" xfId="174" xr:uid="{00000000-0005-0000-0000-0000AD000000}"/>
    <cellStyle name="20% - Accent3 2 7" xfId="175" xr:uid="{00000000-0005-0000-0000-0000AE000000}"/>
    <cellStyle name="20% - Accent3 2 8" xfId="176" xr:uid="{00000000-0005-0000-0000-0000AF000000}"/>
    <cellStyle name="20% - Accent3 2 9" xfId="177" xr:uid="{00000000-0005-0000-0000-0000B0000000}"/>
    <cellStyle name="20% - Accent3 20" xfId="178" xr:uid="{00000000-0005-0000-0000-0000B1000000}"/>
    <cellStyle name="20% - Accent3 21" xfId="179" xr:uid="{00000000-0005-0000-0000-0000B2000000}"/>
    <cellStyle name="20% - Accent3 22" xfId="180" xr:uid="{00000000-0005-0000-0000-0000B3000000}"/>
    <cellStyle name="20% - Accent3 23" xfId="181" xr:uid="{00000000-0005-0000-0000-0000B4000000}"/>
    <cellStyle name="20% - Accent3 24" xfId="182" xr:uid="{00000000-0005-0000-0000-0000B5000000}"/>
    <cellStyle name="20% - Accent3 25" xfId="183" xr:uid="{00000000-0005-0000-0000-0000B6000000}"/>
    <cellStyle name="20% - Accent3 26" xfId="184" xr:uid="{00000000-0005-0000-0000-0000B7000000}"/>
    <cellStyle name="20% - Accent3 27" xfId="185" xr:uid="{00000000-0005-0000-0000-0000B8000000}"/>
    <cellStyle name="20% - Accent3 28" xfId="186" xr:uid="{00000000-0005-0000-0000-0000B9000000}"/>
    <cellStyle name="20% - Accent3 29" xfId="187" xr:uid="{00000000-0005-0000-0000-0000BA000000}"/>
    <cellStyle name="20% - Accent3 3" xfId="188" xr:uid="{00000000-0005-0000-0000-0000BB000000}"/>
    <cellStyle name="20% - Accent3 3 2" xfId="189" xr:uid="{00000000-0005-0000-0000-0000BC000000}"/>
    <cellStyle name="20% - Accent3 3 2 2" xfId="190" xr:uid="{00000000-0005-0000-0000-0000BD000000}"/>
    <cellStyle name="20% - Accent3 3 3" xfId="191" xr:uid="{00000000-0005-0000-0000-0000BE000000}"/>
    <cellStyle name="20% - Accent3 3 4" xfId="192" xr:uid="{00000000-0005-0000-0000-0000BF000000}"/>
    <cellStyle name="20% - Accent3 3 5" xfId="23479" xr:uid="{5750C387-6C97-4301-9A6C-ECAAAA826D7F}"/>
    <cellStyle name="20% - Accent3 3 5 2" xfId="37614" xr:uid="{19259DC2-9EB4-4656-95E3-E82B4685B2B0}"/>
    <cellStyle name="20% - Accent3 3 5 3" xfId="40094" xr:uid="{5510DCA8-D48E-4D68-8994-74740CA80BFF}"/>
    <cellStyle name="20% - Accent3 3 5 4" xfId="42572" xr:uid="{9959D0B2-D762-4B7F-8BBF-52F678E3E181}"/>
    <cellStyle name="20% - Accent3 30" xfId="193" xr:uid="{00000000-0005-0000-0000-0000C0000000}"/>
    <cellStyle name="20% - Accent3 31" xfId="194" xr:uid="{00000000-0005-0000-0000-0000C1000000}"/>
    <cellStyle name="20% - Accent3 32" xfId="195" xr:uid="{00000000-0005-0000-0000-0000C2000000}"/>
    <cellStyle name="20% - Accent3 33" xfId="196" xr:uid="{00000000-0005-0000-0000-0000C3000000}"/>
    <cellStyle name="20% - Accent3 34" xfId="197" xr:uid="{00000000-0005-0000-0000-0000C4000000}"/>
    <cellStyle name="20% - Accent3 35" xfId="198" xr:uid="{00000000-0005-0000-0000-0000C5000000}"/>
    <cellStyle name="20% - Accent3 36" xfId="199" xr:uid="{00000000-0005-0000-0000-0000C6000000}"/>
    <cellStyle name="20% - Accent3 37" xfId="200" xr:uid="{00000000-0005-0000-0000-0000C7000000}"/>
    <cellStyle name="20% - Accent3 38" xfId="201" xr:uid="{00000000-0005-0000-0000-0000C8000000}"/>
    <cellStyle name="20% - Accent3 39" xfId="202" xr:uid="{00000000-0005-0000-0000-0000C9000000}"/>
    <cellStyle name="20% - Accent3 4" xfId="203" xr:uid="{00000000-0005-0000-0000-0000CA000000}"/>
    <cellStyle name="20% - Accent3 4 2" xfId="204" xr:uid="{00000000-0005-0000-0000-0000CB000000}"/>
    <cellStyle name="20% - Accent3 4 3" xfId="205" xr:uid="{00000000-0005-0000-0000-0000CC000000}"/>
    <cellStyle name="20% - Accent3 40" xfId="206" xr:uid="{00000000-0005-0000-0000-0000CD000000}"/>
    <cellStyle name="20% - Accent3 41" xfId="207" xr:uid="{00000000-0005-0000-0000-0000CE000000}"/>
    <cellStyle name="20% - Accent3 42" xfId="208" xr:uid="{00000000-0005-0000-0000-0000CF000000}"/>
    <cellStyle name="20% - Accent3 43" xfId="209" xr:uid="{00000000-0005-0000-0000-0000D0000000}"/>
    <cellStyle name="20% - Accent3 44" xfId="210" xr:uid="{00000000-0005-0000-0000-0000D1000000}"/>
    <cellStyle name="20% - Accent3 44 2" xfId="18018" xr:uid="{E3440931-79B2-4D89-AD69-CE211A33F45B}"/>
    <cellStyle name="20% - Accent3 44 3" xfId="24529" xr:uid="{C130765F-467D-4414-B028-520DBCBBD431}"/>
    <cellStyle name="20% - Accent3 44 4" xfId="38388" xr:uid="{BFBC5D32-3122-4002-9CA2-D76B51D91038}"/>
    <cellStyle name="20% - Accent3 44 5" xfId="40868" xr:uid="{B1753468-7A8E-41F4-BAFA-C1513DF10122}"/>
    <cellStyle name="20% - Accent3 44 6" xfId="43346" xr:uid="{3436BD4E-5986-47D7-99E8-ADDD86823FAE}"/>
    <cellStyle name="20% - Accent3 45" xfId="36757" xr:uid="{D8EE41B4-902F-431E-B5CA-68082E4560BB}"/>
    <cellStyle name="20% - Accent3 46" xfId="39237" xr:uid="{12E0A939-E859-4A22-B208-5A4F807819E0}"/>
    <cellStyle name="20% - Accent3 47" xfId="41715" xr:uid="{31031F7C-BBF6-47B3-9A26-CD14CBC89F94}"/>
    <cellStyle name="20% - Accent3 5" xfId="211" xr:uid="{00000000-0005-0000-0000-0000D2000000}"/>
    <cellStyle name="20% - Accent3 5 2" xfId="212" xr:uid="{00000000-0005-0000-0000-0000D3000000}"/>
    <cellStyle name="20% - Accent3 5 3" xfId="213" xr:uid="{00000000-0005-0000-0000-0000D4000000}"/>
    <cellStyle name="20% - Accent3 6" xfId="214" xr:uid="{00000000-0005-0000-0000-0000D5000000}"/>
    <cellStyle name="20% - Accent3 6 2" xfId="215" xr:uid="{00000000-0005-0000-0000-0000D6000000}"/>
    <cellStyle name="20% - Accent3 6 3" xfId="216" xr:uid="{00000000-0005-0000-0000-0000D7000000}"/>
    <cellStyle name="20% - Accent3 7" xfId="217" xr:uid="{00000000-0005-0000-0000-0000D8000000}"/>
    <cellStyle name="20% - Accent3 7 2" xfId="218" xr:uid="{00000000-0005-0000-0000-0000D9000000}"/>
    <cellStyle name="20% - Accent3 7 3" xfId="219" xr:uid="{00000000-0005-0000-0000-0000DA000000}"/>
    <cellStyle name="20% - Accent3 8" xfId="220" xr:uid="{00000000-0005-0000-0000-0000DB000000}"/>
    <cellStyle name="20% - Accent3 8 2" xfId="221" xr:uid="{00000000-0005-0000-0000-0000DC000000}"/>
    <cellStyle name="20% - Accent3 8 3" xfId="222" xr:uid="{00000000-0005-0000-0000-0000DD000000}"/>
    <cellStyle name="20% - Accent3 9" xfId="223" xr:uid="{00000000-0005-0000-0000-0000DE000000}"/>
    <cellStyle name="20% - Accent3 9 2" xfId="224" xr:uid="{00000000-0005-0000-0000-0000DF000000}"/>
    <cellStyle name="20% - Accent4" xfId="19460" builtinId="42" customBuiltin="1"/>
    <cellStyle name="20% - Accent4 10" xfId="225" xr:uid="{00000000-0005-0000-0000-0000E0000000}"/>
    <cellStyle name="20% - Accent4 10 2" xfId="226" xr:uid="{00000000-0005-0000-0000-0000E1000000}"/>
    <cellStyle name="20% - Accent4 11" xfId="227" xr:uid="{00000000-0005-0000-0000-0000E2000000}"/>
    <cellStyle name="20% - Accent4 11 2" xfId="228" xr:uid="{00000000-0005-0000-0000-0000E3000000}"/>
    <cellStyle name="20% - Accent4 12" xfId="229" xr:uid="{00000000-0005-0000-0000-0000E4000000}"/>
    <cellStyle name="20% - Accent4 13" xfId="230" xr:uid="{00000000-0005-0000-0000-0000E5000000}"/>
    <cellStyle name="20% - Accent4 14" xfId="231" xr:uid="{00000000-0005-0000-0000-0000E6000000}"/>
    <cellStyle name="20% - Accent4 15" xfId="232" xr:uid="{00000000-0005-0000-0000-0000E7000000}"/>
    <cellStyle name="20% - Accent4 16" xfId="233" xr:uid="{00000000-0005-0000-0000-0000E8000000}"/>
    <cellStyle name="20% - Accent4 17" xfId="234" xr:uid="{00000000-0005-0000-0000-0000E9000000}"/>
    <cellStyle name="20% - Accent4 18" xfId="235" xr:uid="{00000000-0005-0000-0000-0000EA000000}"/>
    <cellStyle name="20% - Accent4 19" xfId="236" xr:uid="{00000000-0005-0000-0000-0000EB000000}"/>
    <cellStyle name="20% - Accent4 2" xfId="237" xr:uid="{00000000-0005-0000-0000-0000EC000000}"/>
    <cellStyle name="20% - Accent4 2 10" xfId="238" xr:uid="{00000000-0005-0000-0000-0000ED000000}"/>
    <cellStyle name="20% - Accent4 2 11" xfId="239" xr:uid="{00000000-0005-0000-0000-0000EE000000}"/>
    <cellStyle name="20% - Accent4 2 12" xfId="240" xr:uid="{00000000-0005-0000-0000-0000EF000000}"/>
    <cellStyle name="20% - Accent4 2 13" xfId="241" xr:uid="{00000000-0005-0000-0000-0000F0000000}"/>
    <cellStyle name="20% - Accent4 2 14" xfId="242" xr:uid="{00000000-0005-0000-0000-0000F1000000}"/>
    <cellStyle name="20% - Accent4 2 15" xfId="243" xr:uid="{00000000-0005-0000-0000-0000F2000000}"/>
    <cellStyle name="20% - Accent4 2 16" xfId="244" xr:uid="{00000000-0005-0000-0000-0000F3000000}"/>
    <cellStyle name="20% - Accent4 2 2" xfId="245" xr:uid="{00000000-0005-0000-0000-0000F4000000}"/>
    <cellStyle name="20% - Accent4 2 3" xfId="246" xr:uid="{00000000-0005-0000-0000-0000F5000000}"/>
    <cellStyle name="20% - Accent4 2 4" xfId="247" xr:uid="{00000000-0005-0000-0000-0000F6000000}"/>
    <cellStyle name="20% - Accent4 2 5" xfId="248" xr:uid="{00000000-0005-0000-0000-0000F7000000}"/>
    <cellStyle name="20% - Accent4 2 6" xfId="249" xr:uid="{00000000-0005-0000-0000-0000F8000000}"/>
    <cellStyle name="20% - Accent4 2 7" xfId="250" xr:uid="{00000000-0005-0000-0000-0000F9000000}"/>
    <cellStyle name="20% - Accent4 2 8" xfId="251" xr:uid="{00000000-0005-0000-0000-0000FA000000}"/>
    <cellStyle name="20% - Accent4 2 9" xfId="252" xr:uid="{00000000-0005-0000-0000-0000FB000000}"/>
    <cellStyle name="20% - Accent4 20" xfId="253" xr:uid="{00000000-0005-0000-0000-0000FC000000}"/>
    <cellStyle name="20% - Accent4 21" xfId="254" xr:uid="{00000000-0005-0000-0000-0000FD000000}"/>
    <cellStyle name="20% - Accent4 22" xfId="255" xr:uid="{00000000-0005-0000-0000-0000FE000000}"/>
    <cellStyle name="20% - Accent4 23" xfId="256" xr:uid="{00000000-0005-0000-0000-0000FF000000}"/>
    <cellStyle name="20% - Accent4 24" xfId="257" xr:uid="{00000000-0005-0000-0000-000000010000}"/>
    <cellStyle name="20% - Accent4 25" xfId="258" xr:uid="{00000000-0005-0000-0000-000001010000}"/>
    <cellStyle name="20% - Accent4 26" xfId="259" xr:uid="{00000000-0005-0000-0000-000002010000}"/>
    <cellStyle name="20% - Accent4 27" xfId="260" xr:uid="{00000000-0005-0000-0000-000003010000}"/>
    <cellStyle name="20% - Accent4 28" xfId="261" xr:uid="{00000000-0005-0000-0000-000004010000}"/>
    <cellStyle name="20% - Accent4 29" xfId="262" xr:uid="{00000000-0005-0000-0000-000005010000}"/>
    <cellStyle name="20% - Accent4 3" xfId="263" xr:uid="{00000000-0005-0000-0000-000006010000}"/>
    <cellStyle name="20% - Accent4 3 2" xfId="264" xr:uid="{00000000-0005-0000-0000-000007010000}"/>
    <cellStyle name="20% - Accent4 3 2 2" xfId="265" xr:uid="{00000000-0005-0000-0000-000008010000}"/>
    <cellStyle name="20% - Accent4 3 3" xfId="266" xr:uid="{00000000-0005-0000-0000-000009010000}"/>
    <cellStyle name="20% - Accent4 3 4" xfId="267" xr:uid="{00000000-0005-0000-0000-00000A010000}"/>
    <cellStyle name="20% - Accent4 3 5" xfId="23480" xr:uid="{66CB9A40-D85D-4BA8-9E68-D7BD164BA5EE}"/>
    <cellStyle name="20% - Accent4 3 5 2" xfId="37615" xr:uid="{910EAA35-4F1B-40ED-805C-681B821C1AD5}"/>
    <cellStyle name="20% - Accent4 3 5 3" xfId="40095" xr:uid="{7567C7BC-09C6-4245-8DED-447E0AA38561}"/>
    <cellStyle name="20% - Accent4 3 5 4" xfId="42573" xr:uid="{CB2410B7-73E2-4A6C-A9B4-5FB9C1AE982D}"/>
    <cellStyle name="20% - Accent4 30" xfId="268" xr:uid="{00000000-0005-0000-0000-00000B010000}"/>
    <cellStyle name="20% - Accent4 31" xfId="269" xr:uid="{00000000-0005-0000-0000-00000C010000}"/>
    <cellStyle name="20% - Accent4 32" xfId="270" xr:uid="{00000000-0005-0000-0000-00000D010000}"/>
    <cellStyle name="20% - Accent4 33" xfId="271" xr:uid="{00000000-0005-0000-0000-00000E010000}"/>
    <cellStyle name="20% - Accent4 34" xfId="272" xr:uid="{00000000-0005-0000-0000-00000F010000}"/>
    <cellStyle name="20% - Accent4 35" xfId="273" xr:uid="{00000000-0005-0000-0000-000010010000}"/>
    <cellStyle name="20% - Accent4 36" xfId="274" xr:uid="{00000000-0005-0000-0000-000011010000}"/>
    <cellStyle name="20% - Accent4 37" xfId="275" xr:uid="{00000000-0005-0000-0000-000012010000}"/>
    <cellStyle name="20% - Accent4 38" xfId="276" xr:uid="{00000000-0005-0000-0000-000013010000}"/>
    <cellStyle name="20% - Accent4 39" xfId="277" xr:uid="{00000000-0005-0000-0000-000014010000}"/>
    <cellStyle name="20% - Accent4 4" xfId="278" xr:uid="{00000000-0005-0000-0000-000015010000}"/>
    <cellStyle name="20% - Accent4 4 2" xfId="279" xr:uid="{00000000-0005-0000-0000-000016010000}"/>
    <cellStyle name="20% - Accent4 4 3" xfId="280" xr:uid="{00000000-0005-0000-0000-000017010000}"/>
    <cellStyle name="20% - Accent4 40" xfId="281" xr:uid="{00000000-0005-0000-0000-000018010000}"/>
    <cellStyle name="20% - Accent4 41" xfId="282" xr:uid="{00000000-0005-0000-0000-000019010000}"/>
    <cellStyle name="20% - Accent4 42" xfId="283" xr:uid="{00000000-0005-0000-0000-00001A010000}"/>
    <cellStyle name="20% - Accent4 43" xfId="284" xr:uid="{00000000-0005-0000-0000-00001B010000}"/>
    <cellStyle name="20% - Accent4 44" xfId="36759" xr:uid="{8DFA83A2-398D-4DAA-89CB-FD99434BF943}"/>
    <cellStyle name="20% - Accent4 45" xfId="39239" xr:uid="{39EDCBA5-AB73-4505-9A4F-ADFAF086551F}"/>
    <cellStyle name="20% - Accent4 46" xfId="41717" xr:uid="{5B62A5B1-BD60-43BA-85FB-04F34ECAE01A}"/>
    <cellStyle name="20% - Accent4 5" xfId="285" xr:uid="{00000000-0005-0000-0000-00001C010000}"/>
    <cellStyle name="20% - Accent4 5 2" xfId="286" xr:uid="{00000000-0005-0000-0000-00001D010000}"/>
    <cellStyle name="20% - Accent4 5 3" xfId="287" xr:uid="{00000000-0005-0000-0000-00001E010000}"/>
    <cellStyle name="20% - Accent4 6" xfId="288" xr:uid="{00000000-0005-0000-0000-00001F010000}"/>
    <cellStyle name="20% - Accent4 6 2" xfId="289" xr:uid="{00000000-0005-0000-0000-000020010000}"/>
    <cellStyle name="20% - Accent4 6 3" xfId="290" xr:uid="{00000000-0005-0000-0000-000021010000}"/>
    <cellStyle name="20% - Accent4 7" xfId="291" xr:uid="{00000000-0005-0000-0000-000022010000}"/>
    <cellStyle name="20% - Accent4 7 2" xfId="292" xr:uid="{00000000-0005-0000-0000-000023010000}"/>
    <cellStyle name="20% - Accent4 7 3" xfId="293" xr:uid="{00000000-0005-0000-0000-000024010000}"/>
    <cellStyle name="20% - Accent4 8" xfId="294" xr:uid="{00000000-0005-0000-0000-000025010000}"/>
    <cellStyle name="20% - Accent4 8 2" xfId="295" xr:uid="{00000000-0005-0000-0000-000026010000}"/>
    <cellStyle name="20% - Accent4 8 3" xfId="296" xr:uid="{00000000-0005-0000-0000-000027010000}"/>
    <cellStyle name="20% - Accent4 9" xfId="297" xr:uid="{00000000-0005-0000-0000-000028010000}"/>
    <cellStyle name="20% - Accent4 9 2" xfId="298" xr:uid="{00000000-0005-0000-0000-000029010000}"/>
    <cellStyle name="20% - Accent5" xfId="19463" builtinId="46" customBuiltin="1"/>
    <cellStyle name="20% - Accent5 10" xfId="299" xr:uid="{00000000-0005-0000-0000-00002A010000}"/>
    <cellStyle name="20% - Accent5 10 2" xfId="300" xr:uid="{00000000-0005-0000-0000-00002B010000}"/>
    <cellStyle name="20% - Accent5 11" xfId="301" xr:uid="{00000000-0005-0000-0000-00002C010000}"/>
    <cellStyle name="20% - Accent5 11 2" xfId="302" xr:uid="{00000000-0005-0000-0000-00002D010000}"/>
    <cellStyle name="20% - Accent5 12" xfId="303" xr:uid="{00000000-0005-0000-0000-00002E010000}"/>
    <cellStyle name="20% - Accent5 13" xfId="304" xr:uid="{00000000-0005-0000-0000-00002F010000}"/>
    <cellStyle name="20% - Accent5 14" xfId="305" xr:uid="{00000000-0005-0000-0000-000030010000}"/>
    <cellStyle name="20% - Accent5 15" xfId="306" xr:uid="{00000000-0005-0000-0000-000031010000}"/>
    <cellStyle name="20% - Accent5 16" xfId="307" xr:uid="{00000000-0005-0000-0000-000032010000}"/>
    <cellStyle name="20% - Accent5 17" xfId="308" xr:uid="{00000000-0005-0000-0000-000033010000}"/>
    <cellStyle name="20% - Accent5 18" xfId="309" xr:uid="{00000000-0005-0000-0000-000034010000}"/>
    <cellStyle name="20% - Accent5 19" xfId="310" xr:uid="{00000000-0005-0000-0000-000035010000}"/>
    <cellStyle name="20% - Accent5 2" xfId="311" xr:uid="{00000000-0005-0000-0000-000036010000}"/>
    <cellStyle name="20% - Accent5 2 10" xfId="312" xr:uid="{00000000-0005-0000-0000-000037010000}"/>
    <cellStyle name="20% - Accent5 2 11" xfId="313" xr:uid="{00000000-0005-0000-0000-000038010000}"/>
    <cellStyle name="20% - Accent5 2 12" xfId="314" xr:uid="{00000000-0005-0000-0000-000039010000}"/>
    <cellStyle name="20% - Accent5 2 13" xfId="315" xr:uid="{00000000-0005-0000-0000-00003A010000}"/>
    <cellStyle name="20% - Accent5 2 14" xfId="316" xr:uid="{00000000-0005-0000-0000-00003B010000}"/>
    <cellStyle name="20% - Accent5 2 15" xfId="317" xr:uid="{00000000-0005-0000-0000-00003C010000}"/>
    <cellStyle name="20% - Accent5 2 2" xfId="318" xr:uid="{00000000-0005-0000-0000-00003D010000}"/>
    <cellStyle name="20% - Accent5 2 3" xfId="319" xr:uid="{00000000-0005-0000-0000-00003E010000}"/>
    <cellStyle name="20% - Accent5 2 4" xfId="320" xr:uid="{00000000-0005-0000-0000-00003F010000}"/>
    <cellStyle name="20% - Accent5 2 5" xfId="321" xr:uid="{00000000-0005-0000-0000-000040010000}"/>
    <cellStyle name="20% - Accent5 2 6" xfId="322" xr:uid="{00000000-0005-0000-0000-000041010000}"/>
    <cellStyle name="20% - Accent5 2 7" xfId="323" xr:uid="{00000000-0005-0000-0000-000042010000}"/>
    <cellStyle name="20% - Accent5 2 8" xfId="324" xr:uid="{00000000-0005-0000-0000-000043010000}"/>
    <cellStyle name="20% - Accent5 2 9" xfId="325" xr:uid="{00000000-0005-0000-0000-000044010000}"/>
    <cellStyle name="20% - Accent5 20" xfId="326" xr:uid="{00000000-0005-0000-0000-000045010000}"/>
    <cellStyle name="20% - Accent5 21" xfId="327" xr:uid="{00000000-0005-0000-0000-000046010000}"/>
    <cellStyle name="20% - Accent5 22" xfId="328" xr:uid="{00000000-0005-0000-0000-000047010000}"/>
    <cellStyle name="20% - Accent5 23" xfId="329" xr:uid="{00000000-0005-0000-0000-000048010000}"/>
    <cellStyle name="20% - Accent5 24" xfId="330" xr:uid="{00000000-0005-0000-0000-000049010000}"/>
    <cellStyle name="20% - Accent5 25" xfId="331" xr:uid="{00000000-0005-0000-0000-00004A010000}"/>
    <cellStyle name="20% - Accent5 26" xfId="332" xr:uid="{00000000-0005-0000-0000-00004B010000}"/>
    <cellStyle name="20% - Accent5 27" xfId="333" xr:uid="{00000000-0005-0000-0000-00004C010000}"/>
    <cellStyle name="20% - Accent5 28" xfId="334" xr:uid="{00000000-0005-0000-0000-00004D010000}"/>
    <cellStyle name="20% - Accent5 29" xfId="335" xr:uid="{00000000-0005-0000-0000-00004E010000}"/>
    <cellStyle name="20% - Accent5 3" xfId="336" xr:uid="{00000000-0005-0000-0000-00004F010000}"/>
    <cellStyle name="20% - Accent5 3 2" xfId="337" xr:uid="{00000000-0005-0000-0000-000050010000}"/>
    <cellStyle name="20% - Accent5 30" xfId="338" xr:uid="{00000000-0005-0000-0000-000051010000}"/>
    <cellStyle name="20% - Accent5 31" xfId="339" xr:uid="{00000000-0005-0000-0000-000052010000}"/>
    <cellStyle name="20% - Accent5 32" xfId="340" xr:uid="{00000000-0005-0000-0000-000053010000}"/>
    <cellStyle name="20% - Accent5 33" xfId="341" xr:uid="{00000000-0005-0000-0000-000054010000}"/>
    <cellStyle name="20% - Accent5 34" xfId="342" xr:uid="{00000000-0005-0000-0000-000055010000}"/>
    <cellStyle name="20% - Accent5 35" xfId="343" xr:uid="{00000000-0005-0000-0000-000056010000}"/>
    <cellStyle name="20% - Accent5 36" xfId="344" xr:uid="{00000000-0005-0000-0000-000057010000}"/>
    <cellStyle name="20% - Accent5 37" xfId="345" xr:uid="{00000000-0005-0000-0000-000058010000}"/>
    <cellStyle name="20% - Accent5 38" xfId="346" xr:uid="{00000000-0005-0000-0000-000059010000}"/>
    <cellStyle name="20% - Accent5 39" xfId="347" xr:uid="{00000000-0005-0000-0000-00005A010000}"/>
    <cellStyle name="20% - Accent5 4" xfId="348" xr:uid="{00000000-0005-0000-0000-00005B010000}"/>
    <cellStyle name="20% - Accent5 40" xfId="349" xr:uid="{00000000-0005-0000-0000-00005C010000}"/>
    <cellStyle name="20% - Accent5 41" xfId="350" xr:uid="{00000000-0005-0000-0000-00005D010000}"/>
    <cellStyle name="20% - Accent5 42" xfId="351" xr:uid="{00000000-0005-0000-0000-00005E010000}"/>
    <cellStyle name="20% - Accent5 43" xfId="352" xr:uid="{00000000-0005-0000-0000-00005F010000}"/>
    <cellStyle name="20% - Accent5 44" xfId="36751" xr:uid="{6702A703-D094-49C5-B5F5-46C3F46C2429}"/>
    <cellStyle name="20% - Accent5 45" xfId="39231" xr:uid="{CC3837DE-9C96-479A-968F-058B27B10364}"/>
    <cellStyle name="20% - Accent5 46" xfId="41709" xr:uid="{F50646F8-E385-4B17-8EF7-89B17ED2359A}"/>
    <cellStyle name="20% - Accent5 5" xfId="353" xr:uid="{00000000-0005-0000-0000-000060010000}"/>
    <cellStyle name="20% - Accent5 6" xfId="354" xr:uid="{00000000-0005-0000-0000-000061010000}"/>
    <cellStyle name="20% - Accent5 7" xfId="355" xr:uid="{00000000-0005-0000-0000-000062010000}"/>
    <cellStyle name="20% - Accent5 8" xfId="356" xr:uid="{00000000-0005-0000-0000-000063010000}"/>
    <cellStyle name="20% - Accent5 9" xfId="357" xr:uid="{00000000-0005-0000-0000-000064010000}"/>
    <cellStyle name="20% - Accent5 9 2" xfId="358" xr:uid="{00000000-0005-0000-0000-000065010000}"/>
    <cellStyle name="20% - Accent6" xfId="19466" builtinId="50" customBuiltin="1"/>
    <cellStyle name="20% - Accent6 10" xfId="359" xr:uid="{00000000-0005-0000-0000-000066010000}"/>
    <cellStyle name="20% - Accent6 10 2" xfId="360" xr:uid="{00000000-0005-0000-0000-000067010000}"/>
    <cellStyle name="20% - Accent6 11" xfId="361" xr:uid="{00000000-0005-0000-0000-000068010000}"/>
    <cellStyle name="20% - Accent6 11 2" xfId="362" xr:uid="{00000000-0005-0000-0000-000069010000}"/>
    <cellStyle name="20% - Accent6 12" xfId="363" xr:uid="{00000000-0005-0000-0000-00006A010000}"/>
    <cellStyle name="20% - Accent6 13" xfId="364" xr:uid="{00000000-0005-0000-0000-00006B010000}"/>
    <cellStyle name="20% - Accent6 14" xfId="365" xr:uid="{00000000-0005-0000-0000-00006C010000}"/>
    <cellStyle name="20% - Accent6 15" xfId="366" xr:uid="{00000000-0005-0000-0000-00006D010000}"/>
    <cellStyle name="20% - Accent6 16" xfId="367" xr:uid="{00000000-0005-0000-0000-00006E010000}"/>
    <cellStyle name="20% - Accent6 17" xfId="368" xr:uid="{00000000-0005-0000-0000-00006F010000}"/>
    <cellStyle name="20% - Accent6 18" xfId="369" xr:uid="{00000000-0005-0000-0000-000070010000}"/>
    <cellStyle name="20% - Accent6 19" xfId="370" xr:uid="{00000000-0005-0000-0000-000071010000}"/>
    <cellStyle name="20% - Accent6 2" xfId="371" xr:uid="{00000000-0005-0000-0000-000072010000}"/>
    <cellStyle name="20% - Accent6 2 10" xfId="372" xr:uid="{00000000-0005-0000-0000-000073010000}"/>
    <cellStyle name="20% - Accent6 2 11" xfId="373" xr:uid="{00000000-0005-0000-0000-000074010000}"/>
    <cellStyle name="20% - Accent6 2 12" xfId="374" xr:uid="{00000000-0005-0000-0000-000075010000}"/>
    <cellStyle name="20% - Accent6 2 13" xfId="375" xr:uid="{00000000-0005-0000-0000-000076010000}"/>
    <cellStyle name="20% - Accent6 2 14" xfId="376" xr:uid="{00000000-0005-0000-0000-000077010000}"/>
    <cellStyle name="20% - Accent6 2 15" xfId="377" xr:uid="{00000000-0005-0000-0000-000078010000}"/>
    <cellStyle name="20% - Accent6 2 16" xfId="378" xr:uid="{00000000-0005-0000-0000-000079010000}"/>
    <cellStyle name="20% - Accent6 2 2" xfId="379" xr:uid="{00000000-0005-0000-0000-00007A010000}"/>
    <cellStyle name="20% - Accent6 2 3" xfId="380" xr:uid="{00000000-0005-0000-0000-00007B010000}"/>
    <cellStyle name="20% - Accent6 2 4" xfId="381" xr:uid="{00000000-0005-0000-0000-00007C010000}"/>
    <cellStyle name="20% - Accent6 2 5" xfId="382" xr:uid="{00000000-0005-0000-0000-00007D010000}"/>
    <cellStyle name="20% - Accent6 2 6" xfId="383" xr:uid="{00000000-0005-0000-0000-00007E010000}"/>
    <cellStyle name="20% - Accent6 2 7" xfId="384" xr:uid="{00000000-0005-0000-0000-00007F010000}"/>
    <cellStyle name="20% - Accent6 2 8" xfId="385" xr:uid="{00000000-0005-0000-0000-000080010000}"/>
    <cellStyle name="20% - Accent6 2 9" xfId="386" xr:uid="{00000000-0005-0000-0000-000081010000}"/>
    <cellStyle name="20% - Accent6 20" xfId="387" xr:uid="{00000000-0005-0000-0000-000082010000}"/>
    <cellStyle name="20% - Accent6 21" xfId="388" xr:uid="{00000000-0005-0000-0000-000083010000}"/>
    <cellStyle name="20% - Accent6 22" xfId="389" xr:uid="{00000000-0005-0000-0000-000084010000}"/>
    <cellStyle name="20% - Accent6 23" xfId="390" xr:uid="{00000000-0005-0000-0000-000085010000}"/>
    <cellStyle name="20% - Accent6 24" xfId="391" xr:uid="{00000000-0005-0000-0000-000086010000}"/>
    <cellStyle name="20% - Accent6 25" xfId="392" xr:uid="{00000000-0005-0000-0000-000087010000}"/>
    <cellStyle name="20% - Accent6 26" xfId="393" xr:uid="{00000000-0005-0000-0000-000088010000}"/>
    <cellStyle name="20% - Accent6 27" xfId="394" xr:uid="{00000000-0005-0000-0000-000089010000}"/>
    <cellStyle name="20% - Accent6 28" xfId="395" xr:uid="{00000000-0005-0000-0000-00008A010000}"/>
    <cellStyle name="20% - Accent6 29" xfId="396" xr:uid="{00000000-0005-0000-0000-00008B010000}"/>
    <cellStyle name="20% - Accent6 3" xfId="397" xr:uid="{00000000-0005-0000-0000-00008C010000}"/>
    <cellStyle name="20% - Accent6 3 2" xfId="398" xr:uid="{00000000-0005-0000-0000-00008D010000}"/>
    <cellStyle name="20% - Accent6 3 2 2" xfId="399" xr:uid="{00000000-0005-0000-0000-00008E010000}"/>
    <cellStyle name="20% - Accent6 3 3" xfId="400" xr:uid="{00000000-0005-0000-0000-00008F010000}"/>
    <cellStyle name="20% - Accent6 3 4" xfId="401" xr:uid="{00000000-0005-0000-0000-000090010000}"/>
    <cellStyle name="20% - Accent6 30" xfId="402" xr:uid="{00000000-0005-0000-0000-000091010000}"/>
    <cellStyle name="20% - Accent6 31" xfId="403" xr:uid="{00000000-0005-0000-0000-000092010000}"/>
    <cellStyle name="20% - Accent6 32" xfId="404" xr:uid="{00000000-0005-0000-0000-000093010000}"/>
    <cellStyle name="20% - Accent6 33" xfId="405" xr:uid="{00000000-0005-0000-0000-000094010000}"/>
    <cellStyle name="20% - Accent6 34" xfId="406" xr:uid="{00000000-0005-0000-0000-000095010000}"/>
    <cellStyle name="20% - Accent6 35" xfId="407" xr:uid="{00000000-0005-0000-0000-000096010000}"/>
    <cellStyle name="20% - Accent6 36" xfId="408" xr:uid="{00000000-0005-0000-0000-000097010000}"/>
    <cellStyle name="20% - Accent6 37" xfId="409" xr:uid="{00000000-0005-0000-0000-000098010000}"/>
    <cellStyle name="20% - Accent6 38" xfId="410" xr:uid="{00000000-0005-0000-0000-000099010000}"/>
    <cellStyle name="20% - Accent6 39" xfId="411" xr:uid="{00000000-0005-0000-0000-00009A010000}"/>
    <cellStyle name="20% - Accent6 4" xfId="412" xr:uid="{00000000-0005-0000-0000-00009B010000}"/>
    <cellStyle name="20% - Accent6 4 2" xfId="413" xr:uid="{00000000-0005-0000-0000-00009C010000}"/>
    <cellStyle name="20% - Accent6 4 3" xfId="414" xr:uid="{00000000-0005-0000-0000-00009D010000}"/>
    <cellStyle name="20% - Accent6 40" xfId="415" xr:uid="{00000000-0005-0000-0000-00009E010000}"/>
    <cellStyle name="20% - Accent6 41" xfId="416" xr:uid="{00000000-0005-0000-0000-00009F010000}"/>
    <cellStyle name="20% - Accent6 42" xfId="417" xr:uid="{00000000-0005-0000-0000-0000A0010000}"/>
    <cellStyle name="20% - Accent6 43" xfId="418" xr:uid="{00000000-0005-0000-0000-0000A1010000}"/>
    <cellStyle name="20% - Accent6 44" xfId="419" xr:uid="{00000000-0005-0000-0000-0000A2010000}"/>
    <cellStyle name="20% - Accent6 44 10" xfId="39452" xr:uid="{CED35175-77AF-40DB-A520-1932BE85DC43}"/>
    <cellStyle name="20% - Accent6 44 11" xfId="41930" xr:uid="{12E3709D-998F-458E-8E9B-758CFA98CBF8}"/>
    <cellStyle name="20% - Accent6 44 2" xfId="420" xr:uid="{00000000-0005-0000-0000-0000A3010000}"/>
    <cellStyle name="20% - Accent6 44 2 10" xfId="41931" xr:uid="{62106981-B04F-4166-BBE8-061E819C93EA}"/>
    <cellStyle name="20% - Accent6 44 2 2" xfId="421" xr:uid="{00000000-0005-0000-0000-0000A4010000}"/>
    <cellStyle name="20% - Accent6 44 2 2 2" xfId="422" xr:uid="{00000000-0005-0000-0000-0000A5010000}"/>
    <cellStyle name="20% - Accent6 44 2 2 2 2" xfId="423" xr:uid="{00000000-0005-0000-0000-0000A6010000}"/>
    <cellStyle name="20% - Accent6 44 2 2 2 2 2" xfId="18023" xr:uid="{86AA3761-4CC2-4DDF-85BD-9C8B872C5C9A}"/>
    <cellStyle name="20% - Accent6 44 2 2 2 2 3" xfId="24531" xr:uid="{848EA499-2326-499E-9FFA-E847923B0F91}"/>
    <cellStyle name="20% - Accent6 44 2 2 2 2 4" xfId="38390" xr:uid="{66EFC08E-C9DE-4233-AD3F-F4C56546F571}"/>
    <cellStyle name="20% - Accent6 44 2 2 2 2 5" xfId="40870" xr:uid="{7551BA0C-7AD9-4C2B-96D0-ACEE9EE0E6CA}"/>
    <cellStyle name="20% - Accent6 44 2 2 2 2 6" xfId="43348" xr:uid="{70FE31ED-5071-4C8E-A318-3C1BB2EBC136}"/>
    <cellStyle name="20% - Accent6 44 2 2 2 3" xfId="18022" xr:uid="{4013271D-B0C9-4B1C-AADA-C76D766FA1C6}"/>
    <cellStyle name="20% - Accent6 44 2 2 2 4" xfId="24530" xr:uid="{004CBB54-1537-4ACC-A256-7EE26CE42A0D}"/>
    <cellStyle name="20% - Accent6 44 2 2 2 5" xfId="38389" xr:uid="{AF5C5481-63D8-4697-9F2C-EC04C568D544}"/>
    <cellStyle name="20% - Accent6 44 2 2 2 6" xfId="40869" xr:uid="{AF06C979-A620-4DC4-BC3C-924B556EC5A4}"/>
    <cellStyle name="20% - Accent6 44 2 2 2 7" xfId="43347" xr:uid="{03F2F77C-39B3-4025-9B5B-FFB257EE9ED7}"/>
    <cellStyle name="20% - Accent6 44 2 2 3" xfId="424" xr:uid="{00000000-0005-0000-0000-0000A7010000}"/>
    <cellStyle name="20% - Accent6 44 2 2 3 2" xfId="18024" xr:uid="{1C1C137A-D87B-4E1B-A258-19A6E485B537}"/>
    <cellStyle name="20% - Accent6 44 2 2 3 3" xfId="24532" xr:uid="{0A3F3C91-8173-4003-A135-0DBC76886DC2}"/>
    <cellStyle name="20% - Accent6 44 2 2 3 4" xfId="38391" xr:uid="{CE3D7666-B31E-4ECE-94F2-0D327A7518F5}"/>
    <cellStyle name="20% - Accent6 44 2 2 3 5" xfId="40871" xr:uid="{6F9DEB60-D7A3-47BE-AB6F-A68D5AF09AE6}"/>
    <cellStyle name="20% - Accent6 44 2 2 3 6" xfId="43349" xr:uid="{2F688321-912D-4FEA-ADEE-6F2735BBBBC8}"/>
    <cellStyle name="20% - Accent6 44 2 2 4" xfId="18021" xr:uid="{0EB1BA41-5A7B-4DA0-B6D6-C650C3D17CA8}"/>
    <cellStyle name="20% - Accent6 44 2 2 5" xfId="23772" xr:uid="{FB69FD23-4E05-4AA7-8659-46D55C6C51B9}"/>
    <cellStyle name="20% - Accent6 44 2 2 6" xfId="37665" xr:uid="{77545533-7C03-4617-A869-C5BB62E6A96D}"/>
    <cellStyle name="20% - Accent6 44 2 2 7" xfId="40145" xr:uid="{74A77C5F-B0EA-412B-A7C7-67BD88C544B2}"/>
    <cellStyle name="20% - Accent6 44 2 2 8" xfId="42623" xr:uid="{E2FF967F-8667-4B88-9716-1A17607DF0F8}"/>
    <cellStyle name="20% - Accent6 44 2 3" xfId="425" xr:uid="{00000000-0005-0000-0000-0000A8010000}"/>
    <cellStyle name="20% - Accent6 44 2 3 2" xfId="426" xr:uid="{00000000-0005-0000-0000-0000A9010000}"/>
    <cellStyle name="20% - Accent6 44 2 3 2 2" xfId="427" xr:uid="{00000000-0005-0000-0000-0000AA010000}"/>
    <cellStyle name="20% - Accent6 44 2 3 2 2 2" xfId="18027" xr:uid="{2716075D-00F6-486E-8DD0-E778E8DED217}"/>
    <cellStyle name="20% - Accent6 44 2 3 2 2 3" xfId="24534" xr:uid="{DF1745BC-9C1D-444D-B999-B792833E9A07}"/>
    <cellStyle name="20% - Accent6 44 2 3 2 2 4" xfId="38393" xr:uid="{DFD47B36-A340-400F-B620-ECF9F581D6B9}"/>
    <cellStyle name="20% - Accent6 44 2 3 2 2 5" xfId="40873" xr:uid="{6B844EC7-398D-4D97-9098-52D87F4B8C76}"/>
    <cellStyle name="20% - Accent6 44 2 3 2 2 6" xfId="43351" xr:uid="{53DB6F4E-99DD-40F4-867C-99005C837A4C}"/>
    <cellStyle name="20% - Accent6 44 2 3 2 3" xfId="18026" xr:uid="{2B6DA381-4554-43D6-BB3B-4144933B3830}"/>
    <cellStyle name="20% - Accent6 44 2 3 2 4" xfId="24533" xr:uid="{611B5292-3157-4F94-A77B-FDB293AA55B8}"/>
    <cellStyle name="20% - Accent6 44 2 3 2 5" xfId="38392" xr:uid="{319EAFCC-8424-488A-8279-BC79DDF232CC}"/>
    <cellStyle name="20% - Accent6 44 2 3 2 6" xfId="40872" xr:uid="{33091AE6-CCFB-4A8F-A623-16BB5BB8E4A9}"/>
    <cellStyle name="20% - Accent6 44 2 3 2 7" xfId="43350" xr:uid="{1D4D21F7-64ED-4114-B239-8897042B541D}"/>
    <cellStyle name="20% - Accent6 44 2 3 3" xfId="428" xr:uid="{00000000-0005-0000-0000-0000AB010000}"/>
    <cellStyle name="20% - Accent6 44 2 3 3 2" xfId="18028" xr:uid="{06C0E228-2398-4E09-AF76-7AD54D6F80A6}"/>
    <cellStyle name="20% - Accent6 44 2 3 3 3" xfId="20897" xr:uid="{F8854869-7A80-4549-A1A7-E772F56E0DA5}"/>
    <cellStyle name="20% - Accent6 44 2 3 3 4" xfId="37052" xr:uid="{94A1BAD6-7633-4C3B-A18A-C185B58379EC}"/>
    <cellStyle name="20% - Accent6 44 2 3 3 5" xfId="39532" xr:uid="{96B44DD2-4D45-4BE9-B829-0EE3383AB02E}"/>
    <cellStyle name="20% - Accent6 44 2 3 3 6" xfId="42010" xr:uid="{1EE3EBD2-833B-423D-A2CA-85CF0A9586A4}"/>
    <cellStyle name="20% - Accent6 44 2 3 4" xfId="18025" xr:uid="{F6D34531-13FD-4A1E-B2E1-ECC14A884C54}"/>
    <cellStyle name="20% - Accent6 44 2 3 5" xfId="20898" xr:uid="{A6C8E0EB-5CF7-47CC-9D2D-1BC04B41A4EE}"/>
    <cellStyle name="20% - Accent6 44 2 3 6" xfId="37053" xr:uid="{6BB8FF5A-DCC9-427E-B835-99D8A7DCCCD8}"/>
    <cellStyle name="20% - Accent6 44 2 3 7" xfId="39533" xr:uid="{396E33A1-4D21-486A-AA4E-DC27BCE2C271}"/>
    <cellStyle name="20% - Accent6 44 2 3 8" xfId="42011" xr:uid="{C83D988E-8991-4211-AA6D-FEF343A6D294}"/>
    <cellStyle name="20% - Accent6 44 2 4" xfId="429" xr:uid="{00000000-0005-0000-0000-0000AC010000}"/>
    <cellStyle name="20% - Accent6 44 2 4 2" xfId="430" xr:uid="{00000000-0005-0000-0000-0000AD010000}"/>
    <cellStyle name="20% - Accent6 44 2 4 2 2" xfId="18030" xr:uid="{3721C285-9A20-4793-B731-54A055636E39}"/>
    <cellStyle name="20% - Accent6 44 2 4 2 3" xfId="24536" xr:uid="{A12CBE4A-B528-4B80-8935-A73384FE19E1}"/>
    <cellStyle name="20% - Accent6 44 2 4 2 4" xfId="38395" xr:uid="{2177C763-253C-432C-A81E-9AD516E6DEB5}"/>
    <cellStyle name="20% - Accent6 44 2 4 2 5" xfId="40875" xr:uid="{8C12F7D2-5580-4483-B512-0F973C997029}"/>
    <cellStyle name="20% - Accent6 44 2 4 2 6" xfId="43353" xr:uid="{626C60D1-F226-47B6-9CA1-2AB120807AA8}"/>
    <cellStyle name="20% - Accent6 44 2 4 3" xfId="18029" xr:uid="{319BDF05-3145-4C79-BA3B-529418144C32}"/>
    <cellStyle name="20% - Accent6 44 2 4 4" xfId="24535" xr:uid="{CBB36277-E21D-4756-BA96-8EC5B8383DD1}"/>
    <cellStyle name="20% - Accent6 44 2 4 5" xfId="38394" xr:uid="{6C90EB55-12B7-41B3-B8CB-26B01F14B752}"/>
    <cellStyle name="20% - Accent6 44 2 4 6" xfId="40874" xr:uid="{71CECA8E-0DE4-40D6-8DD4-D7A3BA9A11C4}"/>
    <cellStyle name="20% - Accent6 44 2 4 7" xfId="43352" xr:uid="{9C438014-FA35-4650-B0ED-FCF5460C9395}"/>
    <cellStyle name="20% - Accent6 44 2 5" xfId="431" xr:uid="{00000000-0005-0000-0000-0000AE010000}"/>
    <cellStyle name="20% - Accent6 44 2 5 2" xfId="18031" xr:uid="{4C62FC28-3D2A-4442-B270-BA32084CBE7D}"/>
    <cellStyle name="20% - Accent6 44 2 5 3" xfId="20896" xr:uid="{29DF2C85-06A9-410E-8B52-0BF68D5566E3}"/>
    <cellStyle name="20% - Accent6 44 2 5 4" xfId="37051" xr:uid="{A9315936-228D-4E66-9A86-571206B1AFB8}"/>
    <cellStyle name="20% - Accent6 44 2 5 5" xfId="39531" xr:uid="{F3FCF589-6D2B-4513-AF81-F9BC26EE1F30}"/>
    <cellStyle name="20% - Accent6 44 2 5 6" xfId="42009" xr:uid="{78C80E24-9F88-4947-92F5-6A8017BACCB8}"/>
    <cellStyle name="20% - Accent6 44 2 6" xfId="18020" xr:uid="{53734065-E0F2-4237-BDBC-77231B2BA1F5}"/>
    <cellStyle name="20% - Accent6 44 2 7" xfId="20760" xr:uid="{4EB943F4-58D1-462B-9B3C-5A8F61735235}"/>
    <cellStyle name="20% - Accent6 44 2 8" xfId="36973" xr:uid="{DA55649F-F5F0-4675-B136-1B58DA4E81DC}"/>
    <cellStyle name="20% - Accent6 44 2 9" xfId="39453" xr:uid="{D296FADF-B9C0-4426-BB71-E4F59FF1C8EF}"/>
    <cellStyle name="20% - Accent6 44 3" xfId="432" xr:uid="{00000000-0005-0000-0000-0000AF010000}"/>
    <cellStyle name="20% - Accent6 44 3 2" xfId="433" xr:uid="{00000000-0005-0000-0000-0000B0010000}"/>
    <cellStyle name="20% - Accent6 44 3 2 2" xfId="434" xr:uid="{00000000-0005-0000-0000-0000B1010000}"/>
    <cellStyle name="20% - Accent6 44 3 2 2 2" xfId="18034" xr:uid="{DD1EEF2A-0606-4C36-8F71-6DD574EE2486}"/>
    <cellStyle name="20% - Accent6 44 3 2 2 3" xfId="24538" xr:uid="{072748F4-351D-46B5-89E1-2406293F5E8F}"/>
    <cellStyle name="20% - Accent6 44 3 2 2 4" xfId="38397" xr:uid="{F8535861-5FB9-4936-9C1B-9E7A5BF3FFE6}"/>
    <cellStyle name="20% - Accent6 44 3 2 2 5" xfId="40877" xr:uid="{D7F1E013-58E4-446E-A25D-7644C47F45C4}"/>
    <cellStyle name="20% - Accent6 44 3 2 2 6" xfId="43355" xr:uid="{6464CD09-5C3B-4CE6-A9D8-A5085C43B6C6}"/>
    <cellStyle name="20% - Accent6 44 3 2 3" xfId="18033" xr:uid="{C23627B6-A1DE-4439-862C-20A32055E66D}"/>
    <cellStyle name="20% - Accent6 44 3 2 4" xfId="24537" xr:uid="{FC988B82-51E4-4A0D-9DAD-7211211DAAAC}"/>
    <cellStyle name="20% - Accent6 44 3 2 5" xfId="38396" xr:uid="{0CDA04CD-7D59-45DB-A6E7-FE9E15CB926D}"/>
    <cellStyle name="20% - Accent6 44 3 2 6" xfId="40876" xr:uid="{4DC84773-F9BF-429A-AAD6-5A24314315FA}"/>
    <cellStyle name="20% - Accent6 44 3 2 7" xfId="43354" xr:uid="{D248847D-13E3-4D15-8CAC-16BF17C71CA9}"/>
    <cellStyle name="20% - Accent6 44 3 3" xfId="435" xr:uid="{00000000-0005-0000-0000-0000B2010000}"/>
    <cellStyle name="20% - Accent6 44 3 3 2" xfId="18035" xr:uid="{11B24EEE-F13A-4C8F-A547-9A2CCD27DC37}"/>
    <cellStyle name="20% - Accent6 44 3 3 3" xfId="20895" xr:uid="{043E373F-674A-4785-8415-59B91F9A02EB}"/>
    <cellStyle name="20% - Accent6 44 3 3 4" xfId="37050" xr:uid="{DC06FD0A-6457-40B7-8B7F-7F20DC113264}"/>
    <cellStyle name="20% - Accent6 44 3 3 5" xfId="39530" xr:uid="{BC96777E-68F7-44FB-9154-D329586A32CC}"/>
    <cellStyle name="20% - Accent6 44 3 3 6" xfId="42008" xr:uid="{687BBE96-1379-42B7-AA21-D82E6CA31855}"/>
    <cellStyle name="20% - Accent6 44 3 4" xfId="18032" xr:uid="{836199A0-0171-45D3-8E9C-5954E510319D}"/>
    <cellStyle name="20% - Accent6 44 3 5" xfId="23771" xr:uid="{BAF2A937-6591-46BC-8161-6EE7635717E5}"/>
    <cellStyle name="20% - Accent6 44 3 6" xfId="37664" xr:uid="{305F7A14-88FA-43F4-A9B7-CBC5344516DA}"/>
    <cellStyle name="20% - Accent6 44 3 7" xfId="40144" xr:uid="{D86856C0-AEEC-45CE-B9A9-F2A72481ABF2}"/>
    <cellStyle name="20% - Accent6 44 3 8" xfId="42622" xr:uid="{3607C52F-D2FD-4375-A828-EEB4FD8AA9C1}"/>
    <cellStyle name="20% - Accent6 44 4" xfId="436" xr:uid="{00000000-0005-0000-0000-0000B3010000}"/>
    <cellStyle name="20% - Accent6 44 4 2" xfId="437" xr:uid="{00000000-0005-0000-0000-0000B4010000}"/>
    <cellStyle name="20% - Accent6 44 4 2 2" xfId="438" xr:uid="{00000000-0005-0000-0000-0000B5010000}"/>
    <cellStyle name="20% - Accent6 44 4 2 2 2" xfId="18038" xr:uid="{5573FD8E-2F65-46AD-ABA9-2A29702A57F9}"/>
    <cellStyle name="20% - Accent6 44 4 2 2 3" xfId="24541" xr:uid="{46C8B122-BB1F-42BF-83C6-4924E40C9722}"/>
    <cellStyle name="20% - Accent6 44 4 2 2 4" xfId="38400" xr:uid="{779A59F2-8877-4EB6-8AE5-8715E8784F2D}"/>
    <cellStyle name="20% - Accent6 44 4 2 2 5" xfId="40880" xr:uid="{A46DB382-98AD-4321-A1AC-86533A92884C}"/>
    <cellStyle name="20% - Accent6 44 4 2 2 6" xfId="43358" xr:uid="{A811811A-5A16-4858-80B6-94E57C83777E}"/>
    <cellStyle name="20% - Accent6 44 4 2 3" xfId="18037" xr:uid="{33D31AEE-D7C9-4137-9A94-8E84B5A3F94B}"/>
    <cellStyle name="20% - Accent6 44 4 2 4" xfId="24540" xr:uid="{41112114-67B0-4454-9CF4-9215B312200A}"/>
    <cellStyle name="20% - Accent6 44 4 2 5" xfId="38399" xr:uid="{1D3D608E-B38C-4ED4-8B1A-AF9CD99ECDF2}"/>
    <cellStyle name="20% - Accent6 44 4 2 6" xfId="40879" xr:uid="{69825805-0B4F-46BF-AF21-F91AD4845738}"/>
    <cellStyle name="20% - Accent6 44 4 2 7" xfId="43357" xr:uid="{13B7F7EF-4C46-4F9F-8F84-C75E735FABE2}"/>
    <cellStyle name="20% - Accent6 44 4 3" xfId="439" xr:uid="{00000000-0005-0000-0000-0000B6010000}"/>
    <cellStyle name="20% - Accent6 44 4 3 2" xfId="18039" xr:uid="{0E69E150-5DC7-433C-8EFD-A0975279B9DD}"/>
    <cellStyle name="20% - Accent6 44 4 3 3" xfId="24542" xr:uid="{ECF3F862-7F1D-4179-85CA-8EB1A93F6CC0}"/>
    <cellStyle name="20% - Accent6 44 4 3 4" xfId="38401" xr:uid="{F99591AD-1F70-4781-BEFD-CB293674AAD2}"/>
    <cellStyle name="20% - Accent6 44 4 3 5" xfId="40881" xr:uid="{DFE12636-E9B7-47BA-8CBE-7802E072D67B}"/>
    <cellStyle name="20% - Accent6 44 4 3 6" xfId="43359" xr:uid="{18304C24-6609-465B-9D90-B4F94DAC9E41}"/>
    <cellStyle name="20% - Accent6 44 4 4" xfId="18036" xr:uid="{C6ED659E-33A4-4E30-98CA-5429B06F14AA}"/>
    <cellStyle name="20% - Accent6 44 4 5" xfId="24539" xr:uid="{109042E7-0FF0-487A-BA25-810508AD527A}"/>
    <cellStyle name="20% - Accent6 44 4 6" xfId="38398" xr:uid="{5FDA7D94-6EB5-4C1D-9786-E88E286FC30F}"/>
    <cellStyle name="20% - Accent6 44 4 7" xfId="40878" xr:uid="{8EF569B9-F717-44F4-8A3C-53B00CCF3071}"/>
    <cellStyle name="20% - Accent6 44 4 8" xfId="43356" xr:uid="{497925EE-E423-4E90-80EE-EB116FF97BCF}"/>
    <cellStyle name="20% - Accent6 44 5" xfId="440" xr:uid="{00000000-0005-0000-0000-0000B7010000}"/>
    <cellStyle name="20% - Accent6 44 5 2" xfId="441" xr:uid="{00000000-0005-0000-0000-0000B8010000}"/>
    <cellStyle name="20% - Accent6 44 5 2 2" xfId="18041" xr:uid="{2CAF650D-E888-4A97-8056-BBA34E35267B}"/>
    <cellStyle name="20% - Accent6 44 5 2 3" xfId="24544" xr:uid="{24F4387A-6A58-4FC6-9CB0-50B36C0F2C32}"/>
    <cellStyle name="20% - Accent6 44 5 2 4" xfId="38403" xr:uid="{617D30A6-F9CE-4713-B588-DEEEAF96F902}"/>
    <cellStyle name="20% - Accent6 44 5 2 5" xfId="40883" xr:uid="{E586E9B0-6F2F-4D06-8888-8F0F66FAB9DF}"/>
    <cellStyle name="20% - Accent6 44 5 2 6" xfId="43361" xr:uid="{CDBC1D15-44D3-4402-9AB1-9E84FDF97D74}"/>
    <cellStyle name="20% - Accent6 44 5 3" xfId="18040" xr:uid="{41115D92-724E-468A-AE3D-E5E402F99CA0}"/>
    <cellStyle name="20% - Accent6 44 5 4" xfId="24543" xr:uid="{AED0B828-B237-448B-8D0A-CF0D7BA60C10}"/>
    <cellStyle name="20% - Accent6 44 5 5" xfId="38402" xr:uid="{A10D9EB0-579C-46C8-A5F8-C8BCFD3C98ED}"/>
    <cellStyle name="20% - Accent6 44 5 6" xfId="40882" xr:uid="{9EF8277E-B782-4046-9913-1C96446018D3}"/>
    <cellStyle name="20% - Accent6 44 5 7" xfId="43360" xr:uid="{0B90D815-5B05-4C27-9C3B-76A6D593E8F5}"/>
    <cellStyle name="20% - Accent6 44 6" xfId="442" xr:uid="{00000000-0005-0000-0000-0000B9010000}"/>
    <cellStyle name="20% - Accent6 44 6 2" xfId="18042" xr:uid="{1BC40A30-ECBB-4EFD-8832-9B9E05B8B1CA}"/>
    <cellStyle name="20% - Accent6 44 6 3" xfId="24545" xr:uid="{D2DE9D46-F14F-456D-8D1C-98EEE8038FE5}"/>
    <cellStyle name="20% - Accent6 44 6 4" xfId="38404" xr:uid="{9F7F1A6A-0758-4D32-A43A-BFDE60E4DAE7}"/>
    <cellStyle name="20% - Accent6 44 6 5" xfId="40884" xr:uid="{36067347-E6C5-4F01-86B1-8C8DCDB62213}"/>
    <cellStyle name="20% - Accent6 44 6 6" xfId="43362" xr:uid="{DDD6258B-4F73-4DBD-8C63-9DF235B118E6}"/>
    <cellStyle name="20% - Accent6 44 7" xfId="18019" xr:uid="{D5E54D5E-AF3F-4C1D-9DE4-DBA3D10A7072}"/>
    <cellStyle name="20% - Accent6 44 8" xfId="20759" xr:uid="{69CE56EE-52AC-406F-9F50-E8A1C9C3FCA4}"/>
    <cellStyle name="20% - Accent6 44 9" xfId="36972" xr:uid="{4E15D03F-6BBB-490C-AD2C-4D7146BCF18C}"/>
    <cellStyle name="20% - Accent6 45" xfId="36762" xr:uid="{3EF221BC-A39B-4415-A343-78C3675983FF}"/>
    <cellStyle name="20% - Accent6 46" xfId="39242" xr:uid="{7E8B2084-7658-4B1B-AE92-02E2BC31E8E7}"/>
    <cellStyle name="20% - Accent6 47" xfId="41720" xr:uid="{2DAD622B-A3EB-4284-ABDE-BA2C114AA830}"/>
    <cellStyle name="20% - Accent6 5" xfId="443" xr:uid="{00000000-0005-0000-0000-0000BA010000}"/>
    <cellStyle name="20% - Accent6 5 2" xfId="444" xr:uid="{00000000-0005-0000-0000-0000BB010000}"/>
    <cellStyle name="20% - Accent6 5 3" xfId="445" xr:uid="{00000000-0005-0000-0000-0000BC010000}"/>
    <cellStyle name="20% - Accent6 6" xfId="446" xr:uid="{00000000-0005-0000-0000-0000BD010000}"/>
    <cellStyle name="20% - Accent6 6 2" xfId="447" xr:uid="{00000000-0005-0000-0000-0000BE010000}"/>
    <cellStyle name="20% - Accent6 6 3" xfId="448" xr:uid="{00000000-0005-0000-0000-0000BF010000}"/>
    <cellStyle name="20% - Accent6 7" xfId="449" xr:uid="{00000000-0005-0000-0000-0000C0010000}"/>
    <cellStyle name="20% - Accent6 7 2" xfId="450" xr:uid="{00000000-0005-0000-0000-0000C1010000}"/>
    <cellStyle name="20% - Accent6 7 3" xfId="451" xr:uid="{00000000-0005-0000-0000-0000C2010000}"/>
    <cellStyle name="20% - Accent6 8" xfId="452" xr:uid="{00000000-0005-0000-0000-0000C3010000}"/>
    <cellStyle name="20% - Accent6 8 2" xfId="453" xr:uid="{00000000-0005-0000-0000-0000C4010000}"/>
    <cellStyle name="20% - Accent6 8 3" xfId="454" xr:uid="{00000000-0005-0000-0000-0000C5010000}"/>
    <cellStyle name="20% - Accent6 9" xfId="455" xr:uid="{00000000-0005-0000-0000-0000C6010000}"/>
    <cellStyle name="20% - Accent6 9 2" xfId="456" xr:uid="{00000000-0005-0000-0000-0000C7010000}"/>
    <cellStyle name="20% - Akzent1" xfId="457" xr:uid="{00000000-0005-0000-0000-0000C8010000}"/>
    <cellStyle name="20% - Akzent2" xfId="458" xr:uid="{00000000-0005-0000-0000-0000C9010000}"/>
    <cellStyle name="20% - Akzent3" xfId="459" xr:uid="{00000000-0005-0000-0000-0000CA010000}"/>
    <cellStyle name="20% - Akzent4" xfId="460" xr:uid="{00000000-0005-0000-0000-0000CB010000}"/>
    <cellStyle name="20% - Akzent5" xfId="461" xr:uid="{00000000-0005-0000-0000-0000CC010000}"/>
    <cellStyle name="20% - Akzent6" xfId="462" xr:uid="{00000000-0005-0000-0000-0000CD010000}"/>
    <cellStyle name="2x indented GHG Textfiels" xfId="463" xr:uid="{00000000-0005-0000-0000-0000CE010000}"/>
    <cellStyle name="40% - Accent1" xfId="19452" builtinId="31" customBuiltin="1"/>
    <cellStyle name="40% - Accent1 10" xfId="464" xr:uid="{00000000-0005-0000-0000-0000CF010000}"/>
    <cellStyle name="40% - Accent1 10 2" xfId="465" xr:uid="{00000000-0005-0000-0000-0000D0010000}"/>
    <cellStyle name="40% - Accent1 11" xfId="466" xr:uid="{00000000-0005-0000-0000-0000D1010000}"/>
    <cellStyle name="40% - Accent1 11 2" xfId="467" xr:uid="{00000000-0005-0000-0000-0000D2010000}"/>
    <cellStyle name="40% - Accent1 12" xfId="468" xr:uid="{00000000-0005-0000-0000-0000D3010000}"/>
    <cellStyle name="40% - Accent1 13" xfId="469" xr:uid="{00000000-0005-0000-0000-0000D4010000}"/>
    <cellStyle name="40% - Accent1 14" xfId="470" xr:uid="{00000000-0005-0000-0000-0000D5010000}"/>
    <cellStyle name="40% - Accent1 15" xfId="471" xr:uid="{00000000-0005-0000-0000-0000D6010000}"/>
    <cellStyle name="40% - Accent1 16" xfId="472" xr:uid="{00000000-0005-0000-0000-0000D7010000}"/>
    <cellStyle name="40% - Accent1 17" xfId="473" xr:uid="{00000000-0005-0000-0000-0000D8010000}"/>
    <cellStyle name="40% - Accent1 18" xfId="474" xr:uid="{00000000-0005-0000-0000-0000D9010000}"/>
    <cellStyle name="40% - Accent1 19" xfId="475" xr:uid="{00000000-0005-0000-0000-0000DA010000}"/>
    <cellStyle name="40% - Accent1 2" xfId="476" xr:uid="{00000000-0005-0000-0000-0000DB010000}"/>
    <cellStyle name="40% - Accent1 2 10" xfId="477" xr:uid="{00000000-0005-0000-0000-0000DC010000}"/>
    <cellStyle name="40% - Accent1 2 11" xfId="478" xr:uid="{00000000-0005-0000-0000-0000DD010000}"/>
    <cellStyle name="40% - Accent1 2 12" xfId="479" xr:uid="{00000000-0005-0000-0000-0000DE010000}"/>
    <cellStyle name="40% - Accent1 2 13" xfId="480" xr:uid="{00000000-0005-0000-0000-0000DF010000}"/>
    <cellStyle name="40% - Accent1 2 14" xfId="481" xr:uid="{00000000-0005-0000-0000-0000E0010000}"/>
    <cellStyle name="40% - Accent1 2 15" xfId="482" xr:uid="{00000000-0005-0000-0000-0000E1010000}"/>
    <cellStyle name="40% - Accent1 2 16" xfId="483" xr:uid="{00000000-0005-0000-0000-0000E2010000}"/>
    <cellStyle name="40% - Accent1 2 2" xfId="484" xr:uid="{00000000-0005-0000-0000-0000E3010000}"/>
    <cellStyle name="40% - Accent1 2 3" xfId="485" xr:uid="{00000000-0005-0000-0000-0000E4010000}"/>
    <cellStyle name="40% - Accent1 2 4" xfId="486" xr:uid="{00000000-0005-0000-0000-0000E5010000}"/>
    <cellStyle name="40% - Accent1 2 5" xfId="487" xr:uid="{00000000-0005-0000-0000-0000E6010000}"/>
    <cellStyle name="40% - Accent1 2 6" xfId="488" xr:uid="{00000000-0005-0000-0000-0000E7010000}"/>
    <cellStyle name="40% - Accent1 2 7" xfId="489" xr:uid="{00000000-0005-0000-0000-0000E8010000}"/>
    <cellStyle name="40% - Accent1 2 8" xfId="490" xr:uid="{00000000-0005-0000-0000-0000E9010000}"/>
    <cellStyle name="40% - Accent1 2 9" xfId="491" xr:uid="{00000000-0005-0000-0000-0000EA010000}"/>
    <cellStyle name="40% - Accent1 20" xfId="492" xr:uid="{00000000-0005-0000-0000-0000EB010000}"/>
    <cellStyle name="40% - Accent1 21" xfId="493" xr:uid="{00000000-0005-0000-0000-0000EC010000}"/>
    <cellStyle name="40% - Accent1 22" xfId="494" xr:uid="{00000000-0005-0000-0000-0000ED010000}"/>
    <cellStyle name="40% - Accent1 23" xfId="495" xr:uid="{00000000-0005-0000-0000-0000EE010000}"/>
    <cellStyle name="40% - Accent1 24" xfId="496" xr:uid="{00000000-0005-0000-0000-0000EF010000}"/>
    <cellStyle name="40% - Accent1 25" xfId="497" xr:uid="{00000000-0005-0000-0000-0000F0010000}"/>
    <cellStyle name="40% - Accent1 26" xfId="498" xr:uid="{00000000-0005-0000-0000-0000F1010000}"/>
    <cellStyle name="40% - Accent1 27" xfId="499" xr:uid="{00000000-0005-0000-0000-0000F2010000}"/>
    <cellStyle name="40% - Accent1 28" xfId="500" xr:uid="{00000000-0005-0000-0000-0000F3010000}"/>
    <cellStyle name="40% - Accent1 29" xfId="501" xr:uid="{00000000-0005-0000-0000-0000F4010000}"/>
    <cellStyle name="40% - Accent1 3" xfId="502" xr:uid="{00000000-0005-0000-0000-0000F5010000}"/>
    <cellStyle name="40% - Accent1 3 2" xfId="503" xr:uid="{00000000-0005-0000-0000-0000F6010000}"/>
    <cellStyle name="40% - Accent1 3 2 2" xfId="504" xr:uid="{00000000-0005-0000-0000-0000F7010000}"/>
    <cellStyle name="40% - Accent1 3 3" xfId="505" xr:uid="{00000000-0005-0000-0000-0000F8010000}"/>
    <cellStyle name="40% - Accent1 3 4" xfId="506" xr:uid="{00000000-0005-0000-0000-0000F9010000}"/>
    <cellStyle name="40% - Accent1 30" xfId="507" xr:uid="{00000000-0005-0000-0000-0000FA010000}"/>
    <cellStyle name="40% - Accent1 31" xfId="508" xr:uid="{00000000-0005-0000-0000-0000FB010000}"/>
    <cellStyle name="40% - Accent1 32" xfId="509" xr:uid="{00000000-0005-0000-0000-0000FC010000}"/>
    <cellStyle name="40% - Accent1 33" xfId="510" xr:uid="{00000000-0005-0000-0000-0000FD010000}"/>
    <cellStyle name="40% - Accent1 34" xfId="511" xr:uid="{00000000-0005-0000-0000-0000FE010000}"/>
    <cellStyle name="40% - Accent1 35" xfId="512" xr:uid="{00000000-0005-0000-0000-0000FF010000}"/>
    <cellStyle name="40% - Accent1 36" xfId="513" xr:uid="{00000000-0005-0000-0000-000000020000}"/>
    <cellStyle name="40% - Accent1 37" xfId="514" xr:uid="{00000000-0005-0000-0000-000001020000}"/>
    <cellStyle name="40% - Accent1 38" xfId="515" xr:uid="{00000000-0005-0000-0000-000002020000}"/>
    <cellStyle name="40% - Accent1 39" xfId="516" xr:uid="{00000000-0005-0000-0000-000003020000}"/>
    <cellStyle name="40% - Accent1 4" xfId="517" xr:uid="{00000000-0005-0000-0000-000004020000}"/>
    <cellStyle name="40% - Accent1 4 2" xfId="518" xr:uid="{00000000-0005-0000-0000-000005020000}"/>
    <cellStyle name="40% - Accent1 4 3" xfId="519" xr:uid="{00000000-0005-0000-0000-000006020000}"/>
    <cellStyle name="40% - Accent1 40" xfId="520" xr:uid="{00000000-0005-0000-0000-000007020000}"/>
    <cellStyle name="40% - Accent1 41" xfId="521" xr:uid="{00000000-0005-0000-0000-000008020000}"/>
    <cellStyle name="40% - Accent1 42" xfId="522" xr:uid="{00000000-0005-0000-0000-000009020000}"/>
    <cellStyle name="40% - Accent1 43" xfId="523" xr:uid="{00000000-0005-0000-0000-00000A020000}"/>
    <cellStyle name="40% - Accent1 44" xfId="36754" xr:uid="{3F38E4A4-56CA-4409-A3CC-7758E845006A}"/>
    <cellStyle name="40% - Accent1 45" xfId="39234" xr:uid="{D18D8486-C0AF-4113-AA2B-5C87336F6541}"/>
    <cellStyle name="40% - Accent1 46" xfId="41712" xr:uid="{CB4FEBDB-ADDB-42E1-886E-B94B39075B07}"/>
    <cellStyle name="40% - Accent1 5" xfId="524" xr:uid="{00000000-0005-0000-0000-00000B020000}"/>
    <cellStyle name="40% - Accent1 5 2" xfId="525" xr:uid="{00000000-0005-0000-0000-00000C020000}"/>
    <cellStyle name="40% - Accent1 5 3" xfId="526" xr:uid="{00000000-0005-0000-0000-00000D020000}"/>
    <cellStyle name="40% - Accent1 6" xfId="527" xr:uid="{00000000-0005-0000-0000-00000E020000}"/>
    <cellStyle name="40% - Accent1 6 2" xfId="528" xr:uid="{00000000-0005-0000-0000-00000F020000}"/>
    <cellStyle name="40% - Accent1 6 3" xfId="529" xr:uid="{00000000-0005-0000-0000-000010020000}"/>
    <cellStyle name="40% - Accent1 7" xfId="530" xr:uid="{00000000-0005-0000-0000-000011020000}"/>
    <cellStyle name="40% - Accent1 7 2" xfId="531" xr:uid="{00000000-0005-0000-0000-000012020000}"/>
    <cellStyle name="40% - Accent1 7 3" xfId="532" xr:uid="{00000000-0005-0000-0000-000013020000}"/>
    <cellStyle name="40% - Accent1 8" xfId="533" xr:uid="{00000000-0005-0000-0000-000014020000}"/>
    <cellStyle name="40% - Accent1 8 2" xfId="534" xr:uid="{00000000-0005-0000-0000-000015020000}"/>
    <cellStyle name="40% - Accent1 8 3" xfId="535" xr:uid="{00000000-0005-0000-0000-000016020000}"/>
    <cellStyle name="40% - Accent1 9" xfId="536" xr:uid="{00000000-0005-0000-0000-000017020000}"/>
    <cellStyle name="40% - Accent1 9 2" xfId="537" xr:uid="{00000000-0005-0000-0000-000018020000}"/>
    <cellStyle name="40% - Accent2" xfId="19455" builtinId="35" customBuiltin="1"/>
    <cellStyle name="40% - Accent2 10" xfId="538" xr:uid="{00000000-0005-0000-0000-000019020000}"/>
    <cellStyle name="40% - Accent2 10 2" xfId="539" xr:uid="{00000000-0005-0000-0000-00001A020000}"/>
    <cellStyle name="40% - Accent2 11" xfId="540" xr:uid="{00000000-0005-0000-0000-00001B020000}"/>
    <cellStyle name="40% - Accent2 11 2" xfId="541" xr:uid="{00000000-0005-0000-0000-00001C020000}"/>
    <cellStyle name="40% - Accent2 12" xfId="542" xr:uid="{00000000-0005-0000-0000-00001D020000}"/>
    <cellStyle name="40% - Accent2 13" xfId="543" xr:uid="{00000000-0005-0000-0000-00001E020000}"/>
    <cellStyle name="40% - Accent2 14" xfId="544" xr:uid="{00000000-0005-0000-0000-00001F020000}"/>
    <cellStyle name="40% - Accent2 15" xfId="545" xr:uid="{00000000-0005-0000-0000-000020020000}"/>
    <cellStyle name="40% - Accent2 16" xfId="546" xr:uid="{00000000-0005-0000-0000-000021020000}"/>
    <cellStyle name="40% - Accent2 17" xfId="547" xr:uid="{00000000-0005-0000-0000-000022020000}"/>
    <cellStyle name="40% - Accent2 18" xfId="548" xr:uid="{00000000-0005-0000-0000-000023020000}"/>
    <cellStyle name="40% - Accent2 19" xfId="549" xr:uid="{00000000-0005-0000-0000-000024020000}"/>
    <cellStyle name="40% - Accent2 2" xfId="550" xr:uid="{00000000-0005-0000-0000-000025020000}"/>
    <cellStyle name="40% - Accent2 2 10" xfId="551" xr:uid="{00000000-0005-0000-0000-000026020000}"/>
    <cellStyle name="40% - Accent2 2 11" xfId="552" xr:uid="{00000000-0005-0000-0000-000027020000}"/>
    <cellStyle name="40% - Accent2 2 12" xfId="553" xr:uid="{00000000-0005-0000-0000-000028020000}"/>
    <cellStyle name="40% - Accent2 2 13" xfId="554" xr:uid="{00000000-0005-0000-0000-000029020000}"/>
    <cellStyle name="40% - Accent2 2 14" xfId="555" xr:uid="{00000000-0005-0000-0000-00002A020000}"/>
    <cellStyle name="40% - Accent2 2 15" xfId="556" xr:uid="{00000000-0005-0000-0000-00002B020000}"/>
    <cellStyle name="40% - Accent2 2 2" xfId="557" xr:uid="{00000000-0005-0000-0000-00002C020000}"/>
    <cellStyle name="40% - Accent2 2 3" xfId="558" xr:uid="{00000000-0005-0000-0000-00002D020000}"/>
    <cellStyle name="40% - Accent2 2 4" xfId="559" xr:uid="{00000000-0005-0000-0000-00002E020000}"/>
    <cellStyle name="40% - Accent2 2 5" xfId="560" xr:uid="{00000000-0005-0000-0000-00002F020000}"/>
    <cellStyle name="40% - Accent2 2 6" xfId="561" xr:uid="{00000000-0005-0000-0000-000030020000}"/>
    <cellStyle name="40% - Accent2 2 7" xfId="562" xr:uid="{00000000-0005-0000-0000-000031020000}"/>
    <cellStyle name="40% - Accent2 2 8" xfId="563" xr:uid="{00000000-0005-0000-0000-000032020000}"/>
    <cellStyle name="40% - Accent2 2 9" xfId="564" xr:uid="{00000000-0005-0000-0000-000033020000}"/>
    <cellStyle name="40% - Accent2 20" xfId="565" xr:uid="{00000000-0005-0000-0000-000034020000}"/>
    <cellStyle name="40% - Accent2 21" xfId="566" xr:uid="{00000000-0005-0000-0000-000035020000}"/>
    <cellStyle name="40% - Accent2 22" xfId="567" xr:uid="{00000000-0005-0000-0000-000036020000}"/>
    <cellStyle name="40% - Accent2 23" xfId="568" xr:uid="{00000000-0005-0000-0000-000037020000}"/>
    <cellStyle name="40% - Accent2 24" xfId="569" xr:uid="{00000000-0005-0000-0000-000038020000}"/>
    <cellStyle name="40% - Accent2 25" xfId="570" xr:uid="{00000000-0005-0000-0000-000039020000}"/>
    <cellStyle name="40% - Accent2 26" xfId="571" xr:uid="{00000000-0005-0000-0000-00003A020000}"/>
    <cellStyle name="40% - Accent2 27" xfId="572" xr:uid="{00000000-0005-0000-0000-00003B020000}"/>
    <cellStyle name="40% - Accent2 28" xfId="573" xr:uid="{00000000-0005-0000-0000-00003C020000}"/>
    <cellStyle name="40% - Accent2 29" xfId="574" xr:uid="{00000000-0005-0000-0000-00003D020000}"/>
    <cellStyle name="40% - Accent2 3" xfId="575" xr:uid="{00000000-0005-0000-0000-00003E020000}"/>
    <cellStyle name="40% - Accent2 3 2" xfId="576" xr:uid="{00000000-0005-0000-0000-00003F020000}"/>
    <cellStyle name="40% - Accent2 30" xfId="577" xr:uid="{00000000-0005-0000-0000-000040020000}"/>
    <cellStyle name="40% - Accent2 31" xfId="578" xr:uid="{00000000-0005-0000-0000-000041020000}"/>
    <cellStyle name="40% - Accent2 32" xfId="579" xr:uid="{00000000-0005-0000-0000-000042020000}"/>
    <cellStyle name="40% - Accent2 33" xfId="580" xr:uid="{00000000-0005-0000-0000-000043020000}"/>
    <cellStyle name="40% - Accent2 34" xfId="581" xr:uid="{00000000-0005-0000-0000-000044020000}"/>
    <cellStyle name="40% - Accent2 35" xfId="582" xr:uid="{00000000-0005-0000-0000-000045020000}"/>
    <cellStyle name="40% - Accent2 36" xfId="583" xr:uid="{00000000-0005-0000-0000-000046020000}"/>
    <cellStyle name="40% - Accent2 37" xfId="584" xr:uid="{00000000-0005-0000-0000-000047020000}"/>
    <cellStyle name="40% - Accent2 38" xfId="585" xr:uid="{00000000-0005-0000-0000-000048020000}"/>
    <cellStyle name="40% - Accent2 39" xfId="586" xr:uid="{00000000-0005-0000-0000-000049020000}"/>
    <cellStyle name="40% - Accent2 4" xfId="587" xr:uid="{00000000-0005-0000-0000-00004A020000}"/>
    <cellStyle name="40% - Accent2 40" xfId="588" xr:uid="{00000000-0005-0000-0000-00004B020000}"/>
    <cellStyle name="40% - Accent2 41" xfId="589" xr:uid="{00000000-0005-0000-0000-00004C020000}"/>
    <cellStyle name="40% - Accent2 42" xfId="590" xr:uid="{00000000-0005-0000-0000-00004D020000}"/>
    <cellStyle name="40% - Accent2 43" xfId="591" xr:uid="{00000000-0005-0000-0000-00004E020000}"/>
    <cellStyle name="40% - Accent2 44" xfId="36756" xr:uid="{C78F5FB2-D602-4284-A009-2DCA3EF1F4E4}"/>
    <cellStyle name="40% - Accent2 45" xfId="39236" xr:uid="{04142B0F-B17C-4B40-AC1D-50F019DAC709}"/>
    <cellStyle name="40% - Accent2 46" xfId="41714" xr:uid="{C32F5035-A4AD-4373-B3CA-3094C642CFAF}"/>
    <cellStyle name="40% - Accent2 5" xfId="592" xr:uid="{00000000-0005-0000-0000-00004F020000}"/>
    <cellStyle name="40% - Accent2 6" xfId="593" xr:uid="{00000000-0005-0000-0000-000050020000}"/>
    <cellStyle name="40% - Accent2 7" xfId="594" xr:uid="{00000000-0005-0000-0000-000051020000}"/>
    <cellStyle name="40% - Accent2 8" xfId="595" xr:uid="{00000000-0005-0000-0000-000052020000}"/>
    <cellStyle name="40% - Accent2 9" xfId="596" xr:uid="{00000000-0005-0000-0000-000053020000}"/>
    <cellStyle name="40% - Accent2 9 2" xfId="597" xr:uid="{00000000-0005-0000-0000-000054020000}"/>
    <cellStyle name="40% - Accent3" xfId="19458" builtinId="39" customBuiltin="1"/>
    <cellStyle name="40% - Accent3 10" xfId="598" xr:uid="{00000000-0005-0000-0000-000055020000}"/>
    <cellStyle name="40% - Accent3 10 2" xfId="599" xr:uid="{00000000-0005-0000-0000-000056020000}"/>
    <cellStyle name="40% - Accent3 11" xfId="600" xr:uid="{00000000-0005-0000-0000-000057020000}"/>
    <cellStyle name="40% - Accent3 11 2" xfId="601" xr:uid="{00000000-0005-0000-0000-000058020000}"/>
    <cellStyle name="40% - Accent3 12" xfId="602" xr:uid="{00000000-0005-0000-0000-000059020000}"/>
    <cellStyle name="40% - Accent3 13" xfId="603" xr:uid="{00000000-0005-0000-0000-00005A020000}"/>
    <cellStyle name="40% - Accent3 14" xfId="604" xr:uid="{00000000-0005-0000-0000-00005B020000}"/>
    <cellStyle name="40% - Accent3 15" xfId="605" xr:uid="{00000000-0005-0000-0000-00005C020000}"/>
    <cellStyle name="40% - Accent3 16" xfId="606" xr:uid="{00000000-0005-0000-0000-00005D020000}"/>
    <cellStyle name="40% - Accent3 17" xfId="607" xr:uid="{00000000-0005-0000-0000-00005E020000}"/>
    <cellStyle name="40% - Accent3 18" xfId="608" xr:uid="{00000000-0005-0000-0000-00005F020000}"/>
    <cellStyle name="40% - Accent3 19" xfId="609" xr:uid="{00000000-0005-0000-0000-000060020000}"/>
    <cellStyle name="40% - Accent3 2" xfId="610" xr:uid="{00000000-0005-0000-0000-000061020000}"/>
    <cellStyle name="40% - Accent3 2 10" xfId="611" xr:uid="{00000000-0005-0000-0000-000062020000}"/>
    <cellStyle name="40% - Accent3 2 11" xfId="612" xr:uid="{00000000-0005-0000-0000-000063020000}"/>
    <cellStyle name="40% - Accent3 2 12" xfId="613" xr:uid="{00000000-0005-0000-0000-000064020000}"/>
    <cellStyle name="40% - Accent3 2 13" xfId="614" xr:uid="{00000000-0005-0000-0000-000065020000}"/>
    <cellStyle name="40% - Accent3 2 14" xfId="615" xr:uid="{00000000-0005-0000-0000-000066020000}"/>
    <cellStyle name="40% - Accent3 2 15" xfId="616" xr:uid="{00000000-0005-0000-0000-000067020000}"/>
    <cellStyle name="40% - Accent3 2 16" xfId="617" xr:uid="{00000000-0005-0000-0000-000068020000}"/>
    <cellStyle name="40% - Accent3 2 2" xfId="618" xr:uid="{00000000-0005-0000-0000-000069020000}"/>
    <cellStyle name="40% - Accent3 2 3" xfId="619" xr:uid="{00000000-0005-0000-0000-00006A020000}"/>
    <cellStyle name="40% - Accent3 2 4" xfId="620" xr:uid="{00000000-0005-0000-0000-00006B020000}"/>
    <cellStyle name="40% - Accent3 2 5" xfId="621" xr:uid="{00000000-0005-0000-0000-00006C020000}"/>
    <cellStyle name="40% - Accent3 2 6" xfId="622" xr:uid="{00000000-0005-0000-0000-00006D020000}"/>
    <cellStyle name="40% - Accent3 2 7" xfId="623" xr:uid="{00000000-0005-0000-0000-00006E020000}"/>
    <cellStyle name="40% - Accent3 2 8" xfId="624" xr:uid="{00000000-0005-0000-0000-00006F020000}"/>
    <cellStyle name="40% - Accent3 2 9" xfId="625" xr:uid="{00000000-0005-0000-0000-000070020000}"/>
    <cellStyle name="40% - Accent3 20" xfId="626" xr:uid="{00000000-0005-0000-0000-000071020000}"/>
    <cellStyle name="40% - Accent3 21" xfId="627" xr:uid="{00000000-0005-0000-0000-000072020000}"/>
    <cellStyle name="40% - Accent3 22" xfId="628" xr:uid="{00000000-0005-0000-0000-000073020000}"/>
    <cellStyle name="40% - Accent3 23" xfId="629" xr:uid="{00000000-0005-0000-0000-000074020000}"/>
    <cellStyle name="40% - Accent3 24" xfId="630" xr:uid="{00000000-0005-0000-0000-000075020000}"/>
    <cellStyle name="40% - Accent3 25" xfId="631" xr:uid="{00000000-0005-0000-0000-000076020000}"/>
    <cellStyle name="40% - Accent3 26" xfId="632" xr:uid="{00000000-0005-0000-0000-000077020000}"/>
    <cellStyle name="40% - Accent3 27" xfId="633" xr:uid="{00000000-0005-0000-0000-000078020000}"/>
    <cellStyle name="40% - Accent3 28" xfId="634" xr:uid="{00000000-0005-0000-0000-000079020000}"/>
    <cellStyle name="40% - Accent3 29" xfId="635" xr:uid="{00000000-0005-0000-0000-00007A020000}"/>
    <cellStyle name="40% - Accent3 3" xfId="636" xr:uid="{00000000-0005-0000-0000-00007B020000}"/>
    <cellStyle name="40% - Accent3 3 2" xfId="637" xr:uid="{00000000-0005-0000-0000-00007C020000}"/>
    <cellStyle name="40% - Accent3 3 2 2" xfId="638" xr:uid="{00000000-0005-0000-0000-00007D020000}"/>
    <cellStyle name="40% - Accent3 3 3" xfId="639" xr:uid="{00000000-0005-0000-0000-00007E020000}"/>
    <cellStyle name="40% - Accent3 3 4" xfId="640" xr:uid="{00000000-0005-0000-0000-00007F020000}"/>
    <cellStyle name="40% - Accent3 3 5" xfId="23481" xr:uid="{648AADC5-DF81-49EC-88B1-64C6B657A6F9}"/>
    <cellStyle name="40% - Accent3 3 5 2" xfId="37616" xr:uid="{85DB898B-0E8A-4D12-9493-89D2B9CD3091}"/>
    <cellStyle name="40% - Accent3 3 5 3" xfId="40096" xr:uid="{743F15FC-217B-4F3A-A652-B094E769760F}"/>
    <cellStyle name="40% - Accent3 3 5 4" xfId="42574" xr:uid="{FA8D6E7A-1F24-47A8-9607-8A4F072CA79F}"/>
    <cellStyle name="40% - Accent3 30" xfId="641" xr:uid="{00000000-0005-0000-0000-000080020000}"/>
    <cellStyle name="40% - Accent3 31" xfId="642" xr:uid="{00000000-0005-0000-0000-000081020000}"/>
    <cellStyle name="40% - Accent3 32" xfId="643" xr:uid="{00000000-0005-0000-0000-000082020000}"/>
    <cellStyle name="40% - Accent3 33" xfId="644" xr:uid="{00000000-0005-0000-0000-000083020000}"/>
    <cellStyle name="40% - Accent3 34" xfId="645" xr:uid="{00000000-0005-0000-0000-000084020000}"/>
    <cellStyle name="40% - Accent3 35" xfId="646" xr:uid="{00000000-0005-0000-0000-000085020000}"/>
    <cellStyle name="40% - Accent3 36" xfId="647" xr:uid="{00000000-0005-0000-0000-000086020000}"/>
    <cellStyle name="40% - Accent3 37" xfId="648" xr:uid="{00000000-0005-0000-0000-000087020000}"/>
    <cellStyle name="40% - Accent3 38" xfId="649" xr:uid="{00000000-0005-0000-0000-000088020000}"/>
    <cellStyle name="40% - Accent3 39" xfId="650" xr:uid="{00000000-0005-0000-0000-000089020000}"/>
    <cellStyle name="40% - Accent3 4" xfId="651" xr:uid="{00000000-0005-0000-0000-00008A020000}"/>
    <cellStyle name="40% - Accent3 4 2" xfId="652" xr:uid="{00000000-0005-0000-0000-00008B020000}"/>
    <cellStyle name="40% - Accent3 4 3" xfId="653" xr:uid="{00000000-0005-0000-0000-00008C020000}"/>
    <cellStyle name="40% - Accent3 40" xfId="654" xr:uid="{00000000-0005-0000-0000-00008D020000}"/>
    <cellStyle name="40% - Accent3 41" xfId="655" xr:uid="{00000000-0005-0000-0000-00008E020000}"/>
    <cellStyle name="40% - Accent3 42" xfId="656" xr:uid="{00000000-0005-0000-0000-00008F020000}"/>
    <cellStyle name="40% - Accent3 43" xfId="657" xr:uid="{00000000-0005-0000-0000-000090020000}"/>
    <cellStyle name="40% - Accent3 44" xfId="36758" xr:uid="{12103263-5BCC-4410-A9CF-1506587132EB}"/>
    <cellStyle name="40% - Accent3 45" xfId="39238" xr:uid="{2EE6F82D-1560-426F-89FF-8C003FB1F3A1}"/>
    <cellStyle name="40% - Accent3 46" xfId="41716" xr:uid="{4F300ADE-BA85-4063-A62B-D44253A84F03}"/>
    <cellStyle name="40% - Accent3 5" xfId="658" xr:uid="{00000000-0005-0000-0000-000091020000}"/>
    <cellStyle name="40% - Accent3 5 2" xfId="659" xr:uid="{00000000-0005-0000-0000-000092020000}"/>
    <cellStyle name="40% - Accent3 5 3" xfId="660" xr:uid="{00000000-0005-0000-0000-000093020000}"/>
    <cellStyle name="40% - Accent3 6" xfId="661" xr:uid="{00000000-0005-0000-0000-000094020000}"/>
    <cellStyle name="40% - Accent3 6 2" xfId="662" xr:uid="{00000000-0005-0000-0000-000095020000}"/>
    <cellStyle name="40% - Accent3 6 3" xfId="663" xr:uid="{00000000-0005-0000-0000-000096020000}"/>
    <cellStyle name="40% - Accent3 7" xfId="664" xr:uid="{00000000-0005-0000-0000-000097020000}"/>
    <cellStyle name="40% - Accent3 7 2" xfId="665" xr:uid="{00000000-0005-0000-0000-000098020000}"/>
    <cellStyle name="40% - Accent3 7 3" xfId="666" xr:uid="{00000000-0005-0000-0000-000099020000}"/>
    <cellStyle name="40% - Accent3 8" xfId="667" xr:uid="{00000000-0005-0000-0000-00009A020000}"/>
    <cellStyle name="40% - Accent3 8 2" xfId="668" xr:uid="{00000000-0005-0000-0000-00009B020000}"/>
    <cellStyle name="40% - Accent3 8 3" xfId="669" xr:uid="{00000000-0005-0000-0000-00009C020000}"/>
    <cellStyle name="40% - Accent3 9" xfId="670" xr:uid="{00000000-0005-0000-0000-00009D020000}"/>
    <cellStyle name="40% - Accent3 9 2" xfId="671" xr:uid="{00000000-0005-0000-0000-00009E020000}"/>
    <cellStyle name="40% - Accent4" xfId="19461" builtinId="43" customBuiltin="1"/>
    <cellStyle name="40% - Accent4 10" xfId="672" xr:uid="{00000000-0005-0000-0000-00009F020000}"/>
    <cellStyle name="40% - Accent4 10 2" xfId="673" xr:uid="{00000000-0005-0000-0000-0000A0020000}"/>
    <cellStyle name="40% - Accent4 11" xfId="674" xr:uid="{00000000-0005-0000-0000-0000A1020000}"/>
    <cellStyle name="40% - Accent4 11 2" xfId="675" xr:uid="{00000000-0005-0000-0000-0000A2020000}"/>
    <cellStyle name="40% - Accent4 12" xfId="676" xr:uid="{00000000-0005-0000-0000-0000A3020000}"/>
    <cellStyle name="40% - Accent4 13" xfId="677" xr:uid="{00000000-0005-0000-0000-0000A4020000}"/>
    <cellStyle name="40% - Accent4 14" xfId="678" xr:uid="{00000000-0005-0000-0000-0000A5020000}"/>
    <cellStyle name="40% - Accent4 15" xfId="679" xr:uid="{00000000-0005-0000-0000-0000A6020000}"/>
    <cellStyle name="40% - Accent4 16" xfId="680" xr:uid="{00000000-0005-0000-0000-0000A7020000}"/>
    <cellStyle name="40% - Accent4 17" xfId="681" xr:uid="{00000000-0005-0000-0000-0000A8020000}"/>
    <cellStyle name="40% - Accent4 18" xfId="682" xr:uid="{00000000-0005-0000-0000-0000A9020000}"/>
    <cellStyle name="40% - Accent4 19" xfId="683" xr:uid="{00000000-0005-0000-0000-0000AA020000}"/>
    <cellStyle name="40% - Accent4 2" xfId="684" xr:uid="{00000000-0005-0000-0000-0000AB020000}"/>
    <cellStyle name="40% - Accent4 2 10" xfId="685" xr:uid="{00000000-0005-0000-0000-0000AC020000}"/>
    <cellStyle name="40% - Accent4 2 11" xfId="686" xr:uid="{00000000-0005-0000-0000-0000AD020000}"/>
    <cellStyle name="40% - Accent4 2 12" xfId="687" xr:uid="{00000000-0005-0000-0000-0000AE020000}"/>
    <cellStyle name="40% - Accent4 2 13" xfId="688" xr:uid="{00000000-0005-0000-0000-0000AF020000}"/>
    <cellStyle name="40% - Accent4 2 14" xfId="689" xr:uid="{00000000-0005-0000-0000-0000B0020000}"/>
    <cellStyle name="40% - Accent4 2 15" xfId="690" xr:uid="{00000000-0005-0000-0000-0000B1020000}"/>
    <cellStyle name="40% - Accent4 2 16" xfId="691" xr:uid="{00000000-0005-0000-0000-0000B2020000}"/>
    <cellStyle name="40% - Accent4 2 2" xfId="692" xr:uid="{00000000-0005-0000-0000-0000B3020000}"/>
    <cellStyle name="40% - Accent4 2 3" xfId="693" xr:uid="{00000000-0005-0000-0000-0000B4020000}"/>
    <cellStyle name="40% - Accent4 2 4" xfId="694" xr:uid="{00000000-0005-0000-0000-0000B5020000}"/>
    <cellStyle name="40% - Accent4 2 5" xfId="695" xr:uid="{00000000-0005-0000-0000-0000B6020000}"/>
    <cellStyle name="40% - Accent4 2 6" xfId="696" xr:uid="{00000000-0005-0000-0000-0000B7020000}"/>
    <cellStyle name="40% - Accent4 2 7" xfId="697" xr:uid="{00000000-0005-0000-0000-0000B8020000}"/>
    <cellStyle name="40% - Accent4 2 8" xfId="698" xr:uid="{00000000-0005-0000-0000-0000B9020000}"/>
    <cellStyle name="40% - Accent4 2 9" xfId="699" xr:uid="{00000000-0005-0000-0000-0000BA020000}"/>
    <cellStyle name="40% - Accent4 20" xfId="700" xr:uid="{00000000-0005-0000-0000-0000BB020000}"/>
    <cellStyle name="40% - Accent4 21" xfId="701" xr:uid="{00000000-0005-0000-0000-0000BC020000}"/>
    <cellStyle name="40% - Accent4 22" xfId="702" xr:uid="{00000000-0005-0000-0000-0000BD020000}"/>
    <cellStyle name="40% - Accent4 23" xfId="703" xr:uid="{00000000-0005-0000-0000-0000BE020000}"/>
    <cellStyle name="40% - Accent4 24" xfId="704" xr:uid="{00000000-0005-0000-0000-0000BF020000}"/>
    <cellStyle name="40% - Accent4 25" xfId="705" xr:uid="{00000000-0005-0000-0000-0000C0020000}"/>
    <cellStyle name="40% - Accent4 26" xfId="706" xr:uid="{00000000-0005-0000-0000-0000C1020000}"/>
    <cellStyle name="40% - Accent4 27" xfId="707" xr:uid="{00000000-0005-0000-0000-0000C2020000}"/>
    <cellStyle name="40% - Accent4 28" xfId="708" xr:uid="{00000000-0005-0000-0000-0000C3020000}"/>
    <cellStyle name="40% - Accent4 29" xfId="709" xr:uid="{00000000-0005-0000-0000-0000C4020000}"/>
    <cellStyle name="40% - Accent4 3" xfId="710" xr:uid="{00000000-0005-0000-0000-0000C5020000}"/>
    <cellStyle name="40% - Accent4 3 2" xfId="711" xr:uid="{00000000-0005-0000-0000-0000C6020000}"/>
    <cellStyle name="40% - Accent4 3 2 2" xfId="712" xr:uid="{00000000-0005-0000-0000-0000C7020000}"/>
    <cellStyle name="40% - Accent4 3 3" xfId="713" xr:uid="{00000000-0005-0000-0000-0000C8020000}"/>
    <cellStyle name="40% - Accent4 3 4" xfId="714" xr:uid="{00000000-0005-0000-0000-0000C9020000}"/>
    <cellStyle name="40% - Accent4 30" xfId="715" xr:uid="{00000000-0005-0000-0000-0000CA020000}"/>
    <cellStyle name="40% - Accent4 31" xfId="716" xr:uid="{00000000-0005-0000-0000-0000CB020000}"/>
    <cellStyle name="40% - Accent4 32" xfId="717" xr:uid="{00000000-0005-0000-0000-0000CC020000}"/>
    <cellStyle name="40% - Accent4 33" xfId="718" xr:uid="{00000000-0005-0000-0000-0000CD020000}"/>
    <cellStyle name="40% - Accent4 34" xfId="719" xr:uid="{00000000-0005-0000-0000-0000CE020000}"/>
    <cellStyle name="40% - Accent4 35" xfId="720" xr:uid="{00000000-0005-0000-0000-0000CF020000}"/>
    <cellStyle name="40% - Accent4 36" xfId="721" xr:uid="{00000000-0005-0000-0000-0000D0020000}"/>
    <cellStyle name="40% - Accent4 37" xfId="722" xr:uid="{00000000-0005-0000-0000-0000D1020000}"/>
    <cellStyle name="40% - Accent4 38" xfId="723" xr:uid="{00000000-0005-0000-0000-0000D2020000}"/>
    <cellStyle name="40% - Accent4 39" xfId="724" xr:uid="{00000000-0005-0000-0000-0000D3020000}"/>
    <cellStyle name="40% - Accent4 4" xfId="725" xr:uid="{00000000-0005-0000-0000-0000D4020000}"/>
    <cellStyle name="40% - Accent4 4 2" xfId="726" xr:uid="{00000000-0005-0000-0000-0000D5020000}"/>
    <cellStyle name="40% - Accent4 4 3" xfId="727" xr:uid="{00000000-0005-0000-0000-0000D6020000}"/>
    <cellStyle name="40% - Accent4 40" xfId="728" xr:uid="{00000000-0005-0000-0000-0000D7020000}"/>
    <cellStyle name="40% - Accent4 41" xfId="729" xr:uid="{00000000-0005-0000-0000-0000D8020000}"/>
    <cellStyle name="40% - Accent4 42" xfId="730" xr:uid="{00000000-0005-0000-0000-0000D9020000}"/>
    <cellStyle name="40% - Accent4 43" xfId="731" xr:uid="{00000000-0005-0000-0000-0000DA020000}"/>
    <cellStyle name="40% - Accent4 44" xfId="36760" xr:uid="{5FF5AC42-1A7B-441C-B87E-89F3E33DF12A}"/>
    <cellStyle name="40% - Accent4 45" xfId="39240" xr:uid="{6A6F215D-4E71-49FA-9CE8-984215F47B20}"/>
    <cellStyle name="40% - Accent4 46" xfId="41718" xr:uid="{A6408ADB-2017-4FE5-A52E-5ADF3F96E42E}"/>
    <cellStyle name="40% - Accent4 5" xfId="732" xr:uid="{00000000-0005-0000-0000-0000DB020000}"/>
    <cellStyle name="40% - Accent4 5 2" xfId="733" xr:uid="{00000000-0005-0000-0000-0000DC020000}"/>
    <cellStyle name="40% - Accent4 5 3" xfId="734" xr:uid="{00000000-0005-0000-0000-0000DD020000}"/>
    <cellStyle name="40% - Accent4 6" xfId="735" xr:uid="{00000000-0005-0000-0000-0000DE020000}"/>
    <cellStyle name="40% - Accent4 6 2" xfId="736" xr:uid="{00000000-0005-0000-0000-0000DF020000}"/>
    <cellStyle name="40% - Accent4 6 3" xfId="737" xr:uid="{00000000-0005-0000-0000-0000E0020000}"/>
    <cellStyle name="40% - Accent4 7" xfId="738" xr:uid="{00000000-0005-0000-0000-0000E1020000}"/>
    <cellStyle name="40% - Accent4 7 2" xfId="739" xr:uid="{00000000-0005-0000-0000-0000E2020000}"/>
    <cellStyle name="40% - Accent4 7 3" xfId="740" xr:uid="{00000000-0005-0000-0000-0000E3020000}"/>
    <cellStyle name="40% - Accent4 8" xfId="741" xr:uid="{00000000-0005-0000-0000-0000E4020000}"/>
    <cellStyle name="40% - Accent4 8 2" xfId="742" xr:uid="{00000000-0005-0000-0000-0000E5020000}"/>
    <cellStyle name="40% - Accent4 8 3" xfId="743" xr:uid="{00000000-0005-0000-0000-0000E6020000}"/>
    <cellStyle name="40% - Accent4 9" xfId="744" xr:uid="{00000000-0005-0000-0000-0000E7020000}"/>
    <cellStyle name="40% - Accent4 9 2" xfId="745" xr:uid="{00000000-0005-0000-0000-0000E8020000}"/>
    <cellStyle name="40% - Accent5" xfId="19464" builtinId="47" customBuiltin="1"/>
    <cellStyle name="40% - Accent5 10" xfId="746" xr:uid="{00000000-0005-0000-0000-0000E9020000}"/>
    <cellStyle name="40% - Accent5 10 2" xfId="747" xr:uid="{00000000-0005-0000-0000-0000EA020000}"/>
    <cellStyle name="40% - Accent5 11" xfId="748" xr:uid="{00000000-0005-0000-0000-0000EB020000}"/>
    <cellStyle name="40% - Accent5 11 2" xfId="749" xr:uid="{00000000-0005-0000-0000-0000EC020000}"/>
    <cellStyle name="40% - Accent5 12" xfId="750" xr:uid="{00000000-0005-0000-0000-0000ED020000}"/>
    <cellStyle name="40% - Accent5 13" xfId="751" xr:uid="{00000000-0005-0000-0000-0000EE020000}"/>
    <cellStyle name="40% - Accent5 14" xfId="752" xr:uid="{00000000-0005-0000-0000-0000EF020000}"/>
    <cellStyle name="40% - Accent5 15" xfId="753" xr:uid="{00000000-0005-0000-0000-0000F0020000}"/>
    <cellStyle name="40% - Accent5 16" xfId="754" xr:uid="{00000000-0005-0000-0000-0000F1020000}"/>
    <cellStyle name="40% - Accent5 17" xfId="755" xr:uid="{00000000-0005-0000-0000-0000F2020000}"/>
    <cellStyle name="40% - Accent5 18" xfId="756" xr:uid="{00000000-0005-0000-0000-0000F3020000}"/>
    <cellStyle name="40% - Accent5 19" xfId="757" xr:uid="{00000000-0005-0000-0000-0000F4020000}"/>
    <cellStyle name="40% - Accent5 2" xfId="758" xr:uid="{00000000-0005-0000-0000-0000F5020000}"/>
    <cellStyle name="40% - Accent5 2 10" xfId="759" xr:uid="{00000000-0005-0000-0000-0000F6020000}"/>
    <cellStyle name="40% - Accent5 2 11" xfId="760" xr:uid="{00000000-0005-0000-0000-0000F7020000}"/>
    <cellStyle name="40% - Accent5 2 12" xfId="761" xr:uid="{00000000-0005-0000-0000-0000F8020000}"/>
    <cellStyle name="40% - Accent5 2 13" xfId="762" xr:uid="{00000000-0005-0000-0000-0000F9020000}"/>
    <cellStyle name="40% - Accent5 2 14" xfId="763" xr:uid="{00000000-0005-0000-0000-0000FA020000}"/>
    <cellStyle name="40% - Accent5 2 15" xfId="764" xr:uid="{00000000-0005-0000-0000-0000FB020000}"/>
    <cellStyle name="40% - Accent5 2 16" xfId="765" xr:uid="{00000000-0005-0000-0000-0000FC020000}"/>
    <cellStyle name="40% - Accent5 2 2" xfId="766" xr:uid="{00000000-0005-0000-0000-0000FD020000}"/>
    <cellStyle name="40% - Accent5 2 3" xfId="767" xr:uid="{00000000-0005-0000-0000-0000FE020000}"/>
    <cellStyle name="40% - Accent5 2 4" xfId="768" xr:uid="{00000000-0005-0000-0000-0000FF020000}"/>
    <cellStyle name="40% - Accent5 2 5" xfId="769" xr:uid="{00000000-0005-0000-0000-000000030000}"/>
    <cellStyle name="40% - Accent5 2 6" xfId="770" xr:uid="{00000000-0005-0000-0000-000001030000}"/>
    <cellStyle name="40% - Accent5 2 7" xfId="771" xr:uid="{00000000-0005-0000-0000-000002030000}"/>
    <cellStyle name="40% - Accent5 2 8" xfId="772" xr:uid="{00000000-0005-0000-0000-000003030000}"/>
    <cellStyle name="40% - Accent5 2 9" xfId="773" xr:uid="{00000000-0005-0000-0000-000004030000}"/>
    <cellStyle name="40% - Accent5 20" xfId="774" xr:uid="{00000000-0005-0000-0000-000005030000}"/>
    <cellStyle name="40% - Accent5 21" xfId="775" xr:uid="{00000000-0005-0000-0000-000006030000}"/>
    <cellStyle name="40% - Accent5 22" xfId="776" xr:uid="{00000000-0005-0000-0000-000007030000}"/>
    <cellStyle name="40% - Accent5 23" xfId="777" xr:uid="{00000000-0005-0000-0000-000008030000}"/>
    <cellStyle name="40% - Accent5 24" xfId="778" xr:uid="{00000000-0005-0000-0000-000009030000}"/>
    <cellStyle name="40% - Accent5 25" xfId="779" xr:uid="{00000000-0005-0000-0000-00000A030000}"/>
    <cellStyle name="40% - Accent5 26" xfId="780" xr:uid="{00000000-0005-0000-0000-00000B030000}"/>
    <cellStyle name="40% - Accent5 27" xfId="781" xr:uid="{00000000-0005-0000-0000-00000C030000}"/>
    <cellStyle name="40% - Accent5 28" xfId="782" xr:uid="{00000000-0005-0000-0000-00000D030000}"/>
    <cellStyle name="40% - Accent5 29" xfId="783" xr:uid="{00000000-0005-0000-0000-00000E030000}"/>
    <cellStyle name="40% - Accent5 3" xfId="784" xr:uid="{00000000-0005-0000-0000-00000F030000}"/>
    <cellStyle name="40% - Accent5 3 2" xfId="785" xr:uid="{00000000-0005-0000-0000-000010030000}"/>
    <cellStyle name="40% - Accent5 3 2 2" xfId="786" xr:uid="{00000000-0005-0000-0000-000011030000}"/>
    <cellStyle name="40% - Accent5 3 3" xfId="787" xr:uid="{00000000-0005-0000-0000-000012030000}"/>
    <cellStyle name="40% - Accent5 3 4" xfId="788" xr:uid="{00000000-0005-0000-0000-000013030000}"/>
    <cellStyle name="40% - Accent5 30" xfId="789" xr:uid="{00000000-0005-0000-0000-000014030000}"/>
    <cellStyle name="40% - Accent5 31" xfId="790" xr:uid="{00000000-0005-0000-0000-000015030000}"/>
    <cellStyle name="40% - Accent5 32" xfId="791" xr:uid="{00000000-0005-0000-0000-000016030000}"/>
    <cellStyle name="40% - Accent5 33" xfId="792" xr:uid="{00000000-0005-0000-0000-000017030000}"/>
    <cellStyle name="40% - Accent5 34" xfId="793" xr:uid="{00000000-0005-0000-0000-000018030000}"/>
    <cellStyle name="40% - Accent5 35" xfId="794" xr:uid="{00000000-0005-0000-0000-000019030000}"/>
    <cellStyle name="40% - Accent5 36" xfId="795" xr:uid="{00000000-0005-0000-0000-00001A030000}"/>
    <cellStyle name="40% - Accent5 37" xfId="796" xr:uid="{00000000-0005-0000-0000-00001B030000}"/>
    <cellStyle name="40% - Accent5 38" xfId="797" xr:uid="{00000000-0005-0000-0000-00001C030000}"/>
    <cellStyle name="40% - Accent5 39" xfId="798" xr:uid="{00000000-0005-0000-0000-00001D030000}"/>
    <cellStyle name="40% - Accent5 4" xfId="799" xr:uid="{00000000-0005-0000-0000-00001E030000}"/>
    <cellStyle name="40% - Accent5 4 2" xfId="800" xr:uid="{00000000-0005-0000-0000-00001F030000}"/>
    <cellStyle name="40% - Accent5 4 3" xfId="801" xr:uid="{00000000-0005-0000-0000-000020030000}"/>
    <cellStyle name="40% - Accent5 40" xfId="802" xr:uid="{00000000-0005-0000-0000-000021030000}"/>
    <cellStyle name="40% - Accent5 41" xfId="803" xr:uid="{00000000-0005-0000-0000-000022030000}"/>
    <cellStyle name="40% - Accent5 42" xfId="804" xr:uid="{00000000-0005-0000-0000-000023030000}"/>
    <cellStyle name="40% - Accent5 43" xfId="805" xr:uid="{00000000-0005-0000-0000-000024030000}"/>
    <cellStyle name="40% - Accent5 44" xfId="36761" xr:uid="{DF34EFC4-DEB6-44FC-867C-EA5E664DB80C}"/>
    <cellStyle name="40% - Accent5 45" xfId="39241" xr:uid="{9EA4A868-A78E-4352-8810-DE9570968F6A}"/>
    <cellStyle name="40% - Accent5 46" xfId="41719" xr:uid="{5798F139-CA43-4A49-837F-D2AE1998B5E1}"/>
    <cellStyle name="40% - Accent5 5" xfId="806" xr:uid="{00000000-0005-0000-0000-000025030000}"/>
    <cellStyle name="40% - Accent5 5 2" xfId="807" xr:uid="{00000000-0005-0000-0000-000026030000}"/>
    <cellStyle name="40% - Accent5 5 3" xfId="808" xr:uid="{00000000-0005-0000-0000-000027030000}"/>
    <cellStyle name="40% - Accent5 6" xfId="809" xr:uid="{00000000-0005-0000-0000-000028030000}"/>
    <cellStyle name="40% - Accent5 6 2" xfId="810" xr:uid="{00000000-0005-0000-0000-000029030000}"/>
    <cellStyle name="40% - Accent5 6 3" xfId="811" xr:uid="{00000000-0005-0000-0000-00002A030000}"/>
    <cellStyle name="40% - Accent5 7" xfId="812" xr:uid="{00000000-0005-0000-0000-00002B030000}"/>
    <cellStyle name="40% - Accent5 7 2" xfId="813" xr:uid="{00000000-0005-0000-0000-00002C030000}"/>
    <cellStyle name="40% - Accent5 7 3" xfId="814" xr:uid="{00000000-0005-0000-0000-00002D030000}"/>
    <cellStyle name="40% - Accent5 8" xfId="815" xr:uid="{00000000-0005-0000-0000-00002E030000}"/>
    <cellStyle name="40% - Accent5 8 2" xfId="816" xr:uid="{00000000-0005-0000-0000-00002F030000}"/>
    <cellStyle name="40% - Accent5 8 3" xfId="817" xr:uid="{00000000-0005-0000-0000-000030030000}"/>
    <cellStyle name="40% - Accent5 9" xfId="818" xr:uid="{00000000-0005-0000-0000-000031030000}"/>
    <cellStyle name="40% - Accent5 9 2" xfId="819" xr:uid="{00000000-0005-0000-0000-000032030000}"/>
    <cellStyle name="40% - Accent6" xfId="19467" builtinId="51" customBuiltin="1"/>
    <cellStyle name="40% - Accent6 10" xfId="820" xr:uid="{00000000-0005-0000-0000-000033030000}"/>
    <cellStyle name="40% - Accent6 10 2" xfId="821" xr:uid="{00000000-0005-0000-0000-000034030000}"/>
    <cellStyle name="40% - Accent6 11" xfId="822" xr:uid="{00000000-0005-0000-0000-000035030000}"/>
    <cellStyle name="40% - Accent6 11 2" xfId="823" xr:uid="{00000000-0005-0000-0000-000036030000}"/>
    <cellStyle name="40% - Accent6 12" xfId="824" xr:uid="{00000000-0005-0000-0000-000037030000}"/>
    <cellStyle name="40% - Accent6 13" xfId="825" xr:uid="{00000000-0005-0000-0000-000038030000}"/>
    <cellStyle name="40% - Accent6 14" xfId="826" xr:uid="{00000000-0005-0000-0000-000039030000}"/>
    <cellStyle name="40% - Accent6 15" xfId="827" xr:uid="{00000000-0005-0000-0000-00003A030000}"/>
    <cellStyle name="40% - Accent6 16" xfId="828" xr:uid="{00000000-0005-0000-0000-00003B030000}"/>
    <cellStyle name="40% - Accent6 17" xfId="829" xr:uid="{00000000-0005-0000-0000-00003C030000}"/>
    <cellStyle name="40% - Accent6 18" xfId="830" xr:uid="{00000000-0005-0000-0000-00003D030000}"/>
    <cellStyle name="40% - Accent6 19" xfId="831" xr:uid="{00000000-0005-0000-0000-00003E030000}"/>
    <cellStyle name="40% - Accent6 2" xfId="832" xr:uid="{00000000-0005-0000-0000-00003F030000}"/>
    <cellStyle name="40% - Accent6 2 10" xfId="833" xr:uid="{00000000-0005-0000-0000-000040030000}"/>
    <cellStyle name="40% - Accent6 2 11" xfId="834" xr:uid="{00000000-0005-0000-0000-000041030000}"/>
    <cellStyle name="40% - Accent6 2 12" xfId="835" xr:uid="{00000000-0005-0000-0000-000042030000}"/>
    <cellStyle name="40% - Accent6 2 13" xfId="836" xr:uid="{00000000-0005-0000-0000-000043030000}"/>
    <cellStyle name="40% - Accent6 2 14" xfId="837" xr:uid="{00000000-0005-0000-0000-000044030000}"/>
    <cellStyle name="40% - Accent6 2 15" xfId="838" xr:uid="{00000000-0005-0000-0000-000045030000}"/>
    <cellStyle name="40% - Accent6 2 16" xfId="839" xr:uid="{00000000-0005-0000-0000-000046030000}"/>
    <cellStyle name="40% - Accent6 2 2" xfId="840" xr:uid="{00000000-0005-0000-0000-000047030000}"/>
    <cellStyle name="40% - Accent6 2 3" xfId="841" xr:uid="{00000000-0005-0000-0000-000048030000}"/>
    <cellStyle name="40% - Accent6 2 4" xfId="842" xr:uid="{00000000-0005-0000-0000-000049030000}"/>
    <cellStyle name="40% - Accent6 2 5" xfId="843" xr:uid="{00000000-0005-0000-0000-00004A030000}"/>
    <cellStyle name="40% - Accent6 2 6" xfId="844" xr:uid="{00000000-0005-0000-0000-00004B030000}"/>
    <cellStyle name="40% - Accent6 2 7" xfId="845" xr:uid="{00000000-0005-0000-0000-00004C030000}"/>
    <cellStyle name="40% - Accent6 2 8" xfId="846" xr:uid="{00000000-0005-0000-0000-00004D030000}"/>
    <cellStyle name="40% - Accent6 2 9" xfId="847" xr:uid="{00000000-0005-0000-0000-00004E030000}"/>
    <cellStyle name="40% - Accent6 20" xfId="848" xr:uid="{00000000-0005-0000-0000-00004F030000}"/>
    <cellStyle name="40% - Accent6 21" xfId="849" xr:uid="{00000000-0005-0000-0000-000050030000}"/>
    <cellStyle name="40% - Accent6 22" xfId="850" xr:uid="{00000000-0005-0000-0000-000051030000}"/>
    <cellStyle name="40% - Accent6 23" xfId="851" xr:uid="{00000000-0005-0000-0000-000052030000}"/>
    <cellStyle name="40% - Accent6 24" xfId="852" xr:uid="{00000000-0005-0000-0000-000053030000}"/>
    <cellStyle name="40% - Accent6 25" xfId="853" xr:uid="{00000000-0005-0000-0000-000054030000}"/>
    <cellStyle name="40% - Accent6 26" xfId="854" xr:uid="{00000000-0005-0000-0000-000055030000}"/>
    <cellStyle name="40% - Accent6 27" xfId="855" xr:uid="{00000000-0005-0000-0000-000056030000}"/>
    <cellStyle name="40% - Accent6 28" xfId="856" xr:uid="{00000000-0005-0000-0000-000057030000}"/>
    <cellStyle name="40% - Accent6 29" xfId="857" xr:uid="{00000000-0005-0000-0000-000058030000}"/>
    <cellStyle name="40% - Accent6 3" xfId="858" xr:uid="{00000000-0005-0000-0000-000059030000}"/>
    <cellStyle name="40% - Accent6 3 2" xfId="859" xr:uid="{00000000-0005-0000-0000-00005A030000}"/>
    <cellStyle name="40% - Accent6 3 2 2" xfId="860" xr:uid="{00000000-0005-0000-0000-00005B030000}"/>
    <cellStyle name="40% - Accent6 3 3" xfId="861" xr:uid="{00000000-0005-0000-0000-00005C030000}"/>
    <cellStyle name="40% - Accent6 3 4" xfId="862" xr:uid="{00000000-0005-0000-0000-00005D030000}"/>
    <cellStyle name="40% - Accent6 30" xfId="863" xr:uid="{00000000-0005-0000-0000-00005E030000}"/>
    <cellStyle name="40% - Accent6 31" xfId="864" xr:uid="{00000000-0005-0000-0000-00005F030000}"/>
    <cellStyle name="40% - Accent6 32" xfId="865" xr:uid="{00000000-0005-0000-0000-000060030000}"/>
    <cellStyle name="40% - Accent6 33" xfId="866" xr:uid="{00000000-0005-0000-0000-000061030000}"/>
    <cellStyle name="40% - Accent6 34" xfId="867" xr:uid="{00000000-0005-0000-0000-000062030000}"/>
    <cellStyle name="40% - Accent6 35" xfId="868" xr:uid="{00000000-0005-0000-0000-000063030000}"/>
    <cellStyle name="40% - Accent6 36" xfId="869" xr:uid="{00000000-0005-0000-0000-000064030000}"/>
    <cellStyle name="40% - Accent6 37" xfId="870" xr:uid="{00000000-0005-0000-0000-000065030000}"/>
    <cellStyle name="40% - Accent6 38" xfId="871" xr:uid="{00000000-0005-0000-0000-000066030000}"/>
    <cellStyle name="40% - Accent6 39" xfId="872" xr:uid="{00000000-0005-0000-0000-000067030000}"/>
    <cellStyle name="40% - Accent6 4" xfId="873" xr:uid="{00000000-0005-0000-0000-000068030000}"/>
    <cellStyle name="40% - Accent6 4 2" xfId="874" xr:uid="{00000000-0005-0000-0000-000069030000}"/>
    <cellStyle name="40% - Accent6 4 3" xfId="875" xr:uid="{00000000-0005-0000-0000-00006A030000}"/>
    <cellStyle name="40% - Accent6 40" xfId="876" xr:uid="{00000000-0005-0000-0000-00006B030000}"/>
    <cellStyle name="40% - Accent6 41" xfId="877" xr:uid="{00000000-0005-0000-0000-00006C030000}"/>
    <cellStyle name="40% - Accent6 42" xfId="878" xr:uid="{00000000-0005-0000-0000-00006D030000}"/>
    <cellStyle name="40% - Accent6 43" xfId="879" xr:uid="{00000000-0005-0000-0000-00006E030000}"/>
    <cellStyle name="40% - Accent6 44" xfId="36763" xr:uid="{18CE66B4-3E8B-4CD7-8EC5-86972305DF03}"/>
    <cellStyle name="40% - Accent6 45" xfId="39243" xr:uid="{996E21E5-EC54-48CE-B625-0AAB19B1F951}"/>
    <cellStyle name="40% - Accent6 46" xfId="41721" xr:uid="{B712559D-8FB5-47D5-A4CC-093D436A21F2}"/>
    <cellStyle name="40% - Accent6 5" xfId="880" xr:uid="{00000000-0005-0000-0000-00006F030000}"/>
    <cellStyle name="40% - Accent6 5 2" xfId="881" xr:uid="{00000000-0005-0000-0000-000070030000}"/>
    <cellStyle name="40% - Accent6 5 3" xfId="882" xr:uid="{00000000-0005-0000-0000-000071030000}"/>
    <cellStyle name="40% - Accent6 6" xfId="883" xr:uid="{00000000-0005-0000-0000-000072030000}"/>
    <cellStyle name="40% - Accent6 6 2" xfId="884" xr:uid="{00000000-0005-0000-0000-000073030000}"/>
    <cellStyle name="40% - Accent6 6 3" xfId="885" xr:uid="{00000000-0005-0000-0000-000074030000}"/>
    <cellStyle name="40% - Accent6 7" xfId="886" xr:uid="{00000000-0005-0000-0000-000075030000}"/>
    <cellStyle name="40% - Accent6 7 2" xfId="887" xr:uid="{00000000-0005-0000-0000-000076030000}"/>
    <cellStyle name="40% - Accent6 7 3" xfId="888" xr:uid="{00000000-0005-0000-0000-000077030000}"/>
    <cellStyle name="40% - Accent6 8" xfId="889" xr:uid="{00000000-0005-0000-0000-000078030000}"/>
    <cellStyle name="40% - Accent6 8 2" xfId="890" xr:uid="{00000000-0005-0000-0000-000079030000}"/>
    <cellStyle name="40% - Accent6 8 3" xfId="891" xr:uid="{00000000-0005-0000-0000-00007A030000}"/>
    <cellStyle name="40% - Accent6 9" xfId="892" xr:uid="{00000000-0005-0000-0000-00007B030000}"/>
    <cellStyle name="40% - Accent6 9 2" xfId="893" xr:uid="{00000000-0005-0000-0000-00007C030000}"/>
    <cellStyle name="40% - Akzent1" xfId="894" xr:uid="{00000000-0005-0000-0000-00007D030000}"/>
    <cellStyle name="40% - Akzent2" xfId="895" xr:uid="{00000000-0005-0000-0000-00007E030000}"/>
    <cellStyle name="40% - Akzent3" xfId="896" xr:uid="{00000000-0005-0000-0000-00007F030000}"/>
    <cellStyle name="40% - Akzent4" xfId="897" xr:uid="{00000000-0005-0000-0000-000080030000}"/>
    <cellStyle name="40% - Akzent5" xfId="898" xr:uid="{00000000-0005-0000-0000-000081030000}"/>
    <cellStyle name="40% - Akzent6" xfId="899" xr:uid="{00000000-0005-0000-0000-000082030000}"/>
    <cellStyle name="5x indented GHG Textfiels" xfId="900" xr:uid="{00000000-0005-0000-0000-000083030000}"/>
    <cellStyle name="5x indented GHG Textfiels 2" xfId="23483" xr:uid="{495CE07B-44BC-4345-BF21-AC6FEFA2829E}"/>
    <cellStyle name="5x indented GHG Textfiels 3" xfId="23482" xr:uid="{A77DDFFF-5414-4C0B-98BD-21CD67D0E020}"/>
    <cellStyle name="60% - Accent1 10" xfId="901" xr:uid="{00000000-0005-0000-0000-000084030000}"/>
    <cellStyle name="60% - Accent1 11" xfId="902" xr:uid="{00000000-0005-0000-0000-000085030000}"/>
    <cellStyle name="60% - Accent1 12" xfId="903" xr:uid="{00000000-0005-0000-0000-000086030000}"/>
    <cellStyle name="60% - Accent1 13" xfId="904" xr:uid="{00000000-0005-0000-0000-000087030000}"/>
    <cellStyle name="60% - Accent1 14" xfId="905" xr:uid="{00000000-0005-0000-0000-000088030000}"/>
    <cellStyle name="60% - Accent1 15" xfId="906" xr:uid="{00000000-0005-0000-0000-000089030000}"/>
    <cellStyle name="60% - Accent1 16" xfId="907" xr:uid="{00000000-0005-0000-0000-00008A030000}"/>
    <cellStyle name="60% - Accent1 17" xfId="908" xr:uid="{00000000-0005-0000-0000-00008B030000}"/>
    <cellStyle name="60% - Accent1 18" xfId="909" xr:uid="{00000000-0005-0000-0000-00008C030000}"/>
    <cellStyle name="60% - Accent1 19" xfId="910" xr:uid="{00000000-0005-0000-0000-00008D030000}"/>
    <cellStyle name="60% - Accent1 2" xfId="911" xr:uid="{00000000-0005-0000-0000-00008E030000}"/>
    <cellStyle name="60% - Accent1 2 10" xfId="912" xr:uid="{00000000-0005-0000-0000-00008F030000}"/>
    <cellStyle name="60% - Accent1 2 11" xfId="913" xr:uid="{00000000-0005-0000-0000-000090030000}"/>
    <cellStyle name="60% - Accent1 2 12" xfId="20543" xr:uid="{9AE420D9-ECE8-4F98-9F07-E52D9B9BA379}"/>
    <cellStyle name="60% - Accent1 2 2" xfId="914" xr:uid="{00000000-0005-0000-0000-000091030000}"/>
    <cellStyle name="60% - Accent1 2 3" xfId="915" xr:uid="{00000000-0005-0000-0000-000092030000}"/>
    <cellStyle name="60% - Accent1 2 4" xfId="916" xr:uid="{00000000-0005-0000-0000-000093030000}"/>
    <cellStyle name="60% - Accent1 2 5" xfId="917" xr:uid="{00000000-0005-0000-0000-000094030000}"/>
    <cellStyle name="60% - Accent1 2 6" xfId="918" xr:uid="{00000000-0005-0000-0000-000095030000}"/>
    <cellStyle name="60% - Accent1 2 7" xfId="919" xr:uid="{00000000-0005-0000-0000-000096030000}"/>
    <cellStyle name="60% - Accent1 2 8" xfId="920" xr:uid="{00000000-0005-0000-0000-000097030000}"/>
    <cellStyle name="60% - Accent1 2 9" xfId="921" xr:uid="{00000000-0005-0000-0000-000098030000}"/>
    <cellStyle name="60% - Accent1 20" xfId="922" xr:uid="{00000000-0005-0000-0000-000099030000}"/>
    <cellStyle name="60% - Accent1 21" xfId="923" xr:uid="{00000000-0005-0000-0000-00009A030000}"/>
    <cellStyle name="60% - Accent1 22" xfId="924" xr:uid="{00000000-0005-0000-0000-00009B030000}"/>
    <cellStyle name="60% - Accent1 23" xfId="925" xr:uid="{00000000-0005-0000-0000-00009C030000}"/>
    <cellStyle name="60% - Accent1 24" xfId="926" xr:uid="{00000000-0005-0000-0000-00009D030000}"/>
    <cellStyle name="60% - Accent1 25" xfId="927" xr:uid="{00000000-0005-0000-0000-00009E030000}"/>
    <cellStyle name="60% - Accent1 26" xfId="928" xr:uid="{00000000-0005-0000-0000-00009F030000}"/>
    <cellStyle name="60% - Accent1 27" xfId="929" xr:uid="{00000000-0005-0000-0000-0000A0030000}"/>
    <cellStyle name="60% - Accent1 28" xfId="930" xr:uid="{00000000-0005-0000-0000-0000A1030000}"/>
    <cellStyle name="60% - Accent1 29" xfId="931" xr:uid="{00000000-0005-0000-0000-0000A2030000}"/>
    <cellStyle name="60% - Accent1 3" xfId="932" xr:uid="{00000000-0005-0000-0000-0000A3030000}"/>
    <cellStyle name="60% - Accent1 3 2" xfId="933" xr:uid="{00000000-0005-0000-0000-0000A4030000}"/>
    <cellStyle name="60% - Accent1 3 2 2" xfId="934" xr:uid="{00000000-0005-0000-0000-0000A5030000}"/>
    <cellStyle name="60% - Accent1 3 3" xfId="935" xr:uid="{00000000-0005-0000-0000-0000A6030000}"/>
    <cellStyle name="60% - Accent1 3 4" xfId="936" xr:uid="{00000000-0005-0000-0000-0000A7030000}"/>
    <cellStyle name="60% - Accent1 30" xfId="937" xr:uid="{00000000-0005-0000-0000-0000A8030000}"/>
    <cellStyle name="60% - Accent1 31" xfId="938" xr:uid="{00000000-0005-0000-0000-0000A9030000}"/>
    <cellStyle name="60% - Accent1 32" xfId="939" xr:uid="{00000000-0005-0000-0000-0000AA030000}"/>
    <cellStyle name="60% - Accent1 33" xfId="940" xr:uid="{00000000-0005-0000-0000-0000AB030000}"/>
    <cellStyle name="60% - Accent1 34" xfId="941" xr:uid="{00000000-0005-0000-0000-0000AC030000}"/>
    <cellStyle name="60% - Accent1 35" xfId="942" xr:uid="{00000000-0005-0000-0000-0000AD030000}"/>
    <cellStyle name="60% - Accent1 36" xfId="943" xr:uid="{00000000-0005-0000-0000-0000AE030000}"/>
    <cellStyle name="60% - Accent1 37" xfId="944" xr:uid="{00000000-0005-0000-0000-0000AF030000}"/>
    <cellStyle name="60% - Accent1 38" xfId="945" xr:uid="{00000000-0005-0000-0000-0000B0030000}"/>
    <cellStyle name="60% - Accent1 39" xfId="946" xr:uid="{00000000-0005-0000-0000-0000B1030000}"/>
    <cellStyle name="60% - Accent1 4" xfId="947" xr:uid="{00000000-0005-0000-0000-0000B2030000}"/>
    <cellStyle name="60% - Accent1 4 2" xfId="948" xr:uid="{00000000-0005-0000-0000-0000B3030000}"/>
    <cellStyle name="60% - Accent1 40" xfId="949" xr:uid="{00000000-0005-0000-0000-0000B4030000}"/>
    <cellStyle name="60% - Accent1 41" xfId="950" xr:uid="{00000000-0005-0000-0000-0000B5030000}"/>
    <cellStyle name="60% - Accent1 42" xfId="951" xr:uid="{00000000-0005-0000-0000-0000B6030000}"/>
    <cellStyle name="60% - Accent1 43" xfId="952" xr:uid="{00000000-0005-0000-0000-0000B7030000}"/>
    <cellStyle name="60% - Accent1 5" xfId="953" xr:uid="{00000000-0005-0000-0000-0000B8030000}"/>
    <cellStyle name="60% - Accent1 5 2" xfId="954" xr:uid="{00000000-0005-0000-0000-0000B9030000}"/>
    <cellStyle name="60% - Accent1 6" xfId="955" xr:uid="{00000000-0005-0000-0000-0000BA030000}"/>
    <cellStyle name="60% - Accent1 6 2" xfId="956" xr:uid="{00000000-0005-0000-0000-0000BB030000}"/>
    <cellStyle name="60% - Accent1 7" xfId="957" xr:uid="{00000000-0005-0000-0000-0000BC030000}"/>
    <cellStyle name="60% - Accent1 8" xfId="958" xr:uid="{00000000-0005-0000-0000-0000BD030000}"/>
    <cellStyle name="60% - Accent1 9" xfId="959" xr:uid="{00000000-0005-0000-0000-0000BE030000}"/>
    <cellStyle name="60% - Accent2 10" xfId="960" xr:uid="{00000000-0005-0000-0000-0000BF030000}"/>
    <cellStyle name="60% - Accent2 11" xfId="961" xr:uid="{00000000-0005-0000-0000-0000C0030000}"/>
    <cellStyle name="60% - Accent2 12" xfId="962" xr:uid="{00000000-0005-0000-0000-0000C1030000}"/>
    <cellStyle name="60% - Accent2 13" xfId="963" xr:uid="{00000000-0005-0000-0000-0000C2030000}"/>
    <cellStyle name="60% - Accent2 14" xfId="964" xr:uid="{00000000-0005-0000-0000-0000C3030000}"/>
    <cellStyle name="60% - Accent2 15" xfId="965" xr:uid="{00000000-0005-0000-0000-0000C4030000}"/>
    <cellStyle name="60% - Accent2 16" xfId="966" xr:uid="{00000000-0005-0000-0000-0000C5030000}"/>
    <cellStyle name="60% - Accent2 17" xfId="967" xr:uid="{00000000-0005-0000-0000-0000C6030000}"/>
    <cellStyle name="60% - Accent2 18" xfId="968" xr:uid="{00000000-0005-0000-0000-0000C7030000}"/>
    <cellStyle name="60% - Accent2 19" xfId="969" xr:uid="{00000000-0005-0000-0000-0000C8030000}"/>
    <cellStyle name="60% - Accent2 2" xfId="970" xr:uid="{00000000-0005-0000-0000-0000C9030000}"/>
    <cellStyle name="60% - Accent2 2 10" xfId="971" xr:uid="{00000000-0005-0000-0000-0000CA030000}"/>
    <cellStyle name="60% - Accent2 2 11" xfId="972" xr:uid="{00000000-0005-0000-0000-0000CB030000}"/>
    <cellStyle name="60% - Accent2 2 12" xfId="20544" xr:uid="{164AF5C0-39A1-453F-AAF9-8F91D3F8E168}"/>
    <cellStyle name="60% - Accent2 2 2" xfId="973" xr:uid="{00000000-0005-0000-0000-0000CC030000}"/>
    <cellStyle name="60% - Accent2 2 3" xfId="974" xr:uid="{00000000-0005-0000-0000-0000CD030000}"/>
    <cellStyle name="60% - Accent2 2 4" xfId="975" xr:uid="{00000000-0005-0000-0000-0000CE030000}"/>
    <cellStyle name="60% - Accent2 2 5" xfId="976" xr:uid="{00000000-0005-0000-0000-0000CF030000}"/>
    <cellStyle name="60% - Accent2 2 6" xfId="977" xr:uid="{00000000-0005-0000-0000-0000D0030000}"/>
    <cellStyle name="60% - Accent2 2 7" xfId="978" xr:uid="{00000000-0005-0000-0000-0000D1030000}"/>
    <cellStyle name="60% - Accent2 2 8" xfId="979" xr:uid="{00000000-0005-0000-0000-0000D2030000}"/>
    <cellStyle name="60% - Accent2 2 9" xfId="980" xr:uid="{00000000-0005-0000-0000-0000D3030000}"/>
    <cellStyle name="60% - Accent2 20" xfId="981" xr:uid="{00000000-0005-0000-0000-0000D4030000}"/>
    <cellStyle name="60% - Accent2 21" xfId="982" xr:uid="{00000000-0005-0000-0000-0000D5030000}"/>
    <cellStyle name="60% - Accent2 22" xfId="983" xr:uid="{00000000-0005-0000-0000-0000D6030000}"/>
    <cellStyle name="60% - Accent2 23" xfId="984" xr:uid="{00000000-0005-0000-0000-0000D7030000}"/>
    <cellStyle name="60% - Accent2 24" xfId="985" xr:uid="{00000000-0005-0000-0000-0000D8030000}"/>
    <cellStyle name="60% - Accent2 25" xfId="986" xr:uid="{00000000-0005-0000-0000-0000D9030000}"/>
    <cellStyle name="60% - Accent2 26" xfId="987" xr:uid="{00000000-0005-0000-0000-0000DA030000}"/>
    <cellStyle name="60% - Accent2 27" xfId="988" xr:uid="{00000000-0005-0000-0000-0000DB030000}"/>
    <cellStyle name="60% - Accent2 28" xfId="989" xr:uid="{00000000-0005-0000-0000-0000DC030000}"/>
    <cellStyle name="60% - Accent2 29" xfId="990" xr:uid="{00000000-0005-0000-0000-0000DD030000}"/>
    <cellStyle name="60% - Accent2 3" xfId="991" xr:uid="{00000000-0005-0000-0000-0000DE030000}"/>
    <cellStyle name="60% - Accent2 3 2" xfId="992" xr:uid="{00000000-0005-0000-0000-0000DF030000}"/>
    <cellStyle name="60% - Accent2 3 2 2" xfId="993" xr:uid="{00000000-0005-0000-0000-0000E0030000}"/>
    <cellStyle name="60% - Accent2 3 3" xfId="994" xr:uid="{00000000-0005-0000-0000-0000E1030000}"/>
    <cellStyle name="60% - Accent2 3 4" xfId="995" xr:uid="{00000000-0005-0000-0000-0000E2030000}"/>
    <cellStyle name="60% - Accent2 30" xfId="996" xr:uid="{00000000-0005-0000-0000-0000E3030000}"/>
    <cellStyle name="60% - Accent2 31" xfId="997" xr:uid="{00000000-0005-0000-0000-0000E4030000}"/>
    <cellStyle name="60% - Accent2 32" xfId="998" xr:uid="{00000000-0005-0000-0000-0000E5030000}"/>
    <cellStyle name="60% - Accent2 33" xfId="999" xr:uid="{00000000-0005-0000-0000-0000E6030000}"/>
    <cellStyle name="60% - Accent2 34" xfId="1000" xr:uid="{00000000-0005-0000-0000-0000E7030000}"/>
    <cellStyle name="60% - Accent2 35" xfId="1001" xr:uid="{00000000-0005-0000-0000-0000E8030000}"/>
    <cellStyle name="60% - Accent2 36" xfId="1002" xr:uid="{00000000-0005-0000-0000-0000E9030000}"/>
    <cellStyle name="60% - Accent2 37" xfId="1003" xr:uid="{00000000-0005-0000-0000-0000EA030000}"/>
    <cellStyle name="60% - Accent2 38" xfId="1004" xr:uid="{00000000-0005-0000-0000-0000EB030000}"/>
    <cellStyle name="60% - Accent2 39" xfId="1005" xr:uid="{00000000-0005-0000-0000-0000EC030000}"/>
    <cellStyle name="60% - Accent2 4" xfId="1006" xr:uid="{00000000-0005-0000-0000-0000ED030000}"/>
    <cellStyle name="60% - Accent2 4 2" xfId="1007" xr:uid="{00000000-0005-0000-0000-0000EE030000}"/>
    <cellStyle name="60% - Accent2 40" xfId="1008" xr:uid="{00000000-0005-0000-0000-0000EF030000}"/>
    <cellStyle name="60% - Accent2 41" xfId="1009" xr:uid="{00000000-0005-0000-0000-0000F0030000}"/>
    <cellStyle name="60% - Accent2 42" xfId="1010" xr:uid="{00000000-0005-0000-0000-0000F1030000}"/>
    <cellStyle name="60% - Accent2 43" xfId="1011" xr:uid="{00000000-0005-0000-0000-0000F2030000}"/>
    <cellStyle name="60% - Accent2 5" xfId="1012" xr:uid="{00000000-0005-0000-0000-0000F3030000}"/>
    <cellStyle name="60% - Accent2 5 2" xfId="1013" xr:uid="{00000000-0005-0000-0000-0000F4030000}"/>
    <cellStyle name="60% - Accent2 6" xfId="1014" xr:uid="{00000000-0005-0000-0000-0000F5030000}"/>
    <cellStyle name="60% - Accent2 6 2" xfId="1015" xr:uid="{00000000-0005-0000-0000-0000F6030000}"/>
    <cellStyle name="60% - Accent2 7" xfId="1016" xr:uid="{00000000-0005-0000-0000-0000F7030000}"/>
    <cellStyle name="60% - Accent2 8" xfId="1017" xr:uid="{00000000-0005-0000-0000-0000F8030000}"/>
    <cellStyle name="60% - Accent2 9" xfId="1018" xr:uid="{00000000-0005-0000-0000-0000F9030000}"/>
    <cellStyle name="60% - Accent3 10" xfId="1019" xr:uid="{00000000-0005-0000-0000-0000FA030000}"/>
    <cellStyle name="60% - Accent3 11" xfId="1020" xr:uid="{00000000-0005-0000-0000-0000FB030000}"/>
    <cellStyle name="60% - Accent3 12" xfId="1021" xr:uid="{00000000-0005-0000-0000-0000FC030000}"/>
    <cellStyle name="60% - Accent3 13" xfId="1022" xr:uid="{00000000-0005-0000-0000-0000FD030000}"/>
    <cellStyle name="60% - Accent3 14" xfId="1023" xr:uid="{00000000-0005-0000-0000-0000FE030000}"/>
    <cellStyle name="60% - Accent3 15" xfId="1024" xr:uid="{00000000-0005-0000-0000-0000FF030000}"/>
    <cellStyle name="60% - Accent3 16" xfId="1025" xr:uid="{00000000-0005-0000-0000-000000040000}"/>
    <cellStyle name="60% - Accent3 17" xfId="1026" xr:uid="{00000000-0005-0000-0000-000001040000}"/>
    <cellStyle name="60% - Accent3 18" xfId="1027" xr:uid="{00000000-0005-0000-0000-000002040000}"/>
    <cellStyle name="60% - Accent3 19" xfId="1028" xr:uid="{00000000-0005-0000-0000-000003040000}"/>
    <cellStyle name="60% - Accent3 2" xfId="1029" xr:uid="{00000000-0005-0000-0000-000004040000}"/>
    <cellStyle name="60% - Accent3 2 10" xfId="1030" xr:uid="{00000000-0005-0000-0000-000005040000}"/>
    <cellStyle name="60% - Accent3 2 11" xfId="1031" xr:uid="{00000000-0005-0000-0000-000006040000}"/>
    <cellStyle name="60% - Accent3 2 12" xfId="20545" xr:uid="{1CBF311B-EE0D-48E2-BF94-55EF01B81ECF}"/>
    <cellStyle name="60% - Accent3 2 2" xfId="1032" xr:uid="{00000000-0005-0000-0000-000007040000}"/>
    <cellStyle name="60% - Accent3 2 3" xfId="1033" xr:uid="{00000000-0005-0000-0000-000008040000}"/>
    <cellStyle name="60% - Accent3 2 4" xfId="1034" xr:uid="{00000000-0005-0000-0000-000009040000}"/>
    <cellStyle name="60% - Accent3 2 5" xfId="1035" xr:uid="{00000000-0005-0000-0000-00000A040000}"/>
    <cellStyle name="60% - Accent3 2 6" xfId="1036" xr:uid="{00000000-0005-0000-0000-00000B040000}"/>
    <cellStyle name="60% - Accent3 2 7" xfId="1037" xr:uid="{00000000-0005-0000-0000-00000C040000}"/>
    <cellStyle name="60% - Accent3 2 8" xfId="1038" xr:uid="{00000000-0005-0000-0000-00000D040000}"/>
    <cellStyle name="60% - Accent3 2 9" xfId="1039" xr:uid="{00000000-0005-0000-0000-00000E040000}"/>
    <cellStyle name="60% - Accent3 20" xfId="1040" xr:uid="{00000000-0005-0000-0000-00000F040000}"/>
    <cellStyle name="60% - Accent3 21" xfId="1041" xr:uid="{00000000-0005-0000-0000-000010040000}"/>
    <cellStyle name="60% - Accent3 22" xfId="1042" xr:uid="{00000000-0005-0000-0000-000011040000}"/>
    <cellStyle name="60% - Accent3 23" xfId="1043" xr:uid="{00000000-0005-0000-0000-000012040000}"/>
    <cellStyle name="60% - Accent3 24" xfId="1044" xr:uid="{00000000-0005-0000-0000-000013040000}"/>
    <cellStyle name="60% - Accent3 25" xfId="1045" xr:uid="{00000000-0005-0000-0000-000014040000}"/>
    <cellStyle name="60% - Accent3 26" xfId="1046" xr:uid="{00000000-0005-0000-0000-000015040000}"/>
    <cellStyle name="60% - Accent3 27" xfId="1047" xr:uid="{00000000-0005-0000-0000-000016040000}"/>
    <cellStyle name="60% - Accent3 28" xfId="1048" xr:uid="{00000000-0005-0000-0000-000017040000}"/>
    <cellStyle name="60% - Accent3 29" xfId="1049" xr:uid="{00000000-0005-0000-0000-000018040000}"/>
    <cellStyle name="60% - Accent3 3" xfId="1050" xr:uid="{00000000-0005-0000-0000-000019040000}"/>
    <cellStyle name="60% - Accent3 3 2" xfId="1051" xr:uid="{00000000-0005-0000-0000-00001A040000}"/>
    <cellStyle name="60% - Accent3 3 2 2" xfId="1052" xr:uid="{00000000-0005-0000-0000-00001B040000}"/>
    <cellStyle name="60% - Accent3 3 3" xfId="1053" xr:uid="{00000000-0005-0000-0000-00001C040000}"/>
    <cellStyle name="60% - Accent3 3 4" xfId="1054" xr:uid="{00000000-0005-0000-0000-00001D040000}"/>
    <cellStyle name="60% - Accent3 3 5" xfId="23484" xr:uid="{EA58542E-0049-40EC-9EA4-831C84C5167E}"/>
    <cellStyle name="60% - Accent3 30" xfId="1055" xr:uid="{00000000-0005-0000-0000-00001E040000}"/>
    <cellStyle name="60% - Accent3 31" xfId="1056" xr:uid="{00000000-0005-0000-0000-00001F040000}"/>
    <cellStyle name="60% - Accent3 32" xfId="1057" xr:uid="{00000000-0005-0000-0000-000020040000}"/>
    <cellStyle name="60% - Accent3 33" xfId="1058" xr:uid="{00000000-0005-0000-0000-000021040000}"/>
    <cellStyle name="60% - Accent3 34" xfId="1059" xr:uid="{00000000-0005-0000-0000-000022040000}"/>
    <cellStyle name="60% - Accent3 35" xfId="1060" xr:uid="{00000000-0005-0000-0000-000023040000}"/>
    <cellStyle name="60% - Accent3 36" xfId="1061" xr:uid="{00000000-0005-0000-0000-000024040000}"/>
    <cellStyle name="60% - Accent3 37" xfId="1062" xr:uid="{00000000-0005-0000-0000-000025040000}"/>
    <cellStyle name="60% - Accent3 38" xfId="1063" xr:uid="{00000000-0005-0000-0000-000026040000}"/>
    <cellStyle name="60% - Accent3 39" xfId="1064" xr:uid="{00000000-0005-0000-0000-000027040000}"/>
    <cellStyle name="60% - Accent3 4" xfId="1065" xr:uid="{00000000-0005-0000-0000-000028040000}"/>
    <cellStyle name="60% - Accent3 4 2" xfId="1066" xr:uid="{00000000-0005-0000-0000-000029040000}"/>
    <cellStyle name="60% - Accent3 40" xfId="1067" xr:uid="{00000000-0005-0000-0000-00002A040000}"/>
    <cellStyle name="60% - Accent3 41" xfId="1068" xr:uid="{00000000-0005-0000-0000-00002B040000}"/>
    <cellStyle name="60% - Accent3 42" xfId="1069" xr:uid="{00000000-0005-0000-0000-00002C040000}"/>
    <cellStyle name="60% - Accent3 43" xfId="1070" xr:uid="{00000000-0005-0000-0000-00002D040000}"/>
    <cellStyle name="60% - Accent3 5" xfId="1071" xr:uid="{00000000-0005-0000-0000-00002E040000}"/>
    <cellStyle name="60% - Accent3 5 2" xfId="1072" xr:uid="{00000000-0005-0000-0000-00002F040000}"/>
    <cellStyle name="60% - Accent3 6" xfId="1073" xr:uid="{00000000-0005-0000-0000-000030040000}"/>
    <cellStyle name="60% - Accent3 6 2" xfId="1074" xr:uid="{00000000-0005-0000-0000-000031040000}"/>
    <cellStyle name="60% - Accent3 7" xfId="1075" xr:uid="{00000000-0005-0000-0000-000032040000}"/>
    <cellStyle name="60% - Accent3 8" xfId="1076" xr:uid="{00000000-0005-0000-0000-000033040000}"/>
    <cellStyle name="60% - Accent3 9" xfId="1077" xr:uid="{00000000-0005-0000-0000-000034040000}"/>
    <cellStyle name="60% - Accent4 10" xfId="1078" xr:uid="{00000000-0005-0000-0000-000035040000}"/>
    <cellStyle name="60% - Accent4 11" xfId="1079" xr:uid="{00000000-0005-0000-0000-000036040000}"/>
    <cellStyle name="60% - Accent4 12" xfId="1080" xr:uid="{00000000-0005-0000-0000-000037040000}"/>
    <cellStyle name="60% - Accent4 13" xfId="1081" xr:uid="{00000000-0005-0000-0000-000038040000}"/>
    <cellStyle name="60% - Accent4 14" xfId="1082" xr:uid="{00000000-0005-0000-0000-000039040000}"/>
    <cellStyle name="60% - Accent4 15" xfId="1083" xr:uid="{00000000-0005-0000-0000-00003A040000}"/>
    <cellStyle name="60% - Accent4 16" xfId="1084" xr:uid="{00000000-0005-0000-0000-00003B040000}"/>
    <cellStyle name="60% - Accent4 17" xfId="1085" xr:uid="{00000000-0005-0000-0000-00003C040000}"/>
    <cellStyle name="60% - Accent4 18" xfId="1086" xr:uid="{00000000-0005-0000-0000-00003D040000}"/>
    <cellStyle name="60% - Accent4 19" xfId="1087" xr:uid="{00000000-0005-0000-0000-00003E040000}"/>
    <cellStyle name="60% - Accent4 2" xfId="1088" xr:uid="{00000000-0005-0000-0000-00003F040000}"/>
    <cellStyle name="60% - Accent4 2 10" xfId="1089" xr:uid="{00000000-0005-0000-0000-000040040000}"/>
    <cellStyle name="60% - Accent4 2 11" xfId="1090" xr:uid="{00000000-0005-0000-0000-000041040000}"/>
    <cellStyle name="60% - Accent4 2 12" xfId="20546" xr:uid="{E2BFCEAD-B5E4-4E3A-B551-0D76D97D9FF6}"/>
    <cellStyle name="60% - Accent4 2 2" xfId="1091" xr:uid="{00000000-0005-0000-0000-000042040000}"/>
    <cellStyle name="60% - Accent4 2 3" xfId="1092" xr:uid="{00000000-0005-0000-0000-000043040000}"/>
    <cellStyle name="60% - Accent4 2 4" xfId="1093" xr:uid="{00000000-0005-0000-0000-000044040000}"/>
    <cellStyle name="60% - Accent4 2 5" xfId="1094" xr:uid="{00000000-0005-0000-0000-000045040000}"/>
    <cellStyle name="60% - Accent4 2 6" xfId="1095" xr:uid="{00000000-0005-0000-0000-000046040000}"/>
    <cellStyle name="60% - Accent4 2 7" xfId="1096" xr:uid="{00000000-0005-0000-0000-000047040000}"/>
    <cellStyle name="60% - Accent4 2 8" xfId="1097" xr:uid="{00000000-0005-0000-0000-000048040000}"/>
    <cellStyle name="60% - Accent4 2 9" xfId="1098" xr:uid="{00000000-0005-0000-0000-000049040000}"/>
    <cellStyle name="60% - Accent4 20" xfId="1099" xr:uid="{00000000-0005-0000-0000-00004A040000}"/>
    <cellStyle name="60% - Accent4 21" xfId="1100" xr:uid="{00000000-0005-0000-0000-00004B040000}"/>
    <cellStyle name="60% - Accent4 22" xfId="1101" xr:uid="{00000000-0005-0000-0000-00004C040000}"/>
    <cellStyle name="60% - Accent4 23" xfId="1102" xr:uid="{00000000-0005-0000-0000-00004D040000}"/>
    <cellStyle name="60% - Accent4 24" xfId="1103" xr:uid="{00000000-0005-0000-0000-00004E040000}"/>
    <cellStyle name="60% - Accent4 25" xfId="1104" xr:uid="{00000000-0005-0000-0000-00004F040000}"/>
    <cellStyle name="60% - Accent4 26" xfId="1105" xr:uid="{00000000-0005-0000-0000-000050040000}"/>
    <cellStyle name="60% - Accent4 27" xfId="1106" xr:uid="{00000000-0005-0000-0000-000051040000}"/>
    <cellStyle name="60% - Accent4 28" xfId="1107" xr:uid="{00000000-0005-0000-0000-000052040000}"/>
    <cellStyle name="60% - Accent4 29" xfId="1108" xr:uid="{00000000-0005-0000-0000-000053040000}"/>
    <cellStyle name="60% - Accent4 3" xfId="1109" xr:uid="{00000000-0005-0000-0000-000054040000}"/>
    <cellStyle name="60% - Accent4 3 2" xfId="1110" xr:uid="{00000000-0005-0000-0000-000055040000}"/>
    <cellStyle name="60% - Accent4 3 2 2" xfId="1111" xr:uid="{00000000-0005-0000-0000-000056040000}"/>
    <cellStyle name="60% - Accent4 3 3" xfId="1112" xr:uid="{00000000-0005-0000-0000-000057040000}"/>
    <cellStyle name="60% - Accent4 3 4" xfId="1113" xr:uid="{00000000-0005-0000-0000-000058040000}"/>
    <cellStyle name="60% - Accent4 3 5" xfId="23485" xr:uid="{F373499C-95B0-4D71-A631-DC2B96EDD247}"/>
    <cellStyle name="60% - Accent4 30" xfId="1114" xr:uid="{00000000-0005-0000-0000-000059040000}"/>
    <cellStyle name="60% - Accent4 31" xfId="1115" xr:uid="{00000000-0005-0000-0000-00005A040000}"/>
    <cellStyle name="60% - Accent4 32" xfId="1116" xr:uid="{00000000-0005-0000-0000-00005B040000}"/>
    <cellStyle name="60% - Accent4 33" xfId="1117" xr:uid="{00000000-0005-0000-0000-00005C040000}"/>
    <cellStyle name="60% - Accent4 34" xfId="1118" xr:uid="{00000000-0005-0000-0000-00005D040000}"/>
    <cellStyle name="60% - Accent4 35" xfId="1119" xr:uid="{00000000-0005-0000-0000-00005E040000}"/>
    <cellStyle name="60% - Accent4 36" xfId="1120" xr:uid="{00000000-0005-0000-0000-00005F040000}"/>
    <cellStyle name="60% - Accent4 37" xfId="1121" xr:uid="{00000000-0005-0000-0000-000060040000}"/>
    <cellStyle name="60% - Accent4 38" xfId="1122" xr:uid="{00000000-0005-0000-0000-000061040000}"/>
    <cellStyle name="60% - Accent4 39" xfId="1123" xr:uid="{00000000-0005-0000-0000-000062040000}"/>
    <cellStyle name="60% - Accent4 4" xfId="1124" xr:uid="{00000000-0005-0000-0000-000063040000}"/>
    <cellStyle name="60% - Accent4 4 2" xfId="1125" xr:uid="{00000000-0005-0000-0000-000064040000}"/>
    <cellStyle name="60% - Accent4 40" xfId="1126" xr:uid="{00000000-0005-0000-0000-000065040000}"/>
    <cellStyle name="60% - Accent4 41" xfId="1127" xr:uid="{00000000-0005-0000-0000-000066040000}"/>
    <cellStyle name="60% - Accent4 42" xfId="1128" xr:uid="{00000000-0005-0000-0000-000067040000}"/>
    <cellStyle name="60% - Accent4 43" xfId="1129" xr:uid="{00000000-0005-0000-0000-000068040000}"/>
    <cellStyle name="60% - Accent4 5" xfId="1130" xr:uid="{00000000-0005-0000-0000-000069040000}"/>
    <cellStyle name="60% - Accent4 5 2" xfId="1131" xr:uid="{00000000-0005-0000-0000-00006A040000}"/>
    <cellStyle name="60% - Accent4 6" xfId="1132" xr:uid="{00000000-0005-0000-0000-00006B040000}"/>
    <cellStyle name="60% - Accent4 6 2" xfId="1133" xr:uid="{00000000-0005-0000-0000-00006C040000}"/>
    <cellStyle name="60% - Accent4 7" xfId="1134" xr:uid="{00000000-0005-0000-0000-00006D040000}"/>
    <cellStyle name="60% - Accent4 8" xfId="1135" xr:uid="{00000000-0005-0000-0000-00006E040000}"/>
    <cellStyle name="60% - Accent4 9" xfId="1136" xr:uid="{00000000-0005-0000-0000-00006F040000}"/>
    <cellStyle name="60% - Accent5 10" xfId="1137" xr:uid="{00000000-0005-0000-0000-000070040000}"/>
    <cellStyle name="60% - Accent5 11" xfId="1138" xr:uid="{00000000-0005-0000-0000-000071040000}"/>
    <cellStyle name="60% - Accent5 12" xfId="1139" xr:uid="{00000000-0005-0000-0000-000072040000}"/>
    <cellStyle name="60% - Accent5 13" xfId="1140" xr:uid="{00000000-0005-0000-0000-000073040000}"/>
    <cellStyle name="60% - Accent5 14" xfId="1141" xr:uid="{00000000-0005-0000-0000-000074040000}"/>
    <cellStyle name="60% - Accent5 15" xfId="1142" xr:uid="{00000000-0005-0000-0000-000075040000}"/>
    <cellStyle name="60% - Accent5 16" xfId="1143" xr:uid="{00000000-0005-0000-0000-000076040000}"/>
    <cellStyle name="60% - Accent5 17" xfId="1144" xr:uid="{00000000-0005-0000-0000-000077040000}"/>
    <cellStyle name="60% - Accent5 18" xfId="1145" xr:uid="{00000000-0005-0000-0000-000078040000}"/>
    <cellStyle name="60% - Accent5 19" xfId="1146" xr:uid="{00000000-0005-0000-0000-000079040000}"/>
    <cellStyle name="60% - Accent5 2" xfId="1147" xr:uid="{00000000-0005-0000-0000-00007A040000}"/>
    <cellStyle name="60% - Accent5 2 10" xfId="1148" xr:uid="{00000000-0005-0000-0000-00007B040000}"/>
    <cellStyle name="60% - Accent5 2 11" xfId="1149" xr:uid="{00000000-0005-0000-0000-00007C040000}"/>
    <cellStyle name="60% - Accent5 2 12" xfId="20547" xr:uid="{D6F43C03-F71A-4D5D-8D61-B755CDFBB931}"/>
    <cellStyle name="60% - Accent5 2 2" xfId="1150" xr:uid="{00000000-0005-0000-0000-00007D040000}"/>
    <cellStyle name="60% - Accent5 2 3" xfId="1151" xr:uid="{00000000-0005-0000-0000-00007E040000}"/>
    <cellStyle name="60% - Accent5 2 4" xfId="1152" xr:uid="{00000000-0005-0000-0000-00007F040000}"/>
    <cellStyle name="60% - Accent5 2 5" xfId="1153" xr:uid="{00000000-0005-0000-0000-000080040000}"/>
    <cellStyle name="60% - Accent5 2 6" xfId="1154" xr:uid="{00000000-0005-0000-0000-000081040000}"/>
    <cellStyle name="60% - Accent5 2 7" xfId="1155" xr:uid="{00000000-0005-0000-0000-000082040000}"/>
    <cellStyle name="60% - Accent5 2 8" xfId="1156" xr:uid="{00000000-0005-0000-0000-000083040000}"/>
    <cellStyle name="60% - Accent5 2 9" xfId="1157" xr:uid="{00000000-0005-0000-0000-000084040000}"/>
    <cellStyle name="60% - Accent5 20" xfId="1158" xr:uid="{00000000-0005-0000-0000-000085040000}"/>
    <cellStyle name="60% - Accent5 21" xfId="1159" xr:uid="{00000000-0005-0000-0000-000086040000}"/>
    <cellStyle name="60% - Accent5 22" xfId="1160" xr:uid="{00000000-0005-0000-0000-000087040000}"/>
    <cellStyle name="60% - Accent5 23" xfId="1161" xr:uid="{00000000-0005-0000-0000-000088040000}"/>
    <cellStyle name="60% - Accent5 24" xfId="1162" xr:uid="{00000000-0005-0000-0000-000089040000}"/>
    <cellStyle name="60% - Accent5 25" xfId="1163" xr:uid="{00000000-0005-0000-0000-00008A040000}"/>
    <cellStyle name="60% - Accent5 26" xfId="1164" xr:uid="{00000000-0005-0000-0000-00008B040000}"/>
    <cellStyle name="60% - Accent5 27" xfId="1165" xr:uid="{00000000-0005-0000-0000-00008C040000}"/>
    <cellStyle name="60% - Accent5 28" xfId="1166" xr:uid="{00000000-0005-0000-0000-00008D040000}"/>
    <cellStyle name="60% - Accent5 29" xfId="1167" xr:uid="{00000000-0005-0000-0000-00008E040000}"/>
    <cellStyle name="60% - Accent5 3" xfId="1168" xr:uid="{00000000-0005-0000-0000-00008F040000}"/>
    <cellStyle name="60% - Accent5 3 2" xfId="1169" xr:uid="{00000000-0005-0000-0000-000090040000}"/>
    <cellStyle name="60% - Accent5 3 2 2" xfId="1170" xr:uid="{00000000-0005-0000-0000-000091040000}"/>
    <cellStyle name="60% - Accent5 3 3" xfId="1171" xr:uid="{00000000-0005-0000-0000-000092040000}"/>
    <cellStyle name="60% - Accent5 3 4" xfId="1172" xr:uid="{00000000-0005-0000-0000-000093040000}"/>
    <cellStyle name="60% - Accent5 30" xfId="1173" xr:uid="{00000000-0005-0000-0000-000094040000}"/>
    <cellStyle name="60% - Accent5 31" xfId="1174" xr:uid="{00000000-0005-0000-0000-000095040000}"/>
    <cellStyle name="60% - Accent5 32" xfId="1175" xr:uid="{00000000-0005-0000-0000-000096040000}"/>
    <cellStyle name="60% - Accent5 33" xfId="1176" xr:uid="{00000000-0005-0000-0000-000097040000}"/>
    <cellStyle name="60% - Accent5 34" xfId="1177" xr:uid="{00000000-0005-0000-0000-000098040000}"/>
    <cellStyle name="60% - Accent5 35" xfId="1178" xr:uid="{00000000-0005-0000-0000-000099040000}"/>
    <cellStyle name="60% - Accent5 36" xfId="1179" xr:uid="{00000000-0005-0000-0000-00009A040000}"/>
    <cellStyle name="60% - Accent5 37" xfId="1180" xr:uid="{00000000-0005-0000-0000-00009B040000}"/>
    <cellStyle name="60% - Accent5 38" xfId="1181" xr:uid="{00000000-0005-0000-0000-00009C040000}"/>
    <cellStyle name="60% - Accent5 39" xfId="1182" xr:uid="{00000000-0005-0000-0000-00009D040000}"/>
    <cellStyle name="60% - Accent5 4" xfId="1183" xr:uid="{00000000-0005-0000-0000-00009E040000}"/>
    <cellStyle name="60% - Accent5 4 2" xfId="1184" xr:uid="{00000000-0005-0000-0000-00009F040000}"/>
    <cellStyle name="60% - Accent5 40" xfId="1185" xr:uid="{00000000-0005-0000-0000-0000A0040000}"/>
    <cellStyle name="60% - Accent5 41" xfId="1186" xr:uid="{00000000-0005-0000-0000-0000A1040000}"/>
    <cellStyle name="60% - Accent5 42" xfId="1187" xr:uid="{00000000-0005-0000-0000-0000A2040000}"/>
    <cellStyle name="60% - Accent5 43" xfId="1188" xr:uid="{00000000-0005-0000-0000-0000A3040000}"/>
    <cellStyle name="60% - Accent5 5" xfId="1189" xr:uid="{00000000-0005-0000-0000-0000A4040000}"/>
    <cellStyle name="60% - Accent5 5 2" xfId="1190" xr:uid="{00000000-0005-0000-0000-0000A5040000}"/>
    <cellStyle name="60% - Accent5 6" xfId="1191" xr:uid="{00000000-0005-0000-0000-0000A6040000}"/>
    <cellStyle name="60% - Accent5 6 2" xfId="1192" xr:uid="{00000000-0005-0000-0000-0000A7040000}"/>
    <cellStyle name="60% - Accent5 7" xfId="1193" xr:uid="{00000000-0005-0000-0000-0000A8040000}"/>
    <cellStyle name="60% - Accent5 8" xfId="1194" xr:uid="{00000000-0005-0000-0000-0000A9040000}"/>
    <cellStyle name="60% - Accent5 9" xfId="1195" xr:uid="{00000000-0005-0000-0000-0000AA040000}"/>
    <cellStyle name="60% - Accent6 10" xfId="1196" xr:uid="{00000000-0005-0000-0000-0000AB040000}"/>
    <cellStyle name="60% - Accent6 11" xfId="1197" xr:uid="{00000000-0005-0000-0000-0000AC040000}"/>
    <cellStyle name="60% - Accent6 12" xfId="1198" xr:uid="{00000000-0005-0000-0000-0000AD040000}"/>
    <cellStyle name="60% - Accent6 13" xfId="1199" xr:uid="{00000000-0005-0000-0000-0000AE040000}"/>
    <cellStyle name="60% - Accent6 14" xfId="1200" xr:uid="{00000000-0005-0000-0000-0000AF040000}"/>
    <cellStyle name="60% - Accent6 15" xfId="1201" xr:uid="{00000000-0005-0000-0000-0000B0040000}"/>
    <cellStyle name="60% - Accent6 16" xfId="1202" xr:uid="{00000000-0005-0000-0000-0000B1040000}"/>
    <cellStyle name="60% - Accent6 17" xfId="1203" xr:uid="{00000000-0005-0000-0000-0000B2040000}"/>
    <cellStyle name="60% - Accent6 18" xfId="1204" xr:uid="{00000000-0005-0000-0000-0000B3040000}"/>
    <cellStyle name="60% - Accent6 19" xfId="1205" xr:uid="{00000000-0005-0000-0000-0000B4040000}"/>
    <cellStyle name="60% - Accent6 2" xfId="1206" xr:uid="{00000000-0005-0000-0000-0000B5040000}"/>
    <cellStyle name="60% - Accent6 2 10" xfId="1207" xr:uid="{00000000-0005-0000-0000-0000B6040000}"/>
    <cellStyle name="60% - Accent6 2 11" xfId="1208" xr:uid="{00000000-0005-0000-0000-0000B7040000}"/>
    <cellStyle name="60% - Accent6 2 12" xfId="20548" xr:uid="{D69E5D98-D268-49FE-9C36-D8381EB9DFC1}"/>
    <cellStyle name="60% - Accent6 2 2" xfId="1209" xr:uid="{00000000-0005-0000-0000-0000B8040000}"/>
    <cellStyle name="60% - Accent6 2 3" xfId="1210" xr:uid="{00000000-0005-0000-0000-0000B9040000}"/>
    <cellStyle name="60% - Accent6 2 4" xfId="1211" xr:uid="{00000000-0005-0000-0000-0000BA040000}"/>
    <cellStyle name="60% - Accent6 2 5" xfId="1212" xr:uid="{00000000-0005-0000-0000-0000BB040000}"/>
    <cellStyle name="60% - Accent6 2 6" xfId="1213" xr:uid="{00000000-0005-0000-0000-0000BC040000}"/>
    <cellStyle name="60% - Accent6 2 7" xfId="1214" xr:uid="{00000000-0005-0000-0000-0000BD040000}"/>
    <cellStyle name="60% - Accent6 2 8" xfId="1215" xr:uid="{00000000-0005-0000-0000-0000BE040000}"/>
    <cellStyle name="60% - Accent6 2 9" xfId="1216" xr:uid="{00000000-0005-0000-0000-0000BF040000}"/>
    <cellStyle name="60% - Accent6 20" xfId="1217" xr:uid="{00000000-0005-0000-0000-0000C0040000}"/>
    <cellStyle name="60% - Accent6 21" xfId="1218" xr:uid="{00000000-0005-0000-0000-0000C1040000}"/>
    <cellStyle name="60% - Accent6 22" xfId="1219" xr:uid="{00000000-0005-0000-0000-0000C2040000}"/>
    <cellStyle name="60% - Accent6 23" xfId="1220" xr:uid="{00000000-0005-0000-0000-0000C3040000}"/>
    <cellStyle name="60% - Accent6 24" xfId="1221" xr:uid="{00000000-0005-0000-0000-0000C4040000}"/>
    <cellStyle name="60% - Accent6 25" xfId="1222" xr:uid="{00000000-0005-0000-0000-0000C5040000}"/>
    <cellStyle name="60% - Accent6 26" xfId="1223" xr:uid="{00000000-0005-0000-0000-0000C6040000}"/>
    <cellStyle name="60% - Accent6 27" xfId="1224" xr:uid="{00000000-0005-0000-0000-0000C7040000}"/>
    <cellStyle name="60% - Accent6 28" xfId="1225" xr:uid="{00000000-0005-0000-0000-0000C8040000}"/>
    <cellStyle name="60% - Accent6 29" xfId="1226" xr:uid="{00000000-0005-0000-0000-0000C9040000}"/>
    <cellStyle name="60% - Accent6 3" xfId="1227" xr:uid="{00000000-0005-0000-0000-0000CA040000}"/>
    <cellStyle name="60% - Accent6 3 2" xfId="1228" xr:uid="{00000000-0005-0000-0000-0000CB040000}"/>
    <cellStyle name="60% - Accent6 3 2 2" xfId="1229" xr:uid="{00000000-0005-0000-0000-0000CC040000}"/>
    <cellStyle name="60% - Accent6 3 3" xfId="1230" xr:uid="{00000000-0005-0000-0000-0000CD040000}"/>
    <cellStyle name="60% - Accent6 3 4" xfId="1231" xr:uid="{00000000-0005-0000-0000-0000CE040000}"/>
    <cellStyle name="60% - Accent6 3 5" xfId="23486" xr:uid="{0FCA5900-02D5-441F-9B2F-0D60513A8F90}"/>
    <cellStyle name="60% - Accent6 30" xfId="1232" xr:uid="{00000000-0005-0000-0000-0000CF040000}"/>
    <cellStyle name="60% - Accent6 31" xfId="1233" xr:uid="{00000000-0005-0000-0000-0000D0040000}"/>
    <cellStyle name="60% - Accent6 32" xfId="1234" xr:uid="{00000000-0005-0000-0000-0000D1040000}"/>
    <cellStyle name="60% - Accent6 33" xfId="1235" xr:uid="{00000000-0005-0000-0000-0000D2040000}"/>
    <cellStyle name="60% - Accent6 34" xfId="1236" xr:uid="{00000000-0005-0000-0000-0000D3040000}"/>
    <cellStyle name="60% - Accent6 35" xfId="1237" xr:uid="{00000000-0005-0000-0000-0000D4040000}"/>
    <cellStyle name="60% - Accent6 36" xfId="1238" xr:uid="{00000000-0005-0000-0000-0000D5040000}"/>
    <cellStyle name="60% - Accent6 37" xfId="1239" xr:uid="{00000000-0005-0000-0000-0000D6040000}"/>
    <cellStyle name="60% - Accent6 38" xfId="1240" xr:uid="{00000000-0005-0000-0000-0000D7040000}"/>
    <cellStyle name="60% - Accent6 39" xfId="1241" xr:uid="{00000000-0005-0000-0000-0000D8040000}"/>
    <cellStyle name="60% - Accent6 4" xfId="1242" xr:uid="{00000000-0005-0000-0000-0000D9040000}"/>
    <cellStyle name="60% - Accent6 4 2" xfId="1243" xr:uid="{00000000-0005-0000-0000-0000DA040000}"/>
    <cellStyle name="60% - Accent6 40" xfId="1244" xr:uid="{00000000-0005-0000-0000-0000DB040000}"/>
    <cellStyle name="60% - Accent6 41" xfId="1245" xr:uid="{00000000-0005-0000-0000-0000DC040000}"/>
    <cellStyle name="60% - Accent6 42" xfId="1246" xr:uid="{00000000-0005-0000-0000-0000DD040000}"/>
    <cellStyle name="60% - Accent6 43" xfId="1247" xr:uid="{00000000-0005-0000-0000-0000DE040000}"/>
    <cellStyle name="60% - Accent6 5" xfId="1248" xr:uid="{00000000-0005-0000-0000-0000DF040000}"/>
    <cellStyle name="60% - Accent6 5 2" xfId="1249" xr:uid="{00000000-0005-0000-0000-0000E0040000}"/>
    <cellStyle name="60% - Accent6 6" xfId="1250" xr:uid="{00000000-0005-0000-0000-0000E1040000}"/>
    <cellStyle name="60% - Accent6 6 2" xfId="1251" xr:uid="{00000000-0005-0000-0000-0000E2040000}"/>
    <cellStyle name="60% - Accent6 7" xfId="1252" xr:uid="{00000000-0005-0000-0000-0000E3040000}"/>
    <cellStyle name="60% - Accent6 8" xfId="1253" xr:uid="{00000000-0005-0000-0000-0000E4040000}"/>
    <cellStyle name="60% - Accent6 9" xfId="1254" xr:uid="{00000000-0005-0000-0000-0000E5040000}"/>
    <cellStyle name="60% - Akzent1" xfId="1255" xr:uid="{00000000-0005-0000-0000-0000E6040000}"/>
    <cellStyle name="60% - Akzent2" xfId="1256" xr:uid="{00000000-0005-0000-0000-0000E7040000}"/>
    <cellStyle name="60% - Akzent3" xfId="1257" xr:uid="{00000000-0005-0000-0000-0000E8040000}"/>
    <cellStyle name="60% - Akzent4" xfId="1258" xr:uid="{00000000-0005-0000-0000-0000E9040000}"/>
    <cellStyle name="60% - Akzent5" xfId="1259" xr:uid="{00000000-0005-0000-0000-0000EA040000}"/>
    <cellStyle name="60% - Akzent6" xfId="1260" xr:uid="{00000000-0005-0000-0000-0000EB040000}"/>
    <cellStyle name="60% - Cor4 2" xfId="1261" xr:uid="{00000000-0005-0000-0000-0000EC040000}"/>
    <cellStyle name="Accent1" xfId="19450" builtinId="29" customBuiltin="1"/>
    <cellStyle name="Accent1 10" xfId="1262" xr:uid="{00000000-0005-0000-0000-0000ED040000}"/>
    <cellStyle name="Accent1 11" xfId="1263" xr:uid="{00000000-0005-0000-0000-0000EE040000}"/>
    <cellStyle name="Accent1 12" xfId="1264" xr:uid="{00000000-0005-0000-0000-0000EF040000}"/>
    <cellStyle name="Accent1 13" xfId="1265" xr:uid="{00000000-0005-0000-0000-0000F0040000}"/>
    <cellStyle name="Accent1 14" xfId="1266" xr:uid="{00000000-0005-0000-0000-0000F1040000}"/>
    <cellStyle name="Accent1 15" xfId="1267" xr:uid="{00000000-0005-0000-0000-0000F2040000}"/>
    <cellStyle name="Accent1 16" xfId="1268" xr:uid="{00000000-0005-0000-0000-0000F3040000}"/>
    <cellStyle name="Accent1 17" xfId="1269" xr:uid="{00000000-0005-0000-0000-0000F4040000}"/>
    <cellStyle name="Accent1 18" xfId="1270" xr:uid="{00000000-0005-0000-0000-0000F5040000}"/>
    <cellStyle name="Accent1 19" xfId="1271" xr:uid="{00000000-0005-0000-0000-0000F6040000}"/>
    <cellStyle name="Accent1 2" xfId="1272" xr:uid="{00000000-0005-0000-0000-0000F7040000}"/>
    <cellStyle name="Accent1 2 10" xfId="1273" xr:uid="{00000000-0005-0000-0000-0000F8040000}"/>
    <cellStyle name="Accent1 2 11" xfId="1274" xr:uid="{00000000-0005-0000-0000-0000F9040000}"/>
    <cellStyle name="Accent1 2 2" xfId="1275" xr:uid="{00000000-0005-0000-0000-0000FA040000}"/>
    <cellStyle name="Accent1 2 3" xfId="1276" xr:uid="{00000000-0005-0000-0000-0000FB040000}"/>
    <cellStyle name="Accent1 2 4" xfId="1277" xr:uid="{00000000-0005-0000-0000-0000FC040000}"/>
    <cellStyle name="Accent1 2 5" xfId="1278" xr:uid="{00000000-0005-0000-0000-0000FD040000}"/>
    <cellStyle name="Accent1 2 6" xfId="1279" xr:uid="{00000000-0005-0000-0000-0000FE040000}"/>
    <cellStyle name="Accent1 2 7" xfId="1280" xr:uid="{00000000-0005-0000-0000-0000FF040000}"/>
    <cellStyle name="Accent1 2 8" xfId="1281" xr:uid="{00000000-0005-0000-0000-000000050000}"/>
    <cellStyle name="Accent1 2 9" xfId="1282" xr:uid="{00000000-0005-0000-0000-000001050000}"/>
    <cellStyle name="Accent1 20" xfId="1283" xr:uid="{00000000-0005-0000-0000-000002050000}"/>
    <cellStyle name="Accent1 21" xfId="1284" xr:uid="{00000000-0005-0000-0000-000003050000}"/>
    <cellStyle name="Accent1 22" xfId="1285" xr:uid="{00000000-0005-0000-0000-000004050000}"/>
    <cellStyle name="Accent1 23" xfId="1286" xr:uid="{00000000-0005-0000-0000-000005050000}"/>
    <cellStyle name="Accent1 24" xfId="1287" xr:uid="{00000000-0005-0000-0000-000006050000}"/>
    <cellStyle name="Accent1 25" xfId="1288" xr:uid="{00000000-0005-0000-0000-000007050000}"/>
    <cellStyle name="Accent1 26" xfId="1289" xr:uid="{00000000-0005-0000-0000-000008050000}"/>
    <cellStyle name="Accent1 27" xfId="1290" xr:uid="{00000000-0005-0000-0000-000009050000}"/>
    <cellStyle name="Accent1 28" xfId="1291" xr:uid="{00000000-0005-0000-0000-00000A050000}"/>
    <cellStyle name="Accent1 29" xfId="1292" xr:uid="{00000000-0005-0000-0000-00000B050000}"/>
    <cellStyle name="Accent1 3" xfId="1293" xr:uid="{00000000-0005-0000-0000-00000C050000}"/>
    <cellStyle name="Accent1 3 2" xfId="1294" xr:uid="{00000000-0005-0000-0000-00000D050000}"/>
    <cellStyle name="Accent1 3 2 2" xfId="1295" xr:uid="{00000000-0005-0000-0000-00000E050000}"/>
    <cellStyle name="Accent1 3 3" xfId="1296" xr:uid="{00000000-0005-0000-0000-00000F050000}"/>
    <cellStyle name="Accent1 3 4" xfId="1297" xr:uid="{00000000-0005-0000-0000-000010050000}"/>
    <cellStyle name="Accent1 30" xfId="1298" xr:uid="{00000000-0005-0000-0000-000011050000}"/>
    <cellStyle name="Accent1 31" xfId="1299" xr:uid="{00000000-0005-0000-0000-000012050000}"/>
    <cellStyle name="Accent1 32" xfId="1300" xr:uid="{00000000-0005-0000-0000-000013050000}"/>
    <cellStyle name="Accent1 33" xfId="1301" xr:uid="{00000000-0005-0000-0000-000014050000}"/>
    <cellStyle name="Accent1 34" xfId="1302" xr:uid="{00000000-0005-0000-0000-000015050000}"/>
    <cellStyle name="Accent1 35" xfId="1303" xr:uid="{00000000-0005-0000-0000-000016050000}"/>
    <cellStyle name="Accent1 36" xfId="1304" xr:uid="{00000000-0005-0000-0000-000017050000}"/>
    <cellStyle name="Accent1 37" xfId="1305" xr:uid="{00000000-0005-0000-0000-000018050000}"/>
    <cellStyle name="Accent1 38" xfId="1306" xr:uid="{00000000-0005-0000-0000-000019050000}"/>
    <cellStyle name="Accent1 39" xfId="1307" xr:uid="{00000000-0005-0000-0000-00001A050000}"/>
    <cellStyle name="Accent1 4" xfId="1308" xr:uid="{00000000-0005-0000-0000-00001B050000}"/>
    <cellStyle name="Accent1 4 2" xfId="1309" xr:uid="{00000000-0005-0000-0000-00001C050000}"/>
    <cellStyle name="Accent1 40" xfId="1310" xr:uid="{00000000-0005-0000-0000-00001D050000}"/>
    <cellStyle name="Accent1 41" xfId="1311" xr:uid="{00000000-0005-0000-0000-00001E050000}"/>
    <cellStyle name="Accent1 42" xfId="1312" xr:uid="{00000000-0005-0000-0000-00001F050000}"/>
    <cellStyle name="Accent1 43" xfId="1313" xr:uid="{00000000-0005-0000-0000-000020050000}"/>
    <cellStyle name="Accent1 5" xfId="1314" xr:uid="{00000000-0005-0000-0000-000021050000}"/>
    <cellStyle name="Accent1 5 2" xfId="1315" xr:uid="{00000000-0005-0000-0000-000022050000}"/>
    <cellStyle name="Accent1 6" xfId="1316" xr:uid="{00000000-0005-0000-0000-000023050000}"/>
    <cellStyle name="Accent1 6 2" xfId="1317" xr:uid="{00000000-0005-0000-0000-000024050000}"/>
    <cellStyle name="Accent1 7" xfId="1318" xr:uid="{00000000-0005-0000-0000-000025050000}"/>
    <cellStyle name="Accent1 8" xfId="1319" xr:uid="{00000000-0005-0000-0000-000026050000}"/>
    <cellStyle name="Accent1 9" xfId="1320" xr:uid="{00000000-0005-0000-0000-000027050000}"/>
    <cellStyle name="Accent2" xfId="19453" builtinId="33" customBuiltin="1"/>
    <cellStyle name="Accent2 10" xfId="1321" xr:uid="{00000000-0005-0000-0000-000028050000}"/>
    <cellStyle name="Accent2 11" xfId="1322" xr:uid="{00000000-0005-0000-0000-000029050000}"/>
    <cellStyle name="Accent2 12" xfId="1323" xr:uid="{00000000-0005-0000-0000-00002A050000}"/>
    <cellStyle name="Accent2 13" xfId="1324" xr:uid="{00000000-0005-0000-0000-00002B050000}"/>
    <cellStyle name="Accent2 14" xfId="1325" xr:uid="{00000000-0005-0000-0000-00002C050000}"/>
    <cellStyle name="Accent2 15" xfId="1326" xr:uid="{00000000-0005-0000-0000-00002D050000}"/>
    <cellStyle name="Accent2 16" xfId="1327" xr:uid="{00000000-0005-0000-0000-00002E050000}"/>
    <cellStyle name="Accent2 17" xfId="1328" xr:uid="{00000000-0005-0000-0000-00002F050000}"/>
    <cellStyle name="Accent2 18" xfId="1329" xr:uid="{00000000-0005-0000-0000-000030050000}"/>
    <cellStyle name="Accent2 19" xfId="1330" xr:uid="{00000000-0005-0000-0000-000031050000}"/>
    <cellStyle name="Accent2 2" xfId="1331" xr:uid="{00000000-0005-0000-0000-000032050000}"/>
    <cellStyle name="Accent2 2 10" xfId="1332" xr:uid="{00000000-0005-0000-0000-000033050000}"/>
    <cellStyle name="Accent2 2 11" xfId="1333" xr:uid="{00000000-0005-0000-0000-000034050000}"/>
    <cellStyle name="Accent2 2 2" xfId="1334" xr:uid="{00000000-0005-0000-0000-000035050000}"/>
    <cellStyle name="Accent2 2 3" xfId="1335" xr:uid="{00000000-0005-0000-0000-000036050000}"/>
    <cellStyle name="Accent2 2 4" xfId="1336" xr:uid="{00000000-0005-0000-0000-000037050000}"/>
    <cellStyle name="Accent2 2 5" xfId="1337" xr:uid="{00000000-0005-0000-0000-000038050000}"/>
    <cellStyle name="Accent2 2 6" xfId="1338" xr:uid="{00000000-0005-0000-0000-000039050000}"/>
    <cellStyle name="Accent2 2 7" xfId="1339" xr:uid="{00000000-0005-0000-0000-00003A050000}"/>
    <cellStyle name="Accent2 2 8" xfId="1340" xr:uid="{00000000-0005-0000-0000-00003B050000}"/>
    <cellStyle name="Accent2 2 9" xfId="1341" xr:uid="{00000000-0005-0000-0000-00003C050000}"/>
    <cellStyle name="Accent2 20" xfId="1342" xr:uid="{00000000-0005-0000-0000-00003D050000}"/>
    <cellStyle name="Accent2 21" xfId="1343" xr:uid="{00000000-0005-0000-0000-00003E050000}"/>
    <cellStyle name="Accent2 22" xfId="1344" xr:uid="{00000000-0005-0000-0000-00003F050000}"/>
    <cellStyle name="Accent2 23" xfId="1345" xr:uid="{00000000-0005-0000-0000-000040050000}"/>
    <cellStyle name="Accent2 24" xfId="1346" xr:uid="{00000000-0005-0000-0000-000041050000}"/>
    <cellStyle name="Accent2 25" xfId="1347" xr:uid="{00000000-0005-0000-0000-000042050000}"/>
    <cellStyle name="Accent2 26" xfId="1348" xr:uid="{00000000-0005-0000-0000-000043050000}"/>
    <cellStyle name="Accent2 27" xfId="1349" xr:uid="{00000000-0005-0000-0000-000044050000}"/>
    <cellStyle name="Accent2 28" xfId="1350" xr:uid="{00000000-0005-0000-0000-000045050000}"/>
    <cellStyle name="Accent2 29" xfId="1351" xr:uid="{00000000-0005-0000-0000-000046050000}"/>
    <cellStyle name="Accent2 3" xfId="1352" xr:uid="{00000000-0005-0000-0000-000047050000}"/>
    <cellStyle name="Accent2 3 2" xfId="1353" xr:uid="{00000000-0005-0000-0000-000048050000}"/>
    <cellStyle name="Accent2 3 2 2" xfId="1354" xr:uid="{00000000-0005-0000-0000-000049050000}"/>
    <cellStyle name="Accent2 3 3" xfId="1355" xr:uid="{00000000-0005-0000-0000-00004A050000}"/>
    <cellStyle name="Accent2 3 4" xfId="1356" xr:uid="{00000000-0005-0000-0000-00004B050000}"/>
    <cellStyle name="Accent2 30" xfId="1357" xr:uid="{00000000-0005-0000-0000-00004C050000}"/>
    <cellStyle name="Accent2 31" xfId="1358" xr:uid="{00000000-0005-0000-0000-00004D050000}"/>
    <cellStyle name="Accent2 32" xfId="1359" xr:uid="{00000000-0005-0000-0000-00004E050000}"/>
    <cellStyle name="Accent2 33" xfId="1360" xr:uid="{00000000-0005-0000-0000-00004F050000}"/>
    <cellStyle name="Accent2 34" xfId="1361" xr:uid="{00000000-0005-0000-0000-000050050000}"/>
    <cellStyle name="Accent2 35" xfId="1362" xr:uid="{00000000-0005-0000-0000-000051050000}"/>
    <cellStyle name="Accent2 36" xfId="1363" xr:uid="{00000000-0005-0000-0000-000052050000}"/>
    <cellStyle name="Accent2 37" xfId="1364" xr:uid="{00000000-0005-0000-0000-000053050000}"/>
    <cellStyle name="Accent2 38" xfId="1365" xr:uid="{00000000-0005-0000-0000-000054050000}"/>
    <cellStyle name="Accent2 39" xfId="1366" xr:uid="{00000000-0005-0000-0000-000055050000}"/>
    <cellStyle name="Accent2 4" xfId="1367" xr:uid="{00000000-0005-0000-0000-000056050000}"/>
    <cellStyle name="Accent2 4 2" xfId="1368" xr:uid="{00000000-0005-0000-0000-000057050000}"/>
    <cellStyle name="Accent2 40" xfId="1369" xr:uid="{00000000-0005-0000-0000-000058050000}"/>
    <cellStyle name="Accent2 41" xfId="1370" xr:uid="{00000000-0005-0000-0000-000059050000}"/>
    <cellStyle name="Accent2 42" xfId="1371" xr:uid="{00000000-0005-0000-0000-00005A050000}"/>
    <cellStyle name="Accent2 43" xfId="1372" xr:uid="{00000000-0005-0000-0000-00005B050000}"/>
    <cellStyle name="Accent2 5" xfId="1373" xr:uid="{00000000-0005-0000-0000-00005C050000}"/>
    <cellStyle name="Accent2 5 2" xfId="1374" xr:uid="{00000000-0005-0000-0000-00005D050000}"/>
    <cellStyle name="Accent2 6" xfId="1375" xr:uid="{00000000-0005-0000-0000-00005E050000}"/>
    <cellStyle name="Accent2 6 2" xfId="1376" xr:uid="{00000000-0005-0000-0000-00005F050000}"/>
    <cellStyle name="Accent2 7" xfId="1377" xr:uid="{00000000-0005-0000-0000-000060050000}"/>
    <cellStyle name="Accent2 8" xfId="1378" xr:uid="{00000000-0005-0000-0000-000061050000}"/>
    <cellStyle name="Accent2 9" xfId="1379" xr:uid="{00000000-0005-0000-0000-000062050000}"/>
    <cellStyle name="Accent3" xfId="19456" builtinId="37" customBuiltin="1"/>
    <cellStyle name="Accent3 10" xfId="1380" xr:uid="{00000000-0005-0000-0000-000063050000}"/>
    <cellStyle name="Accent3 11" xfId="1381" xr:uid="{00000000-0005-0000-0000-000064050000}"/>
    <cellStyle name="Accent3 12" xfId="1382" xr:uid="{00000000-0005-0000-0000-000065050000}"/>
    <cellStyle name="Accent3 13" xfId="1383" xr:uid="{00000000-0005-0000-0000-000066050000}"/>
    <cellStyle name="Accent3 14" xfId="1384" xr:uid="{00000000-0005-0000-0000-000067050000}"/>
    <cellStyle name="Accent3 15" xfId="1385" xr:uid="{00000000-0005-0000-0000-000068050000}"/>
    <cellStyle name="Accent3 16" xfId="1386" xr:uid="{00000000-0005-0000-0000-000069050000}"/>
    <cellStyle name="Accent3 17" xfId="1387" xr:uid="{00000000-0005-0000-0000-00006A050000}"/>
    <cellStyle name="Accent3 18" xfId="1388" xr:uid="{00000000-0005-0000-0000-00006B050000}"/>
    <cellStyle name="Accent3 19" xfId="1389" xr:uid="{00000000-0005-0000-0000-00006C050000}"/>
    <cellStyle name="Accent3 2" xfId="1390" xr:uid="{00000000-0005-0000-0000-00006D050000}"/>
    <cellStyle name="Accent3 2 10" xfId="1391" xr:uid="{00000000-0005-0000-0000-00006E050000}"/>
    <cellStyle name="Accent3 2 11" xfId="1392" xr:uid="{00000000-0005-0000-0000-00006F050000}"/>
    <cellStyle name="Accent3 2 2" xfId="1393" xr:uid="{00000000-0005-0000-0000-000070050000}"/>
    <cellStyle name="Accent3 2 3" xfId="1394" xr:uid="{00000000-0005-0000-0000-000071050000}"/>
    <cellStyle name="Accent3 2 4" xfId="1395" xr:uid="{00000000-0005-0000-0000-000072050000}"/>
    <cellStyle name="Accent3 2 5" xfId="1396" xr:uid="{00000000-0005-0000-0000-000073050000}"/>
    <cellStyle name="Accent3 2 6" xfId="1397" xr:uid="{00000000-0005-0000-0000-000074050000}"/>
    <cellStyle name="Accent3 2 7" xfId="1398" xr:uid="{00000000-0005-0000-0000-000075050000}"/>
    <cellStyle name="Accent3 2 8" xfId="1399" xr:uid="{00000000-0005-0000-0000-000076050000}"/>
    <cellStyle name="Accent3 2 9" xfId="1400" xr:uid="{00000000-0005-0000-0000-000077050000}"/>
    <cellStyle name="Accent3 20" xfId="1401" xr:uid="{00000000-0005-0000-0000-000078050000}"/>
    <cellStyle name="Accent3 21" xfId="1402" xr:uid="{00000000-0005-0000-0000-000079050000}"/>
    <cellStyle name="Accent3 22" xfId="1403" xr:uid="{00000000-0005-0000-0000-00007A050000}"/>
    <cellStyle name="Accent3 23" xfId="1404" xr:uid="{00000000-0005-0000-0000-00007B050000}"/>
    <cellStyle name="Accent3 24" xfId="1405" xr:uid="{00000000-0005-0000-0000-00007C050000}"/>
    <cellStyle name="Accent3 25" xfId="1406" xr:uid="{00000000-0005-0000-0000-00007D050000}"/>
    <cellStyle name="Accent3 26" xfId="1407" xr:uid="{00000000-0005-0000-0000-00007E050000}"/>
    <cellStyle name="Accent3 27" xfId="1408" xr:uid="{00000000-0005-0000-0000-00007F050000}"/>
    <cellStyle name="Accent3 28" xfId="1409" xr:uid="{00000000-0005-0000-0000-000080050000}"/>
    <cellStyle name="Accent3 29" xfId="1410" xr:uid="{00000000-0005-0000-0000-000081050000}"/>
    <cellStyle name="Accent3 3" xfId="1411" xr:uid="{00000000-0005-0000-0000-000082050000}"/>
    <cellStyle name="Accent3 3 2" xfId="1412" xr:uid="{00000000-0005-0000-0000-000083050000}"/>
    <cellStyle name="Accent3 3 2 2" xfId="1413" xr:uid="{00000000-0005-0000-0000-000084050000}"/>
    <cellStyle name="Accent3 3 3" xfId="1414" xr:uid="{00000000-0005-0000-0000-000085050000}"/>
    <cellStyle name="Accent3 3 4" xfId="1415" xr:uid="{00000000-0005-0000-0000-000086050000}"/>
    <cellStyle name="Accent3 30" xfId="1416" xr:uid="{00000000-0005-0000-0000-000087050000}"/>
    <cellStyle name="Accent3 31" xfId="1417" xr:uid="{00000000-0005-0000-0000-000088050000}"/>
    <cellStyle name="Accent3 32" xfId="1418" xr:uid="{00000000-0005-0000-0000-000089050000}"/>
    <cellStyle name="Accent3 33" xfId="1419" xr:uid="{00000000-0005-0000-0000-00008A050000}"/>
    <cellStyle name="Accent3 34" xfId="1420" xr:uid="{00000000-0005-0000-0000-00008B050000}"/>
    <cellStyle name="Accent3 35" xfId="1421" xr:uid="{00000000-0005-0000-0000-00008C050000}"/>
    <cellStyle name="Accent3 36" xfId="1422" xr:uid="{00000000-0005-0000-0000-00008D050000}"/>
    <cellStyle name="Accent3 37" xfId="1423" xr:uid="{00000000-0005-0000-0000-00008E050000}"/>
    <cellStyle name="Accent3 38" xfId="1424" xr:uid="{00000000-0005-0000-0000-00008F050000}"/>
    <cellStyle name="Accent3 39" xfId="1425" xr:uid="{00000000-0005-0000-0000-000090050000}"/>
    <cellStyle name="Accent3 4" xfId="1426" xr:uid="{00000000-0005-0000-0000-000091050000}"/>
    <cellStyle name="Accent3 4 2" xfId="1427" xr:uid="{00000000-0005-0000-0000-000092050000}"/>
    <cellStyle name="Accent3 40" xfId="1428" xr:uid="{00000000-0005-0000-0000-000093050000}"/>
    <cellStyle name="Accent3 41" xfId="1429" xr:uid="{00000000-0005-0000-0000-000094050000}"/>
    <cellStyle name="Accent3 42" xfId="1430" xr:uid="{00000000-0005-0000-0000-000095050000}"/>
    <cellStyle name="Accent3 43" xfId="1431" xr:uid="{00000000-0005-0000-0000-000096050000}"/>
    <cellStyle name="Accent3 5" xfId="1432" xr:uid="{00000000-0005-0000-0000-000097050000}"/>
    <cellStyle name="Accent3 5 2" xfId="1433" xr:uid="{00000000-0005-0000-0000-000098050000}"/>
    <cellStyle name="Accent3 6" xfId="1434" xr:uid="{00000000-0005-0000-0000-000099050000}"/>
    <cellStyle name="Accent3 6 2" xfId="1435" xr:uid="{00000000-0005-0000-0000-00009A050000}"/>
    <cellStyle name="Accent3 7" xfId="1436" xr:uid="{00000000-0005-0000-0000-00009B050000}"/>
    <cellStyle name="Accent3 8" xfId="1437" xr:uid="{00000000-0005-0000-0000-00009C050000}"/>
    <cellStyle name="Accent3 9" xfId="1438" xr:uid="{00000000-0005-0000-0000-00009D050000}"/>
    <cellStyle name="Accent4" xfId="19459" builtinId="41" customBuiltin="1"/>
    <cellStyle name="Accent4 10" xfId="1439" xr:uid="{00000000-0005-0000-0000-00009E050000}"/>
    <cellStyle name="Accent4 11" xfId="1440" xr:uid="{00000000-0005-0000-0000-00009F050000}"/>
    <cellStyle name="Accent4 12" xfId="1441" xr:uid="{00000000-0005-0000-0000-0000A0050000}"/>
    <cellStyle name="Accent4 13" xfId="1442" xr:uid="{00000000-0005-0000-0000-0000A1050000}"/>
    <cellStyle name="Accent4 14" xfId="1443" xr:uid="{00000000-0005-0000-0000-0000A2050000}"/>
    <cellStyle name="Accent4 15" xfId="1444" xr:uid="{00000000-0005-0000-0000-0000A3050000}"/>
    <cellStyle name="Accent4 16" xfId="1445" xr:uid="{00000000-0005-0000-0000-0000A4050000}"/>
    <cellStyle name="Accent4 17" xfId="1446" xr:uid="{00000000-0005-0000-0000-0000A5050000}"/>
    <cellStyle name="Accent4 18" xfId="1447" xr:uid="{00000000-0005-0000-0000-0000A6050000}"/>
    <cellStyle name="Accent4 19" xfId="1448" xr:uid="{00000000-0005-0000-0000-0000A7050000}"/>
    <cellStyle name="Accent4 2" xfId="1449" xr:uid="{00000000-0005-0000-0000-0000A8050000}"/>
    <cellStyle name="Accent4 2 10" xfId="1450" xr:uid="{00000000-0005-0000-0000-0000A9050000}"/>
    <cellStyle name="Accent4 2 11" xfId="1451" xr:uid="{00000000-0005-0000-0000-0000AA050000}"/>
    <cellStyle name="Accent4 2 2" xfId="1452" xr:uid="{00000000-0005-0000-0000-0000AB050000}"/>
    <cellStyle name="Accent4 2 3" xfId="1453" xr:uid="{00000000-0005-0000-0000-0000AC050000}"/>
    <cellStyle name="Accent4 2 4" xfId="1454" xr:uid="{00000000-0005-0000-0000-0000AD050000}"/>
    <cellStyle name="Accent4 2 5" xfId="1455" xr:uid="{00000000-0005-0000-0000-0000AE050000}"/>
    <cellStyle name="Accent4 2 6" xfId="1456" xr:uid="{00000000-0005-0000-0000-0000AF050000}"/>
    <cellStyle name="Accent4 2 7" xfId="1457" xr:uid="{00000000-0005-0000-0000-0000B0050000}"/>
    <cellStyle name="Accent4 2 8" xfId="1458" xr:uid="{00000000-0005-0000-0000-0000B1050000}"/>
    <cellStyle name="Accent4 2 9" xfId="1459" xr:uid="{00000000-0005-0000-0000-0000B2050000}"/>
    <cellStyle name="Accent4 20" xfId="1460" xr:uid="{00000000-0005-0000-0000-0000B3050000}"/>
    <cellStyle name="Accent4 21" xfId="1461" xr:uid="{00000000-0005-0000-0000-0000B4050000}"/>
    <cellStyle name="Accent4 22" xfId="1462" xr:uid="{00000000-0005-0000-0000-0000B5050000}"/>
    <cellStyle name="Accent4 23" xfId="1463" xr:uid="{00000000-0005-0000-0000-0000B6050000}"/>
    <cellStyle name="Accent4 24" xfId="1464" xr:uid="{00000000-0005-0000-0000-0000B7050000}"/>
    <cellStyle name="Accent4 25" xfId="1465" xr:uid="{00000000-0005-0000-0000-0000B8050000}"/>
    <cellStyle name="Accent4 26" xfId="1466" xr:uid="{00000000-0005-0000-0000-0000B9050000}"/>
    <cellStyle name="Accent4 27" xfId="1467" xr:uid="{00000000-0005-0000-0000-0000BA050000}"/>
    <cellStyle name="Accent4 28" xfId="1468" xr:uid="{00000000-0005-0000-0000-0000BB050000}"/>
    <cellStyle name="Accent4 29" xfId="1469" xr:uid="{00000000-0005-0000-0000-0000BC050000}"/>
    <cellStyle name="Accent4 3" xfId="1470" xr:uid="{00000000-0005-0000-0000-0000BD050000}"/>
    <cellStyle name="Accent4 3 2" xfId="1471" xr:uid="{00000000-0005-0000-0000-0000BE050000}"/>
    <cellStyle name="Accent4 3 2 2" xfId="1472" xr:uid="{00000000-0005-0000-0000-0000BF050000}"/>
    <cellStyle name="Accent4 3 3" xfId="1473" xr:uid="{00000000-0005-0000-0000-0000C0050000}"/>
    <cellStyle name="Accent4 3 4" xfId="1474" xr:uid="{00000000-0005-0000-0000-0000C1050000}"/>
    <cellStyle name="Accent4 30" xfId="1475" xr:uid="{00000000-0005-0000-0000-0000C2050000}"/>
    <cellStyle name="Accent4 31" xfId="1476" xr:uid="{00000000-0005-0000-0000-0000C3050000}"/>
    <cellStyle name="Accent4 32" xfId="1477" xr:uid="{00000000-0005-0000-0000-0000C4050000}"/>
    <cellStyle name="Accent4 33" xfId="1478" xr:uid="{00000000-0005-0000-0000-0000C5050000}"/>
    <cellStyle name="Accent4 34" xfId="1479" xr:uid="{00000000-0005-0000-0000-0000C6050000}"/>
    <cellStyle name="Accent4 35" xfId="1480" xr:uid="{00000000-0005-0000-0000-0000C7050000}"/>
    <cellStyle name="Accent4 36" xfId="1481" xr:uid="{00000000-0005-0000-0000-0000C8050000}"/>
    <cellStyle name="Accent4 37" xfId="1482" xr:uid="{00000000-0005-0000-0000-0000C9050000}"/>
    <cellStyle name="Accent4 38" xfId="1483" xr:uid="{00000000-0005-0000-0000-0000CA050000}"/>
    <cellStyle name="Accent4 39" xfId="1484" xr:uid="{00000000-0005-0000-0000-0000CB050000}"/>
    <cellStyle name="Accent4 4" xfId="1485" xr:uid="{00000000-0005-0000-0000-0000CC050000}"/>
    <cellStyle name="Accent4 4 2" xfId="1486" xr:uid="{00000000-0005-0000-0000-0000CD050000}"/>
    <cellStyle name="Accent4 40" xfId="1487" xr:uid="{00000000-0005-0000-0000-0000CE050000}"/>
    <cellStyle name="Accent4 41" xfId="1488" xr:uid="{00000000-0005-0000-0000-0000CF050000}"/>
    <cellStyle name="Accent4 42" xfId="1489" xr:uid="{00000000-0005-0000-0000-0000D0050000}"/>
    <cellStyle name="Accent4 43" xfId="1490" xr:uid="{00000000-0005-0000-0000-0000D1050000}"/>
    <cellStyle name="Accent4 5" xfId="1491" xr:uid="{00000000-0005-0000-0000-0000D2050000}"/>
    <cellStyle name="Accent4 5 2" xfId="1492" xr:uid="{00000000-0005-0000-0000-0000D3050000}"/>
    <cellStyle name="Accent4 6" xfId="1493" xr:uid="{00000000-0005-0000-0000-0000D4050000}"/>
    <cellStyle name="Accent4 6 2" xfId="1494" xr:uid="{00000000-0005-0000-0000-0000D5050000}"/>
    <cellStyle name="Accent4 7" xfId="1495" xr:uid="{00000000-0005-0000-0000-0000D6050000}"/>
    <cellStyle name="Accent4 8" xfId="1496" xr:uid="{00000000-0005-0000-0000-0000D7050000}"/>
    <cellStyle name="Accent4 9" xfId="1497" xr:uid="{00000000-0005-0000-0000-0000D8050000}"/>
    <cellStyle name="Accent5" xfId="19462" builtinId="45" customBuiltin="1"/>
    <cellStyle name="Accent5 10" xfId="1498" xr:uid="{00000000-0005-0000-0000-0000D9050000}"/>
    <cellStyle name="Accent5 11" xfId="1499" xr:uid="{00000000-0005-0000-0000-0000DA050000}"/>
    <cellStyle name="Accent5 12" xfId="1500" xr:uid="{00000000-0005-0000-0000-0000DB050000}"/>
    <cellStyle name="Accent5 13" xfId="1501" xr:uid="{00000000-0005-0000-0000-0000DC050000}"/>
    <cellStyle name="Accent5 14" xfId="1502" xr:uid="{00000000-0005-0000-0000-0000DD050000}"/>
    <cellStyle name="Accent5 15" xfId="1503" xr:uid="{00000000-0005-0000-0000-0000DE050000}"/>
    <cellStyle name="Accent5 16" xfId="1504" xr:uid="{00000000-0005-0000-0000-0000DF050000}"/>
    <cellStyle name="Accent5 17" xfId="1505" xr:uid="{00000000-0005-0000-0000-0000E0050000}"/>
    <cellStyle name="Accent5 18" xfId="1506" xr:uid="{00000000-0005-0000-0000-0000E1050000}"/>
    <cellStyle name="Accent5 19" xfId="1507" xr:uid="{00000000-0005-0000-0000-0000E2050000}"/>
    <cellStyle name="Accent5 2" xfId="1508" xr:uid="{00000000-0005-0000-0000-0000E3050000}"/>
    <cellStyle name="Accent5 2 10" xfId="1509" xr:uid="{00000000-0005-0000-0000-0000E4050000}"/>
    <cellStyle name="Accent5 2 2" xfId="1510" xr:uid="{00000000-0005-0000-0000-0000E5050000}"/>
    <cellStyle name="Accent5 2 3" xfId="1511" xr:uid="{00000000-0005-0000-0000-0000E6050000}"/>
    <cellStyle name="Accent5 2 4" xfId="1512" xr:uid="{00000000-0005-0000-0000-0000E7050000}"/>
    <cellStyle name="Accent5 2 5" xfId="1513" xr:uid="{00000000-0005-0000-0000-0000E8050000}"/>
    <cellStyle name="Accent5 2 6" xfId="1514" xr:uid="{00000000-0005-0000-0000-0000E9050000}"/>
    <cellStyle name="Accent5 2 7" xfId="1515" xr:uid="{00000000-0005-0000-0000-0000EA050000}"/>
    <cellStyle name="Accent5 2 8" xfId="1516" xr:uid="{00000000-0005-0000-0000-0000EB050000}"/>
    <cellStyle name="Accent5 2 9" xfId="1517" xr:uid="{00000000-0005-0000-0000-0000EC050000}"/>
    <cellStyle name="Accent5 20" xfId="1518" xr:uid="{00000000-0005-0000-0000-0000ED050000}"/>
    <cellStyle name="Accent5 21" xfId="1519" xr:uid="{00000000-0005-0000-0000-0000EE050000}"/>
    <cellStyle name="Accent5 22" xfId="1520" xr:uid="{00000000-0005-0000-0000-0000EF050000}"/>
    <cellStyle name="Accent5 23" xfId="1521" xr:uid="{00000000-0005-0000-0000-0000F0050000}"/>
    <cellStyle name="Accent5 24" xfId="1522" xr:uid="{00000000-0005-0000-0000-0000F1050000}"/>
    <cellStyle name="Accent5 25" xfId="1523" xr:uid="{00000000-0005-0000-0000-0000F2050000}"/>
    <cellStyle name="Accent5 26" xfId="1524" xr:uid="{00000000-0005-0000-0000-0000F3050000}"/>
    <cellStyle name="Accent5 27" xfId="1525" xr:uid="{00000000-0005-0000-0000-0000F4050000}"/>
    <cellStyle name="Accent5 28" xfId="1526" xr:uid="{00000000-0005-0000-0000-0000F5050000}"/>
    <cellStyle name="Accent5 29" xfId="1527" xr:uid="{00000000-0005-0000-0000-0000F6050000}"/>
    <cellStyle name="Accent5 3" xfId="1528" xr:uid="{00000000-0005-0000-0000-0000F7050000}"/>
    <cellStyle name="Accent5 3 2" xfId="1529" xr:uid="{00000000-0005-0000-0000-0000F8050000}"/>
    <cellStyle name="Accent5 30" xfId="1530" xr:uid="{00000000-0005-0000-0000-0000F9050000}"/>
    <cellStyle name="Accent5 31" xfId="1531" xr:uid="{00000000-0005-0000-0000-0000FA050000}"/>
    <cellStyle name="Accent5 32" xfId="1532" xr:uid="{00000000-0005-0000-0000-0000FB050000}"/>
    <cellStyle name="Accent5 33" xfId="1533" xr:uid="{00000000-0005-0000-0000-0000FC050000}"/>
    <cellStyle name="Accent5 34" xfId="1534" xr:uid="{00000000-0005-0000-0000-0000FD050000}"/>
    <cellStyle name="Accent5 35" xfId="1535" xr:uid="{00000000-0005-0000-0000-0000FE050000}"/>
    <cellStyle name="Accent5 36" xfId="1536" xr:uid="{00000000-0005-0000-0000-0000FF050000}"/>
    <cellStyle name="Accent5 37" xfId="1537" xr:uid="{00000000-0005-0000-0000-000000060000}"/>
    <cellStyle name="Accent5 38" xfId="1538" xr:uid="{00000000-0005-0000-0000-000001060000}"/>
    <cellStyle name="Accent5 39" xfId="1539" xr:uid="{00000000-0005-0000-0000-000002060000}"/>
    <cellStyle name="Accent5 4" xfId="1540" xr:uid="{00000000-0005-0000-0000-000003060000}"/>
    <cellStyle name="Accent5 4 2" xfId="1541" xr:uid="{00000000-0005-0000-0000-000004060000}"/>
    <cellStyle name="Accent5 40" xfId="1542" xr:uid="{00000000-0005-0000-0000-000005060000}"/>
    <cellStyle name="Accent5 41" xfId="1543" xr:uid="{00000000-0005-0000-0000-000006060000}"/>
    <cellStyle name="Accent5 42" xfId="1544" xr:uid="{00000000-0005-0000-0000-000007060000}"/>
    <cellStyle name="Accent5 43" xfId="1545" xr:uid="{00000000-0005-0000-0000-000008060000}"/>
    <cellStyle name="Accent5 5" xfId="1546" xr:uid="{00000000-0005-0000-0000-000009060000}"/>
    <cellStyle name="Accent5 5 2" xfId="1547" xr:uid="{00000000-0005-0000-0000-00000A060000}"/>
    <cellStyle name="Accent5 6" xfId="1548" xr:uid="{00000000-0005-0000-0000-00000B060000}"/>
    <cellStyle name="Accent5 6 2" xfId="1549" xr:uid="{00000000-0005-0000-0000-00000C060000}"/>
    <cellStyle name="Accent5 7" xfId="1550" xr:uid="{00000000-0005-0000-0000-00000D060000}"/>
    <cellStyle name="Accent5 8" xfId="1551" xr:uid="{00000000-0005-0000-0000-00000E060000}"/>
    <cellStyle name="Accent5 9" xfId="1552" xr:uid="{00000000-0005-0000-0000-00000F060000}"/>
    <cellStyle name="Accent6" xfId="19465" builtinId="49" customBuiltin="1"/>
    <cellStyle name="Accent6 10" xfId="1553" xr:uid="{00000000-0005-0000-0000-000010060000}"/>
    <cellStyle name="Accent6 11" xfId="1554" xr:uid="{00000000-0005-0000-0000-000011060000}"/>
    <cellStyle name="Accent6 12" xfId="1555" xr:uid="{00000000-0005-0000-0000-000012060000}"/>
    <cellStyle name="Accent6 13" xfId="1556" xr:uid="{00000000-0005-0000-0000-000013060000}"/>
    <cellStyle name="Accent6 14" xfId="1557" xr:uid="{00000000-0005-0000-0000-000014060000}"/>
    <cellStyle name="Accent6 15" xfId="1558" xr:uid="{00000000-0005-0000-0000-000015060000}"/>
    <cellStyle name="Accent6 16" xfId="1559" xr:uid="{00000000-0005-0000-0000-000016060000}"/>
    <cellStyle name="Accent6 17" xfId="1560" xr:uid="{00000000-0005-0000-0000-000017060000}"/>
    <cellStyle name="Accent6 18" xfId="1561" xr:uid="{00000000-0005-0000-0000-000018060000}"/>
    <cellStyle name="Accent6 19" xfId="1562" xr:uid="{00000000-0005-0000-0000-000019060000}"/>
    <cellStyle name="Accent6 2" xfId="1563" xr:uid="{00000000-0005-0000-0000-00001A060000}"/>
    <cellStyle name="Accent6 2 10" xfId="1564" xr:uid="{00000000-0005-0000-0000-00001B060000}"/>
    <cellStyle name="Accent6 2 11" xfId="1565" xr:uid="{00000000-0005-0000-0000-00001C060000}"/>
    <cellStyle name="Accent6 2 2" xfId="1566" xr:uid="{00000000-0005-0000-0000-00001D060000}"/>
    <cellStyle name="Accent6 2 3" xfId="1567" xr:uid="{00000000-0005-0000-0000-00001E060000}"/>
    <cellStyle name="Accent6 2 4" xfId="1568" xr:uid="{00000000-0005-0000-0000-00001F060000}"/>
    <cellStyle name="Accent6 2 5" xfId="1569" xr:uid="{00000000-0005-0000-0000-000020060000}"/>
    <cellStyle name="Accent6 2 6" xfId="1570" xr:uid="{00000000-0005-0000-0000-000021060000}"/>
    <cellStyle name="Accent6 2 7" xfId="1571" xr:uid="{00000000-0005-0000-0000-000022060000}"/>
    <cellStyle name="Accent6 2 8" xfId="1572" xr:uid="{00000000-0005-0000-0000-000023060000}"/>
    <cellStyle name="Accent6 2 9" xfId="1573" xr:uid="{00000000-0005-0000-0000-000024060000}"/>
    <cellStyle name="Accent6 20" xfId="1574" xr:uid="{00000000-0005-0000-0000-000025060000}"/>
    <cellStyle name="Accent6 21" xfId="1575" xr:uid="{00000000-0005-0000-0000-000026060000}"/>
    <cellStyle name="Accent6 22" xfId="1576" xr:uid="{00000000-0005-0000-0000-000027060000}"/>
    <cellStyle name="Accent6 23" xfId="1577" xr:uid="{00000000-0005-0000-0000-000028060000}"/>
    <cellStyle name="Accent6 24" xfId="1578" xr:uid="{00000000-0005-0000-0000-000029060000}"/>
    <cellStyle name="Accent6 25" xfId="1579" xr:uid="{00000000-0005-0000-0000-00002A060000}"/>
    <cellStyle name="Accent6 26" xfId="1580" xr:uid="{00000000-0005-0000-0000-00002B060000}"/>
    <cellStyle name="Accent6 27" xfId="1581" xr:uid="{00000000-0005-0000-0000-00002C060000}"/>
    <cellStyle name="Accent6 28" xfId="1582" xr:uid="{00000000-0005-0000-0000-00002D060000}"/>
    <cellStyle name="Accent6 29" xfId="1583" xr:uid="{00000000-0005-0000-0000-00002E060000}"/>
    <cellStyle name="Accent6 3" xfId="1584" xr:uid="{00000000-0005-0000-0000-00002F060000}"/>
    <cellStyle name="Accent6 3 2" xfId="1585" xr:uid="{00000000-0005-0000-0000-000030060000}"/>
    <cellStyle name="Accent6 3 2 2" xfId="1586" xr:uid="{00000000-0005-0000-0000-000031060000}"/>
    <cellStyle name="Accent6 3 3" xfId="1587" xr:uid="{00000000-0005-0000-0000-000032060000}"/>
    <cellStyle name="Accent6 3 4" xfId="1588" xr:uid="{00000000-0005-0000-0000-000033060000}"/>
    <cellStyle name="Accent6 30" xfId="1589" xr:uid="{00000000-0005-0000-0000-000034060000}"/>
    <cellStyle name="Accent6 31" xfId="1590" xr:uid="{00000000-0005-0000-0000-000035060000}"/>
    <cellStyle name="Accent6 32" xfId="1591" xr:uid="{00000000-0005-0000-0000-000036060000}"/>
    <cellStyle name="Accent6 33" xfId="1592" xr:uid="{00000000-0005-0000-0000-000037060000}"/>
    <cellStyle name="Accent6 34" xfId="1593" xr:uid="{00000000-0005-0000-0000-000038060000}"/>
    <cellStyle name="Accent6 35" xfId="1594" xr:uid="{00000000-0005-0000-0000-000039060000}"/>
    <cellStyle name="Accent6 36" xfId="1595" xr:uid="{00000000-0005-0000-0000-00003A060000}"/>
    <cellStyle name="Accent6 37" xfId="1596" xr:uid="{00000000-0005-0000-0000-00003B060000}"/>
    <cellStyle name="Accent6 38" xfId="1597" xr:uid="{00000000-0005-0000-0000-00003C060000}"/>
    <cellStyle name="Accent6 39" xfId="1598" xr:uid="{00000000-0005-0000-0000-00003D060000}"/>
    <cellStyle name="Accent6 4" xfId="1599" xr:uid="{00000000-0005-0000-0000-00003E060000}"/>
    <cellStyle name="Accent6 4 2" xfId="1600" xr:uid="{00000000-0005-0000-0000-00003F060000}"/>
    <cellStyle name="Accent6 40" xfId="1601" xr:uid="{00000000-0005-0000-0000-000040060000}"/>
    <cellStyle name="Accent6 41" xfId="1602" xr:uid="{00000000-0005-0000-0000-000041060000}"/>
    <cellStyle name="Accent6 42" xfId="1603" xr:uid="{00000000-0005-0000-0000-000042060000}"/>
    <cellStyle name="Accent6 43" xfId="1604" xr:uid="{00000000-0005-0000-0000-000043060000}"/>
    <cellStyle name="Accent6 5" xfId="1605" xr:uid="{00000000-0005-0000-0000-000044060000}"/>
    <cellStyle name="Accent6 5 2" xfId="1606" xr:uid="{00000000-0005-0000-0000-000045060000}"/>
    <cellStyle name="Accent6 6" xfId="1607" xr:uid="{00000000-0005-0000-0000-000046060000}"/>
    <cellStyle name="Accent6 6 2" xfId="1608" xr:uid="{00000000-0005-0000-0000-000047060000}"/>
    <cellStyle name="Accent6 7" xfId="1609" xr:uid="{00000000-0005-0000-0000-000048060000}"/>
    <cellStyle name="Accent6 8" xfId="1610" xr:uid="{00000000-0005-0000-0000-000049060000}"/>
    <cellStyle name="Accent6 9" xfId="1611" xr:uid="{00000000-0005-0000-0000-00004A060000}"/>
    <cellStyle name="AggblueBoldCels" xfId="1612" xr:uid="{00000000-0005-0000-0000-00004B060000}"/>
    <cellStyle name="AggblueCels" xfId="1613" xr:uid="{00000000-0005-0000-0000-00004C060000}"/>
    <cellStyle name="AggBoldCells" xfId="1614" xr:uid="{00000000-0005-0000-0000-00004D060000}"/>
    <cellStyle name="AggCels" xfId="1615" xr:uid="{00000000-0005-0000-0000-00004E060000}"/>
    <cellStyle name="AggGreen" xfId="1616" xr:uid="{00000000-0005-0000-0000-00004F060000}"/>
    <cellStyle name="AggGreen12" xfId="1617" xr:uid="{00000000-0005-0000-0000-000050060000}"/>
    <cellStyle name="AggOrange" xfId="1618" xr:uid="{00000000-0005-0000-0000-000051060000}"/>
    <cellStyle name="AggOrange9" xfId="1619" xr:uid="{00000000-0005-0000-0000-000052060000}"/>
    <cellStyle name="AggOrangeLB_2x" xfId="1620" xr:uid="{00000000-0005-0000-0000-000053060000}"/>
    <cellStyle name="AggOrangeLBorder" xfId="1621" xr:uid="{00000000-0005-0000-0000-000054060000}"/>
    <cellStyle name="AggOrangeRBorder" xfId="1622" xr:uid="{00000000-0005-0000-0000-000055060000}"/>
    <cellStyle name="Akzent1" xfId="1623" xr:uid="{00000000-0005-0000-0000-000056060000}"/>
    <cellStyle name="Akzent2" xfId="1624" xr:uid="{00000000-0005-0000-0000-000057060000}"/>
    <cellStyle name="Akzent3" xfId="1625" xr:uid="{00000000-0005-0000-0000-000058060000}"/>
    <cellStyle name="Akzent4" xfId="1626" xr:uid="{00000000-0005-0000-0000-000059060000}"/>
    <cellStyle name="Akzent5" xfId="1627" xr:uid="{00000000-0005-0000-0000-00005A060000}"/>
    <cellStyle name="Akzent6" xfId="1628" xr:uid="{00000000-0005-0000-0000-00005B060000}"/>
    <cellStyle name="Assumption Heading" xfId="23487" xr:uid="{C6394E4E-C941-4B1D-B383-7A2152C6281E}"/>
    <cellStyle name="Assumptions" xfId="23488" xr:uid="{422F7C1A-BD65-4FEE-B587-652698F18DB3}"/>
    <cellStyle name="Attrib" xfId="23489" xr:uid="{53286013-37A4-4314-A73B-8DAC9389E37A}"/>
    <cellStyle name="Attrib 2" xfId="23490" xr:uid="{E7460F21-CD15-4DC0-A419-E2F08E50D428}"/>
    <cellStyle name="Attrib 2 2" xfId="23491" xr:uid="{973C06C3-135F-4828-A055-4AF53737D845}"/>
    <cellStyle name="Attrib 2 3" xfId="23492" xr:uid="{CA387B3B-4E74-4604-B509-D8146BF29472}"/>
    <cellStyle name="Ausgabe" xfId="1629" xr:uid="{00000000-0005-0000-0000-00005C060000}"/>
    <cellStyle name="Bad" xfId="19441" builtinId="27" customBuiltin="1"/>
    <cellStyle name="Bad 10" xfId="1630" xr:uid="{00000000-0005-0000-0000-00005D060000}"/>
    <cellStyle name="Bad 11" xfId="1631" xr:uid="{00000000-0005-0000-0000-00005E060000}"/>
    <cellStyle name="Bad 12" xfId="1632" xr:uid="{00000000-0005-0000-0000-00005F060000}"/>
    <cellStyle name="Bad 13" xfId="1633" xr:uid="{00000000-0005-0000-0000-000060060000}"/>
    <cellStyle name="Bad 14" xfId="1634" xr:uid="{00000000-0005-0000-0000-000061060000}"/>
    <cellStyle name="Bad 15" xfId="1635" xr:uid="{00000000-0005-0000-0000-000062060000}"/>
    <cellStyle name="Bad 16" xfId="1636" xr:uid="{00000000-0005-0000-0000-000063060000}"/>
    <cellStyle name="Bad 17" xfId="1637" xr:uid="{00000000-0005-0000-0000-000064060000}"/>
    <cellStyle name="Bad 18" xfId="1638" xr:uid="{00000000-0005-0000-0000-000065060000}"/>
    <cellStyle name="Bad 19" xfId="1639" xr:uid="{00000000-0005-0000-0000-000066060000}"/>
    <cellStyle name="Bad 2" xfId="1640" xr:uid="{00000000-0005-0000-0000-000067060000}"/>
    <cellStyle name="Bad 2 10" xfId="1641" xr:uid="{00000000-0005-0000-0000-000068060000}"/>
    <cellStyle name="Bad 2 11" xfId="1642" xr:uid="{00000000-0005-0000-0000-000069060000}"/>
    <cellStyle name="Bad 2 2" xfId="1643" xr:uid="{00000000-0005-0000-0000-00006A060000}"/>
    <cellStyle name="Bad 2 3" xfId="1644" xr:uid="{00000000-0005-0000-0000-00006B060000}"/>
    <cellStyle name="Bad 2 4" xfId="1645" xr:uid="{00000000-0005-0000-0000-00006C060000}"/>
    <cellStyle name="Bad 2 5" xfId="1646" xr:uid="{00000000-0005-0000-0000-00006D060000}"/>
    <cellStyle name="Bad 2 6" xfId="1647" xr:uid="{00000000-0005-0000-0000-00006E060000}"/>
    <cellStyle name="Bad 2 7" xfId="1648" xr:uid="{00000000-0005-0000-0000-00006F060000}"/>
    <cellStyle name="Bad 2 8" xfId="1649" xr:uid="{00000000-0005-0000-0000-000070060000}"/>
    <cellStyle name="Bad 2 9" xfId="1650" xr:uid="{00000000-0005-0000-0000-000071060000}"/>
    <cellStyle name="Bad 20" xfId="1651" xr:uid="{00000000-0005-0000-0000-000072060000}"/>
    <cellStyle name="Bad 21" xfId="1652" xr:uid="{00000000-0005-0000-0000-000073060000}"/>
    <cellStyle name="Bad 22" xfId="1653" xr:uid="{00000000-0005-0000-0000-000074060000}"/>
    <cellStyle name="Bad 23" xfId="1654" xr:uid="{00000000-0005-0000-0000-000075060000}"/>
    <cellStyle name="Bad 24" xfId="1655" xr:uid="{00000000-0005-0000-0000-000076060000}"/>
    <cellStyle name="Bad 25" xfId="1656" xr:uid="{00000000-0005-0000-0000-000077060000}"/>
    <cellStyle name="Bad 26" xfId="1657" xr:uid="{00000000-0005-0000-0000-000078060000}"/>
    <cellStyle name="Bad 27" xfId="1658" xr:uid="{00000000-0005-0000-0000-000079060000}"/>
    <cellStyle name="Bad 28" xfId="1659" xr:uid="{00000000-0005-0000-0000-00007A060000}"/>
    <cellStyle name="Bad 29" xfId="1660" xr:uid="{00000000-0005-0000-0000-00007B060000}"/>
    <cellStyle name="Bad 3" xfId="1661" xr:uid="{00000000-0005-0000-0000-00007C060000}"/>
    <cellStyle name="Bad 3 2" xfId="1662" xr:uid="{00000000-0005-0000-0000-00007D060000}"/>
    <cellStyle name="Bad 3 2 2" xfId="1663" xr:uid="{00000000-0005-0000-0000-00007E060000}"/>
    <cellStyle name="Bad 3 3" xfId="1664" xr:uid="{00000000-0005-0000-0000-00007F060000}"/>
    <cellStyle name="Bad 3 4" xfId="1665" xr:uid="{00000000-0005-0000-0000-000080060000}"/>
    <cellStyle name="Bad 30" xfId="1666" xr:uid="{00000000-0005-0000-0000-000081060000}"/>
    <cellStyle name="Bad 31" xfId="1667" xr:uid="{00000000-0005-0000-0000-000082060000}"/>
    <cellStyle name="Bad 32" xfId="1668" xr:uid="{00000000-0005-0000-0000-000083060000}"/>
    <cellStyle name="Bad 33" xfId="1669" xr:uid="{00000000-0005-0000-0000-000084060000}"/>
    <cellStyle name="Bad 34" xfId="1670" xr:uid="{00000000-0005-0000-0000-000085060000}"/>
    <cellStyle name="Bad 35" xfId="1671" xr:uid="{00000000-0005-0000-0000-000086060000}"/>
    <cellStyle name="Bad 36" xfId="1672" xr:uid="{00000000-0005-0000-0000-000087060000}"/>
    <cellStyle name="Bad 37" xfId="1673" xr:uid="{00000000-0005-0000-0000-000088060000}"/>
    <cellStyle name="Bad 38" xfId="1674" xr:uid="{00000000-0005-0000-0000-000089060000}"/>
    <cellStyle name="Bad 39" xfId="1675" xr:uid="{00000000-0005-0000-0000-00008A060000}"/>
    <cellStyle name="Bad 4" xfId="1676" xr:uid="{00000000-0005-0000-0000-00008B060000}"/>
    <cellStyle name="Bad 4 2" xfId="1677" xr:uid="{00000000-0005-0000-0000-00008C060000}"/>
    <cellStyle name="Bad 40" xfId="1678" xr:uid="{00000000-0005-0000-0000-00008D060000}"/>
    <cellStyle name="Bad 41" xfId="1679" xr:uid="{00000000-0005-0000-0000-00008E060000}"/>
    <cellStyle name="Bad 42" xfId="1680" xr:uid="{00000000-0005-0000-0000-00008F060000}"/>
    <cellStyle name="Bad 43" xfId="1681" xr:uid="{00000000-0005-0000-0000-000090060000}"/>
    <cellStyle name="Bad 44" xfId="1682" xr:uid="{00000000-0005-0000-0000-000091060000}"/>
    <cellStyle name="Bad 5" xfId="1683" xr:uid="{00000000-0005-0000-0000-000092060000}"/>
    <cellStyle name="Bad 5 2" xfId="1684" xr:uid="{00000000-0005-0000-0000-000093060000}"/>
    <cellStyle name="Bad 6" xfId="1685" xr:uid="{00000000-0005-0000-0000-000094060000}"/>
    <cellStyle name="Bad 6 2" xfId="1686" xr:uid="{00000000-0005-0000-0000-000095060000}"/>
    <cellStyle name="Bad 7" xfId="1687" xr:uid="{00000000-0005-0000-0000-000096060000}"/>
    <cellStyle name="Bad 8" xfId="1688" xr:uid="{00000000-0005-0000-0000-000097060000}"/>
    <cellStyle name="Bad 9" xfId="1689" xr:uid="{00000000-0005-0000-0000-000098060000}"/>
    <cellStyle name="Berechnung" xfId="1690" xr:uid="{00000000-0005-0000-0000-000099060000}"/>
    <cellStyle name="Bold GHG Numbers (0.00)" xfId="1691" xr:uid="{00000000-0005-0000-0000-00009A060000}"/>
    <cellStyle name="Calculation" xfId="19444" builtinId="22" customBuiltin="1"/>
    <cellStyle name="Calculation 10" xfId="1692" xr:uid="{00000000-0005-0000-0000-00009B060000}"/>
    <cellStyle name="Calculation 11" xfId="1693" xr:uid="{00000000-0005-0000-0000-00009C060000}"/>
    <cellStyle name="Calculation 12" xfId="1694" xr:uid="{00000000-0005-0000-0000-00009D060000}"/>
    <cellStyle name="Calculation 13" xfId="1695" xr:uid="{00000000-0005-0000-0000-00009E060000}"/>
    <cellStyle name="Calculation 14" xfId="1696" xr:uid="{00000000-0005-0000-0000-00009F060000}"/>
    <cellStyle name="Calculation 15" xfId="1697" xr:uid="{00000000-0005-0000-0000-0000A0060000}"/>
    <cellStyle name="Calculation 16" xfId="1698" xr:uid="{00000000-0005-0000-0000-0000A1060000}"/>
    <cellStyle name="Calculation 17" xfId="1699" xr:uid="{00000000-0005-0000-0000-0000A2060000}"/>
    <cellStyle name="Calculation 18" xfId="1700" xr:uid="{00000000-0005-0000-0000-0000A3060000}"/>
    <cellStyle name="Calculation 19" xfId="1701" xr:uid="{00000000-0005-0000-0000-0000A4060000}"/>
    <cellStyle name="Calculation 2" xfId="1702" xr:uid="{00000000-0005-0000-0000-0000A5060000}"/>
    <cellStyle name="Calculation 2 10" xfId="1703" xr:uid="{00000000-0005-0000-0000-0000A6060000}"/>
    <cellStyle name="Calculation 2 11" xfId="1704" xr:uid="{00000000-0005-0000-0000-0000A7060000}"/>
    <cellStyle name="Calculation 2 2" xfId="1705" xr:uid="{00000000-0005-0000-0000-0000A8060000}"/>
    <cellStyle name="Calculation 2 2 2" xfId="23493" xr:uid="{85CF58B8-A232-4E38-B671-F35CF72657B5}"/>
    <cellStyle name="Calculation 2 3" xfId="1706" xr:uid="{00000000-0005-0000-0000-0000A9060000}"/>
    <cellStyle name="Calculation 2 3 2" xfId="23494" xr:uid="{C64FBEF5-0BB5-4C3B-BAD3-760264BB5D71}"/>
    <cellStyle name="Calculation 2 4" xfId="1707" xr:uid="{00000000-0005-0000-0000-0000AA060000}"/>
    <cellStyle name="Calculation 2 5" xfId="1708" xr:uid="{00000000-0005-0000-0000-0000AB060000}"/>
    <cellStyle name="Calculation 2 6" xfId="1709" xr:uid="{00000000-0005-0000-0000-0000AC060000}"/>
    <cellStyle name="Calculation 2 7" xfId="1710" xr:uid="{00000000-0005-0000-0000-0000AD060000}"/>
    <cellStyle name="Calculation 2 8" xfId="1711" xr:uid="{00000000-0005-0000-0000-0000AE060000}"/>
    <cellStyle name="Calculation 2 9" xfId="1712" xr:uid="{00000000-0005-0000-0000-0000AF060000}"/>
    <cellStyle name="Calculation 20" xfId="1713" xr:uid="{00000000-0005-0000-0000-0000B0060000}"/>
    <cellStyle name="Calculation 21" xfId="1714" xr:uid="{00000000-0005-0000-0000-0000B1060000}"/>
    <cellStyle name="Calculation 22" xfId="1715" xr:uid="{00000000-0005-0000-0000-0000B2060000}"/>
    <cellStyle name="Calculation 23" xfId="1716" xr:uid="{00000000-0005-0000-0000-0000B3060000}"/>
    <cellStyle name="Calculation 24" xfId="1717" xr:uid="{00000000-0005-0000-0000-0000B4060000}"/>
    <cellStyle name="Calculation 25" xfId="1718" xr:uid="{00000000-0005-0000-0000-0000B5060000}"/>
    <cellStyle name="Calculation 26" xfId="1719" xr:uid="{00000000-0005-0000-0000-0000B6060000}"/>
    <cellStyle name="Calculation 27" xfId="1720" xr:uid="{00000000-0005-0000-0000-0000B7060000}"/>
    <cellStyle name="Calculation 28" xfId="1721" xr:uid="{00000000-0005-0000-0000-0000B8060000}"/>
    <cellStyle name="Calculation 29" xfId="1722" xr:uid="{00000000-0005-0000-0000-0000B9060000}"/>
    <cellStyle name="Calculation 3" xfId="1723" xr:uid="{00000000-0005-0000-0000-0000BA060000}"/>
    <cellStyle name="Calculation 3 2" xfId="1724" xr:uid="{00000000-0005-0000-0000-0000BB060000}"/>
    <cellStyle name="Calculation 3 2 2" xfId="1725" xr:uid="{00000000-0005-0000-0000-0000BC060000}"/>
    <cellStyle name="Calculation 3 3" xfId="1726" xr:uid="{00000000-0005-0000-0000-0000BD060000}"/>
    <cellStyle name="Calculation 3 4" xfId="1727" xr:uid="{00000000-0005-0000-0000-0000BE060000}"/>
    <cellStyle name="Calculation 30" xfId="1728" xr:uid="{00000000-0005-0000-0000-0000BF060000}"/>
    <cellStyle name="Calculation 31" xfId="1729" xr:uid="{00000000-0005-0000-0000-0000C0060000}"/>
    <cellStyle name="Calculation 32" xfId="1730" xr:uid="{00000000-0005-0000-0000-0000C1060000}"/>
    <cellStyle name="Calculation 33" xfId="1731" xr:uid="{00000000-0005-0000-0000-0000C2060000}"/>
    <cellStyle name="Calculation 34" xfId="1732" xr:uid="{00000000-0005-0000-0000-0000C3060000}"/>
    <cellStyle name="Calculation 35" xfId="1733" xr:uid="{00000000-0005-0000-0000-0000C4060000}"/>
    <cellStyle name="Calculation 36" xfId="1734" xr:uid="{00000000-0005-0000-0000-0000C5060000}"/>
    <cellStyle name="Calculation 37" xfId="1735" xr:uid="{00000000-0005-0000-0000-0000C6060000}"/>
    <cellStyle name="Calculation 38" xfId="1736" xr:uid="{00000000-0005-0000-0000-0000C7060000}"/>
    <cellStyle name="Calculation 39" xfId="1737" xr:uid="{00000000-0005-0000-0000-0000C8060000}"/>
    <cellStyle name="Calculation 4" xfId="1738" xr:uid="{00000000-0005-0000-0000-0000C9060000}"/>
    <cellStyle name="Calculation 4 2" xfId="1739" xr:uid="{00000000-0005-0000-0000-0000CA060000}"/>
    <cellStyle name="Calculation 40" xfId="1740" xr:uid="{00000000-0005-0000-0000-0000CB060000}"/>
    <cellStyle name="Calculation 41" xfId="1741" xr:uid="{00000000-0005-0000-0000-0000CC060000}"/>
    <cellStyle name="Calculation 42" xfId="1742" xr:uid="{00000000-0005-0000-0000-0000CD060000}"/>
    <cellStyle name="Calculation 43" xfId="1743" xr:uid="{00000000-0005-0000-0000-0000CE060000}"/>
    <cellStyle name="Calculation 5" xfId="1744" xr:uid="{00000000-0005-0000-0000-0000CF060000}"/>
    <cellStyle name="Calculation 5 2" xfId="1745" xr:uid="{00000000-0005-0000-0000-0000D0060000}"/>
    <cellStyle name="Calculation 6" xfId="1746" xr:uid="{00000000-0005-0000-0000-0000D1060000}"/>
    <cellStyle name="Calculation 6 2" xfId="1747" xr:uid="{00000000-0005-0000-0000-0000D2060000}"/>
    <cellStyle name="Calculation 7" xfId="1748" xr:uid="{00000000-0005-0000-0000-0000D3060000}"/>
    <cellStyle name="Calculation 8" xfId="1749" xr:uid="{00000000-0005-0000-0000-0000D4060000}"/>
    <cellStyle name="Calculation 9" xfId="1750" xr:uid="{00000000-0005-0000-0000-0000D5060000}"/>
    <cellStyle name="Char" xfId="23495" xr:uid="{6557A465-2AD5-4516-A1EC-A5644D750098}"/>
    <cellStyle name="Char 2" xfId="37617" xr:uid="{FFD43388-C9B9-49EC-ADED-4AED8F3BCE9E}"/>
    <cellStyle name="Char 3" xfId="40097" xr:uid="{8DD4AA92-E446-4D81-8771-B63C0634DE69}"/>
    <cellStyle name="Char 4" xfId="42575" xr:uid="{4FE48389-0ED0-4C5F-BF14-E7F69A4308C7}"/>
    <cellStyle name="Check Cell" xfId="19446" builtinId="23" customBuiltin="1"/>
    <cellStyle name="Check Cell 10" xfId="1751" xr:uid="{00000000-0005-0000-0000-0000D6060000}"/>
    <cellStyle name="Check Cell 11" xfId="1752" xr:uid="{00000000-0005-0000-0000-0000D7060000}"/>
    <cellStyle name="Check Cell 12" xfId="1753" xr:uid="{00000000-0005-0000-0000-0000D8060000}"/>
    <cellStyle name="Check Cell 13" xfId="1754" xr:uid="{00000000-0005-0000-0000-0000D9060000}"/>
    <cellStyle name="Check Cell 14" xfId="1755" xr:uid="{00000000-0005-0000-0000-0000DA060000}"/>
    <cellStyle name="Check Cell 15" xfId="1756" xr:uid="{00000000-0005-0000-0000-0000DB060000}"/>
    <cellStyle name="Check Cell 16" xfId="1757" xr:uid="{00000000-0005-0000-0000-0000DC060000}"/>
    <cellStyle name="Check Cell 17" xfId="1758" xr:uid="{00000000-0005-0000-0000-0000DD060000}"/>
    <cellStyle name="Check Cell 18" xfId="1759" xr:uid="{00000000-0005-0000-0000-0000DE060000}"/>
    <cellStyle name="Check Cell 19" xfId="1760" xr:uid="{00000000-0005-0000-0000-0000DF060000}"/>
    <cellStyle name="Check Cell 2" xfId="1761" xr:uid="{00000000-0005-0000-0000-0000E0060000}"/>
    <cellStyle name="Check Cell 2 10" xfId="1762" xr:uid="{00000000-0005-0000-0000-0000E1060000}"/>
    <cellStyle name="Check Cell 2 2" xfId="1763" xr:uid="{00000000-0005-0000-0000-0000E2060000}"/>
    <cellStyle name="Check Cell 2 3" xfId="1764" xr:uid="{00000000-0005-0000-0000-0000E3060000}"/>
    <cellStyle name="Check Cell 2 4" xfId="1765" xr:uid="{00000000-0005-0000-0000-0000E4060000}"/>
    <cellStyle name="Check Cell 2 5" xfId="1766" xr:uid="{00000000-0005-0000-0000-0000E5060000}"/>
    <cellStyle name="Check Cell 2 6" xfId="1767" xr:uid="{00000000-0005-0000-0000-0000E6060000}"/>
    <cellStyle name="Check Cell 2 7" xfId="1768" xr:uid="{00000000-0005-0000-0000-0000E7060000}"/>
    <cellStyle name="Check Cell 2 8" xfId="1769" xr:uid="{00000000-0005-0000-0000-0000E8060000}"/>
    <cellStyle name="Check Cell 2 9" xfId="1770" xr:uid="{00000000-0005-0000-0000-0000E9060000}"/>
    <cellStyle name="Check Cell 20" xfId="1771" xr:uid="{00000000-0005-0000-0000-0000EA060000}"/>
    <cellStyle name="Check Cell 21" xfId="1772" xr:uid="{00000000-0005-0000-0000-0000EB060000}"/>
    <cellStyle name="Check Cell 22" xfId="1773" xr:uid="{00000000-0005-0000-0000-0000EC060000}"/>
    <cellStyle name="Check Cell 23" xfId="1774" xr:uid="{00000000-0005-0000-0000-0000ED060000}"/>
    <cellStyle name="Check Cell 24" xfId="1775" xr:uid="{00000000-0005-0000-0000-0000EE060000}"/>
    <cellStyle name="Check Cell 25" xfId="1776" xr:uid="{00000000-0005-0000-0000-0000EF060000}"/>
    <cellStyle name="Check Cell 26" xfId="1777" xr:uid="{00000000-0005-0000-0000-0000F0060000}"/>
    <cellStyle name="Check Cell 27" xfId="1778" xr:uid="{00000000-0005-0000-0000-0000F1060000}"/>
    <cellStyle name="Check Cell 28" xfId="1779" xr:uid="{00000000-0005-0000-0000-0000F2060000}"/>
    <cellStyle name="Check Cell 29" xfId="1780" xr:uid="{00000000-0005-0000-0000-0000F3060000}"/>
    <cellStyle name="Check Cell 3" xfId="1781" xr:uid="{00000000-0005-0000-0000-0000F4060000}"/>
    <cellStyle name="Check Cell 3 2" xfId="1782" xr:uid="{00000000-0005-0000-0000-0000F5060000}"/>
    <cellStyle name="Check Cell 30" xfId="1783" xr:uid="{00000000-0005-0000-0000-0000F6060000}"/>
    <cellStyle name="Check Cell 31" xfId="1784" xr:uid="{00000000-0005-0000-0000-0000F7060000}"/>
    <cellStyle name="Check Cell 32" xfId="1785" xr:uid="{00000000-0005-0000-0000-0000F8060000}"/>
    <cellStyle name="Check Cell 33" xfId="1786" xr:uid="{00000000-0005-0000-0000-0000F9060000}"/>
    <cellStyle name="Check Cell 34" xfId="1787" xr:uid="{00000000-0005-0000-0000-0000FA060000}"/>
    <cellStyle name="Check Cell 35" xfId="1788" xr:uid="{00000000-0005-0000-0000-0000FB060000}"/>
    <cellStyle name="Check Cell 36" xfId="1789" xr:uid="{00000000-0005-0000-0000-0000FC060000}"/>
    <cellStyle name="Check Cell 37" xfId="1790" xr:uid="{00000000-0005-0000-0000-0000FD060000}"/>
    <cellStyle name="Check Cell 38" xfId="1791" xr:uid="{00000000-0005-0000-0000-0000FE060000}"/>
    <cellStyle name="Check Cell 39" xfId="1792" xr:uid="{00000000-0005-0000-0000-0000FF060000}"/>
    <cellStyle name="Check Cell 4" xfId="1793" xr:uid="{00000000-0005-0000-0000-000000070000}"/>
    <cellStyle name="Check Cell 4 2" xfId="1794" xr:uid="{00000000-0005-0000-0000-000001070000}"/>
    <cellStyle name="Check Cell 40" xfId="1795" xr:uid="{00000000-0005-0000-0000-000002070000}"/>
    <cellStyle name="Check Cell 41" xfId="1796" xr:uid="{00000000-0005-0000-0000-000003070000}"/>
    <cellStyle name="Check Cell 42" xfId="1797" xr:uid="{00000000-0005-0000-0000-000004070000}"/>
    <cellStyle name="Check Cell 43" xfId="1798" xr:uid="{00000000-0005-0000-0000-000005070000}"/>
    <cellStyle name="Check Cell 5" xfId="1799" xr:uid="{00000000-0005-0000-0000-000006070000}"/>
    <cellStyle name="Check Cell 5 2" xfId="1800" xr:uid="{00000000-0005-0000-0000-000007070000}"/>
    <cellStyle name="Check Cell 6" xfId="1801" xr:uid="{00000000-0005-0000-0000-000008070000}"/>
    <cellStyle name="Check Cell 6 2" xfId="1802" xr:uid="{00000000-0005-0000-0000-000009070000}"/>
    <cellStyle name="Check Cell 7" xfId="1803" xr:uid="{00000000-0005-0000-0000-00000A070000}"/>
    <cellStyle name="Check Cell 8" xfId="1804" xr:uid="{00000000-0005-0000-0000-00000B070000}"/>
    <cellStyle name="Check Cell 9" xfId="1805" xr:uid="{00000000-0005-0000-0000-00000C070000}"/>
    <cellStyle name="coin" xfId="1806" xr:uid="{00000000-0005-0000-0000-00000D070000}"/>
    <cellStyle name="Comma" xfId="19433" builtinId="3"/>
    <cellStyle name="Comma [0] 2 10" xfId="1807" xr:uid="{00000000-0005-0000-0000-00000E070000}"/>
    <cellStyle name="Comma [0] 2 10 2" xfId="1808" xr:uid="{00000000-0005-0000-0000-00000F070000}"/>
    <cellStyle name="Comma [0] 2 10 2 2" xfId="18044" xr:uid="{06A3DCCC-6946-4D71-AE73-B6E7CAF5A762}"/>
    <cellStyle name="Comma [0] 2 10 2 2 2" xfId="23773" xr:uid="{F4CB726D-15FB-4AFC-9D71-702AE03B2E51}"/>
    <cellStyle name="Comma [0] 2 10 2 2 3" xfId="37666" xr:uid="{B26CB5BD-30C4-4779-AFC4-35739AE7D412}"/>
    <cellStyle name="Comma [0] 2 10 2 2 4" xfId="40146" xr:uid="{92874F77-9142-45B5-93DF-AFF0E6E5F43C}"/>
    <cellStyle name="Comma [0] 2 10 2 2 5" xfId="42624" xr:uid="{49B600D5-E6CA-4FEA-9ECE-01871143E1B7}"/>
    <cellStyle name="Comma [0] 2 10 2 3" xfId="20550" xr:uid="{5A837094-DC00-4065-8C20-3DEC1CEF0126}"/>
    <cellStyle name="Comma [0] 2 10 2 4" xfId="36764" xr:uid="{D624DAB0-8583-47A6-8452-955B56C57C34}"/>
    <cellStyle name="Comma [0] 2 10 2 5" xfId="39244" xr:uid="{9ED1DDA6-3729-44C9-B6A5-42696A38F7BD}"/>
    <cellStyle name="Comma [0] 2 10 2 6" xfId="41722" xr:uid="{1F61B79F-18C9-431C-98BA-B952722392BF}"/>
    <cellStyle name="Comma [0] 2 10 3" xfId="1809" xr:uid="{00000000-0005-0000-0000-000010070000}"/>
    <cellStyle name="Comma [0] 2 10 3 2" xfId="18045" xr:uid="{D29E2957-A332-4137-AE01-8A32A955056E}"/>
    <cellStyle name="Comma [0] 2 10 3 3" xfId="26646" xr:uid="{17F0B52E-721F-47D1-BA71-C902F4AD3BC5}"/>
    <cellStyle name="Comma [0] 2 10 3 4" xfId="38781" xr:uid="{555C2FFD-B362-4F0E-89F3-4069DC7D21B2}"/>
    <cellStyle name="Comma [0] 2 10 3 5" xfId="41261" xr:uid="{C41B8220-4303-4565-88C2-8B1204560712}"/>
    <cellStyle name="Comma [0] 2 10 3 6" xfId="43739" xr:uid="{D15AE367-9052-4CFF-827E-7D38C36A401E}"/>
    <cellStyle name="Comma [0] 2 10 4" xfId="18043" xr:uid="{7074A320-84BA-409F-ADB6-17F248BFA474}"/>
    <cellStyle name="Comma [0] 2 10 5" xfId="19478" xr:uid="{29B75945-39FD-4566-8CF4-F6FAEA0EDAAA}"/>
    <cellStyle name="Comma [0] 2 10 6" xfId="36446" xr:uid="{B5483F15-7602-4ED8-8418-BB27BBBCFB46}"/>
    <cellStyle name="Comma [0] 2 10 7" xfId="38926" xr:uid="{245ADA6F-5261-48E0-BD79-24B565341505}"/>
    <cellStyle name="Comma [0] 2 10 8" xfId="41404" xr:uid="{1A54A7CC-C610-4315-AA2E-C48ADB38829D}"/>
    <cellStyle name="Comma [0] 2 2" xfId="1810" xr:uid="{00000000-0005-0000-0000-000011070000}"/>
    <cellStyle name="Comma [0] 2 2 2" xfId="1811" xr:uid="{00000000-0005-0000-0000-000012070000}"/>
    <cellStyle name="Comma [0] 2 2 2 2" xfId="18047" xr:uid="{15FA0E04-05A4-4980-A7DC-E0F7CD833748}"/>
    <cellStyle name="Comma [0] 2 2 2 2 2" xfId="23774" xr:uid="{F6476D95-9C4A-4C02-B948-72FC98ABF3CF}"/>
    <cellStyle name="Comma [0] 2 2 2 2 3" xfId="37667" xr:uid="{42CEC0B3-C7A5-4C76-8E7A-A80171038562}"/>
    <cellStyle name="Comma [0] 2 2 2 2 4" xfId="40147" xr:uid="{04CB54F2-48C5-43A9-BBB0-D98AFFD82FE7}"/>
    <cellStyle name="Comma [0] 2 2 2 2 5" xfId="42625" xr:uid="{422D5D4E-81CB-4B20-8777-447534107C9C}"/>
    <cellStyle name="Comma [0] 2 2 2 3" xfId="20551" xr:uid="{ED8B41E4-A544-4281-A9EB-34BDC73FDAE9}"/>
    <cellStyle name="Comma [0] 2 2 2 4" xfId="36765" xr:uid="{2083C390-B954-479F-AC3A-5CF0546B9CBE}"/>
    <cellStyle name="Comma [0] 2 2 2 5" xfId="39245" xr:uid="{25D8AAEA-F98C-401A-86BD-772AF66D92D9}"/>
    <cellStyle name="Comma [0] 2 2 2 6" xfId="41723" xr:uid="{11B8519F-2377-42F3-A5DB-D8E03E7C1E2F}"/>
    <cellStyle name="Comma [0] 2 2 3" xfId="1812" xr:uid="{00000000-0005-0000-0000-000013070000}"/>
    <cellStyle name="Comma [0] 2 2 3 2" xfId="18048" xr:uid="{0D99DA3B-8240-430E-9F0F-FEC1F02052A8}"/>
    <cellStyle name="Comma [0] 2 2 3 3" xfId="24546" xr:uid="{AE8213B8-2D45-47AD-B446-F62AD6E2DC9C}"/>
    <cellStyle name="Comma [0] 2 2 3 4" xfId="38405" xr:uid="{2CE5754F-6D28-406E-AC47-8C010149D6B4}"/>
    <cellStyle name="Comma [0] 2 2 3 5" xfId="40885" xr:uid="{D692410A-82AA-4E73-A3F5-D55E3EAFA550}"/>
    <cellStyle name="Comma [0] 2 2 3 6" xfId="43363" xr:uid="{D41406F8-FEBF-499A-B6EF-0173D100D0A1}"/>
    <cellStyle name="Comma [0] 2 2 4" xfId="18046" xr:uid="{975C9894-BAA9-4AE5-8FA7-E18CC02DCA9D}"/>
    <cellStyle name="Comma [0] 2 2 5" xfId="19479" xr:uid="{07FB02FD-F1A5-43B6-9D4B-7834BCED1000}"/>
    <cellStyle name="Comma [0] 2 2 6" xfId="36447" xr:uid="{AA1353E9-C175-4C5C-9C7B-508C5D2912A1}"/>
    <cellStyle name="Comma [0] 2 2 7" xfId="38927" xr:uid="{805088EF-B06D-4CE5-9F98-66790D292FBB}"/>
    <cellStyle name="Comma [0] 2 2 8" xfId="41405" xr:uid="{C8C4FC58-5B42-44B1-9A17-E6CF09F471E7}"/>
    <cellStyle name="Comma [0] 2 3" xfId="1813" xr:uid="{00000000-0005-0000-0000-000014070000}"/>
    <cellStyle name="Comma [0] 2 3 2" xfId="1814" xr:uid="{00000000-0005-0000-0000-000015070000}"/>
    <cellStyle name="Comma [0] 2 3 2 2" xfId="18050" xr:uid="{51923987-865E-4D8A-9DD3-99E6C833FB82}"/>
    <cellStyle name="Comma [0] 2 3 2 2 2" xfId="23775" xr:uid="{97857C4F-4EE6-4829-908A-7C87129F304B}"/>
    <cellStyle name="Comma [0] 2 3 2 2 3" xfId="37668" xr:uid="{FDFEB3A0-DFB3-477E-9FC3-344ADAA4D3DC}"/>
    <cellStyle name="Comma [0] 2 3 2 2 4" xfId="40148" xr:uid="{A384676C-1240-4E47-A591-ACA173B4BA85}"/>
    <cellStyle name="Comma [0] 2 3 2 2 5" xfId="42626" xr:uid="{6D1EF769-FE74-42A4-B53B-449C32BF3738}"/>
    <cellStyle name="Comma [0] 2 3 2 3" xfId="20552" xr:uid="{092C70BA-4BE7-4976-9C2E-A5920AA8A721}"/>
    <cellStyle name="Comma [0] 2 3 2 4" xfId="36766" xr:uid="{7A18FBCE-6F5B-4F6B-B8D6-EEE2AF123DCF}"/>
    <cellStyle name="Comma [0] 2 3 2 5" xfId="39246" xr:uid="{0BAEB457-C414-44E4-A9AD-B4EA7270AD2D}"/>
    <cellStyle name="Comma [0] 2 3 2 6" xfId="41724" xr:uid="{3140F108-4F66-441E-85A1-36B5C371D7F9}"/>
    <cellStyle name="Comma [0] 2 3 3" xfId="1815" xr:uid="{00000000-0005-0000-0000-000016070000}"/>
    <cellStyle name="Comma [0] 2 3 3 2" xfId="18051" xr:uid="{97F101B3-C141-4C3B-8F6D-CC383113896B}"/>
    <cellStyle name="Comma [0] 2 3 3 3" xfId="24547" xr:uid="{EDB0BFA7-E689-4729-8094-63BD282B42E6}"/>
    <cellStyle name="Comma [0] 2 3 3 4" xfId="38406" xr:uid="{17F19BBF-2BB1-451A-8A66-E1700F5E0F50}"/>
    <cellStyle name="Comma [0] 2 3 3 5" xfId="40886" xr:uid="{379139B9-50E9-4548-9B54-FC5ABA9B9EC3}"/>
    <cellStyle name="Comma [0] 2 3 3 6" xfId="43364" xr:uid="{18D35495-3307-4CD9-9B35-8224D205B431}"/>
    <cellStyle name="Comma [0] 2 3 4" xfId="18049" xr:uid="{BB01FF12-6805-4FD8-ADE1-38B5EC8309B6}"/>
    <cellStyle name="Comma [0] 2 3 5" xfId="19480" xr:uid="{4F008094-8844-4555-A9BD-92984B8C1BB4}"/>
    <cellStyle name="Comma [0] 2 3 6" xfId="36448" xr:uid="{F20AE416-02B5-4992-A63D-17E3A7F0FED7}"/>
    <cellStyle name="Comma [0] 2 3 7" xfId="38928" xr:uid="{7075D2B7-7F5D-4D16-917E-90A1BA2A4CFA}"/>
    <cellStyle name="Comma [0] 2 3 8" xfId="41406" xr:uid="{420B0083-17C4-4337-9282-DE01655F1BA4}"/>
    <cellStyle name="Comma [0] 2 4" xfId="1816" xr:uid="{00000000-0005-0000-0000-000017070000}"/>
    <cellStyle name="Comma [0] 2 4 2" xfId="1817" xr:uid="{00000000-0005-0000-0000-000018070000}"/>
    <cellStyle name="Comma [0] 2 4 2 2" xfId="18053" xr:uid="{3C3E194C-BE3B-4BE3-9657-1CED53D9DB76}"/>
    <cellStyle name="Comma [0] 2 4 2 2 2" xfId="23776" xr:uid="{39260E6D-D939-430C-A8F7-7AA30FC95D6B}"/>
    <cellStyle name="Comma [0] 2 4 2 2 3" xfId="37669" xr:uid="{32A13617-FFA7-4B82-BC1A-FED0D5DDA9E0}"/>
    <cellStyle name="Comma [0] 2 4 2 2 4" xfId="40149" xr:uid="{C8CB1494-9C06-4EBE-A575-7F8315A4CCAE}"/>
    <cellStyle name="Comma [0] 2 4 2 2 5" xfId="42627" xr:uid="{E0BE4E87-77C5-4161-8D7A-0E4F9C8298A3}"/>
    <cellStyle name="Comma [0] 2 4 2 3" xfId="20553" xr:uid="{291E42C0-76C4-4035-8D24-37FFE3FBA1D6}"/>
    <cellStyle name="Comma [0] 2 4 2 4" xfId="36767" xr:uid="{24FD9846-C3BB-4D9B-A12E-E838445DB56F}"/>
    <cellStyle name="Comma [0] 2 4 2 5" xfId="39247" xr:uid="{3900F32D-0B27-4DD0-856C-89DDB125AA69}"/>
    <cellStyle name="Comma [0] 2 4 2 6" xfId="41725" xr:uid="{9E2819F5-DA02-42FF-8C91-030074517A1D}"/>
    <cellStyle name="Comma [0] 2 4 3" xfId="1818" xr:uid="{00000000-0005-0000-0000-000019070000}"/>
    <cellStyle name="Comma [0] 2 4 3 2" xfId="18054" xr:uid="{FC595A8D-D0C2-4B03-85BE-C262DFC06862}"/>
    <cellStyle name="Comma [0] 2 4 3 3" xfId="21979" xr:uid="{2DB3B354-CFB8-4578-9231-05096C550F8F}"/>
    <cellStyle name="Comma [0] 2 4 3 4" xfId="37594" xr:uid="{226E9D32-84EB-43F1-B333-66372C300252}"/>
    <cellStyle name="Comma [0] 2 4 3 5" xfId="40074" xr:uid="{3A8060BD-9CBB-4AA2-911C-2F8F0B99CBD6}"/>
    <cellStyle name="Comma [0] 2 4 3 6" xfId="42552" xr:uid="{11BDD7EF-9BBE-4AB0-A1E4-D8A7D7A0A7F3}"/>
    <cellStyle name="Comma [0] 2 4 4" xfId="18052" xr:uid="{7DFAB350-EC0D-4902-9139-14AC4272F86F}"/>
    <cellStyle name="Comma [0] 2 4 5" xfId="19481" xr:uid="{79DBCFEF-2A50-4136-B62B-94B7ACDC3146}"/>
    <cellStyle name="Comma [0] 2 4 6" xfId="36449" xr:uid="{448CD821-F807-49C9-8359-F2E1F686F5A2}"/>
    <cellStyle name="Comma [0] 2 4 7" xfId="38929" xr:uid="{D404A8EE-66CF-4983-A1BF-59EB99B1E4F7}"/>
    <cellStyle name="Comma [0] 2 4 8" xfId="41407" xr:uid="{B931AD7A-0D58-41DE-802B-0B7E8D258B90}"/>
    <cellStyle name="Comma [0] 2 5" xfId="1819" xr:uid="{00000000-0005-0000-0000-00001A070000}"/>
    <cellStyle name="Comma [0] 2 5 2" xfId="1820" xr:uid="{00000000-0005-0000-0000-00001B070000}"/>
    <cellStyle name="Comma [0] 2 5 2 2" xfId="18056" xr:uid="{BFD2D7B8-8FE2-4FD6-B584-DEFA0A66E589}"/>
    <cellStyle name="Comma [0] 2 5 2 2 2" xfId="23777" xr:uid="{3142C1E8-F988-485D-9414-D159292A88C0}"/>
    <cellStyle name="Comma [0] 2 5 2 2 3" xfId="37670" xr:uid="{1E17C524-F071-485B-B0E6-A54E1785E14A}"/>
    <cellStyle name="Comma [0] 2 5 2 2 4" xfId="40150" xr:uid="{620AE34A-B079-488E-90A9-6B88483E29C2}"/>
    <cellStyle name="Comma [0] 2 5 2 2 5" xfId="42628" xr:uid="{02DDC407-2709-483D-819A-BADEA7FAE1E0}"/>
    <cellStyle name="Comma [0] 2 5 2 3" xfId="20554" xr:uid="{BE3C7835-014B-480C-BB99-913343D9BA27}"/>
    <cellStyle name="Comma [0] 2 5 2 4" xfId="36768" xr:uid="{B9C24A71-C96D-4B1C-97DA-73C9D911EF71}"/>
    <cellStyle name="Comma [0] 2 5 2 5" xfId="39248" xr:uid="{91D5A593-B69B-495B-B43F-95B9AC77B115}"/>
    <cellStyle name="Comma [0] 2 5 2 6" xfId="41726" xr:uid="{6E1A8384-5D6D-4959-9B55-08DE75D7E7AB}"/>
    <cellStyle name="Comma [0] 2 5 3" xfId="1821" xr:uid="{00000000-0005-0000-0000-00001C070000}"/>
    <cellStyle name="Comma [0] 2 5 3 2" xfId="18057" xr:uid="{F5520B36-43B0-443B-9A88-EA9380F79A12}"/>
    <cellStyle name="Comma [0] 2 5 3 3" xfId="21978" xr:uid="{17AB1024-CA68-41E0-B656-C09FC7174EEB}"/>
    <cellStyle name="Comma [0] 2 5 3 4" xfId="37593" xr:uid="{F5A2AEA5-18C6-4929-98DF-4268D9E64DE1}"/>
    <cellStyle name="Comma [0] 2 5 3 5" xfId="40073" xr:uid="{F4CCA371-DB07-47F8-B830-583176DD6DCE}"/>
    <cellStyle name="Comma [0] 2 5 3 6" xfId="42551" xr:uid="{C356B941-7F45-4B34-82F2-033E09104F0F}"/>
    <cellStyle name="Comma [0] 2 5 4" xfId="18055" xr:uid="{82EB7205-892E-4F01-AC0B-7D2C468A68C1}"/>
    <cellStyle name="Comma [0] 2 5 5" xfId="19482" xr:uid="{35C0C2B0-6819-414D-8B8B-07CEB1A09E85}"/>
    <cellStyle name="Comma [0] 2 5 6" xfId="36450" xr:uid="{C326A06A-8672-4330-89FD-80F45B2C5B45}"/>
    <cellStyle name="Comma [0] 2 5 7" xfId="38930" xr:uid="{D4322980-B85B-4048-988F-CF55FAB9EA56}"/>
    <cellStyle name="Comma [0] 2 5 8" xfId="41408" xr:uid="{8BC0584D-C6B2-477C-97A3-7FDC811DB5E7}"/>
    <cellStyle name="Comma [0] 2 6" xfId="1822" xr:uid="{00000000-0005-0000-0000-00001D070000}"/>
    <cellStyle name="Comma [0] 2 6 2" xfId="1823" xr:uid="{00000000-0005-0000-0000-00001E070000}"/>
    <cellStyle name="Comma [0] 2 6 2 2" xfId="18059" xr:uid="{7D1AF694-7A24-4504-BEBE-C461262458A6}"/>
    <cellStyle name="Comma [0] 2 6 2 2 2" xfId="23778" xr:uid="{82D7DAF0-A789-4BDA-AA61-7344A2D464F6}"/>
    <cellStyle name="Comma [0] 2 6 2 2 3" xfId="37671" xr:uid="{53617255-B8C9-438E-9872-1ED346BD9ACB}"/>
    <cellStyle name="Comma [0] 2 6 2 2 4" xfId="40151" xr:uid="{9E920CBD-413B-4156-93B2-BF51110352EA}"/>
    <cellStyle name="Comma [0] 2 6 2 2 5" xfId="42629" xr:uid="{BF88C600-BAFF-4C9B-AF0B-BD7B70236C2F}"/>
    <cellStyle name="Comma [0] 2 6 2 3" xfId="20555" xr:uid="{FDBD0A4F-3264-4724-9CDA-A85CD664DEAC}"/>
    <cellStyle name="Comma [0] 2 6 2 4" xfId="36769" xr:uid="{874B9BBE-CA63-4DD2-A59A-32FFDE66FE65}"/>
    <cellStyle name="Comma [0] 2 6 2 5" xfId="39249" xr:uid="{D40385F6-B59F-4648-BED7-4F6430AB0C51}"/>
    <cellStyle name="Comma [0] 2 6 2 6" xfId="41727" xr:uid="{B13B7977-A28D-482E-859F-FAC0E1916BE3}"/>
    <cellStyle name="Comma [0] 2 6 3" xfId="1824" xr:uid="{00000000-0005-0000-0000-00001F070000}"/>
    <cellStyle name="Comma [0] 2 6 3 2" xfId="18060" xr:uid="{5F3FC953-E4C0-4686-8721-47697ADEAF84}"/>
    <cellStyle name="Comma [0] 2 6 3 3" xfId="24548" xr:uid="{2D5FB420-A06F-4A39-A98E-56846E0C1DC0}"/>
    <cellStyle name="Comma [0] 2 6 3 4" xfId="38407" xr:uid="{03545FD0-DE9E-407C-8455-7BE76AEAE608}"/>
    <cellStyle name="Comma [0] 2 6 3 5" xfId="40887" xr:uid="{89DA661A-76ED-4265-A74B-80AA9380ED17}"/>
    <cellStyle name="Comma [0] 2 6 3 6" xfId="43365" xr:uid="{419052D5-7ABF-4299-8872-07DE00940677}"/>
    <cellStyle name="Comma [0] 2 6 4" xfId="18058" xr:uid="{21A338DC-E9AE-40CF-B71E-38144657D2C1}"/>
    <cellStyle name="Comma [0] 2 6 5" xfId="19483" xr:uid="{D67ADA89-FDC4-4F0D-B6D0-4B7EBE781B3D}"/>
    <cellStyle name="Comma [0] 2 6 6" xfId="36451" xr:uid="{F83E5E1D-5204-4C9D-A9E5-D05C77B575AE}"/>
    <cellStyle name="Comma [0] 2 6 7" xfId="38931" xr:uid="{F6CE177A-2843-4717-B690-EB953575F656}"/>
    <cellStyle name="Comma [0] 2 6 8" xfId="41409" xr:uid="{8674F9F6-1A9A-4ADE-8B1F-7DDFC233C220}"/>
    <cellStyle name="Comma [0] 2 7" xfId="1825" xr:uid="{00000000-0005-0000-0000-000020070000}"/>
    <cellStyle name="Comma [0] 2 7 2" xfId="1826" xr:uid="{00000000-0005-0000-0000-000021070000}"/>
    <cellStyle name="Comma [0] 2 7 2 2" xfId="18062" xr:uid="{DAACC19E-6A6A-4ACF-9139-37CFFFD3E986}"/>
    <cellStyle name="Comma [0] 2 7 2 2 2" xfId="23779" xr:uid="{330BC5A1-362D-4359-AC0E-FE6D8E11B8FF}"/>
    <cellStyle name="Comma [0] 2 7 2 2 3" xfId="37672" xr:uid="{8C47D9CC-C3DB-4F4D-A756-18A704823296}"/>
    <cellStyle name="Comma [0] 2 7 2 2 4" xfId="40152" xr:uid="{99581909-C84C-44CC-99DE-AD3358708ED6}"/>
    <cellStyle name="Comma [0] 2 7 2 2 5" xfId="42630" xr:uid="{9C34299F-3216-4054-9022-F480FA08D0D3}"/>
    <cellStyle name="Comma [0] 2 7 2 3" xfId="20556" xr:uid="{0FB04F63-A6A4-4D15-9917-D1A182F9D3F2}"/>
    <cellStyle name="Comma [0] 2 7 2 4" xfId="36770" xr:uid="{CA79212E-D9D9-4BAB-9851-FA8A36DE8C59}"/>
    <cellStyle name="Comma [0] 2 7 2 5" xfId="39250" xr:uid="{959EB4E0-402A-473C-8F65-87B3A5F83AD0}"/>
    <cellStyle name="Comma [0] 2 7 2 6" xfId="41728" xr:uid="{D7729818-C982-4E56-A1FA-B5A2888300A9}"/>
    <cellStyle name="Comma [0] 2 7 3" xfId="1827" xr:uid="{00000000-0005-0000-0000-000022070000}"/>
    <cellStyle name="Comma [0] 2 7 3 2" xfId="18063" xr:uid="{0999BFB5-2276-4D3F-B8D5-BCC51CEDE2D7}"/>
    <cellStyle name="Comma [0] 2 7 3 3" xfId="24549" xr:uid="{546C4323-36B9-44C4-B41F-02BB02B20389}"/>
    <cellStyle name="Comma [0] 2 7 3 4" xfId="38408" xr:uid="{3E30BF56-4DE5-4B03-8F29-B2884DBA09C4}"/>
    <cellStyle name="Comma [0] 2 7 3 5" xfId="40888" xr:uid="{32715FC8-9177-467D-9E13-34C3ECACFCC9}"/>
    <cellStyle name="Comma [0] 2 7 3 6" xfId="43366" xr:uid="{079BA829-8A25-42B9-A05D-A795BE6BB75C}"/>
    <cellStyle name="Comma [0] 2 7 4" xfId="18061" xr:uid="{604DA80F-E0FB-4FA1-BE0E-F29EE5AE5D7D}"/>
    <cellStyle name="Comma [0] 2 7 5" xfId="19484" xr:uid="{75EA9E94-82A5-45BD-860E-4BC7DDFE81FA}"/>
    <cellStyle name="Comma [0] 2 7 6" xfId="36452" xr:uid="{2512E4A8-06F4-499C-A087-6E8FDD95349A}"/>
    <cellStyle name="Comma [0] 2 7 7" xfId="38932" xr:uid="{5335EA95-AA5B-45F0-8320-5F9A38BD76F4}"/>
    <cellStyle name="Comma [0] 2 7 8" xfId="41410" xr:uid="{4DED5510-9465-4985-A25A-15ECC6E57D6E}"/>
    <cellStyle name="Comma [0] 2 8" xfId="1828" xr:uid="{00000000-0005-0000-0000-000023070000}"/>
    <cellStyle name="Comma [0] 2 8 2" xfId="1829" xr:uid="{00000000-0005-0000-0000-000024070000}"/>
    <cellStyle name="Comma [0] 2 8 2 2" xfId="18065" xr:uid="{A48408E3-293E-4E63-9C13-C6D764F11FCD}"/>
    <cellStyle name="Comma [0] 2 8 2 2 2" xfId="23780" xr:uid="{4F975447-0525-40CB-9E93-D6A70086A1A6}"/>
    <cellStyle name="Comma [0] 2 8 2 2 3" xfId="37673" xr:uid="{DAAC232D-7986-422D-B116-4686EFAC1784}"/>
    <cellStyle name="Comma [0] 2 8 2 2 4" xfId="40153" xr:uid="{C8FB9EF0-F5B3-4682-8BC9-EFFF13450FCB}"/>
    <cellStyle name="Comma [0] 2 8 2 2 5" xfId="42631" xr:uid="{FF8B92BE-16A4-403A-A178-0DDAC98FA64D}"/>
    <cellStyle name="Comma [0] 2 8 2 3" xfId="20557" xr:uid="{1B6AF0A8-3E78-4CC2-A118-9DAD4689695D}"/>
    <cellStyle name="Comma [0] 2 8 2 4" xfId="36771" xr:uid="{473D8C1E-AAB5-4DC9-859F-98E900210D4F}"/>
    <cellStyle name="Comma [0] 2 8 2 5" xfId="39251" xr:uid="{A9E42D21-D13F-45BB-88BA-2091E2E1CF57}"/>
    <cellStyle name="Comma [0] 2 8 2 6" xfId="41729" xr:uid="{1D809D7F-9F00-4811-8A8C-2E580A0D8684}"/>
    <cellStyle name="Comma [0] 2 8 3" xfId="1830" xr:uid="{00000000-0005-0000-0000-000025070000}"/>
    <cellStyle name="Comma [0] 2 8 3 2" xfId="18066" xr:uid="{8132AC0A-E9BB-4436-88A3-A361DB1862E3}"/>
    <cellStyle name="Comma [0] 2 8 3 3" xfId="26649" xr:uid="{F372E0EE-BF7C-4DBA-91CD-741E96782438}"/>
    <cellStyle name="Comma [0] 2 8 3 4" xfId="38783" xr:uid="{73AE3626-298D-4D36-89CC-ABE0E451FB67}"/>
    <cellStyle name="Comma [0] 2 8 3 5" xfId="41263" xr:uid="{62317479-C6E4-4B3C-9840-5CFF27309205}"/>
    <cellStyle name="Comma [0] 2 8 3 6" xfId="43741" xr:uid="{9202314B-CAB9-4924-885F-F7B3B53058E9}"/>
    <cellStyle name="Comma [0] 2 8 4" xfId="18064" xr:uid="{E0A5B6C6-E958-4149-9412-250A0D6DBB04}"/>
    <cellStyle name="Comma [0] 2 8 5" xfId="19485" xr:uid="{3FA5CEDD-6C49-45C9-BAB2-6E70C3320040}"/>
    <cellStyle name="Comma [0] 2 8 6" xfId="36453" xr:uid="{6407765B-5420-4623-BFBC-41DBC2D08B77}"/>
    <cellStyle name="Comma [0] 2 8 7" xfId="38933" xr:uid="{F41164FE-A622-46C6-9B49-A91D3C8C1785}"/>
    <cellStyle name="Comma [0] 2 8 8" xfId="41411" xr:uid="{44423DAF-CBAB-47A4-BBD5-166DCF0DC9AC}"/>
    <cellStyle name="Comma [0] 2 9" xfId="1831" xr:uid="{00000000-0005-0000-0000-000026070000}"/>
    <cellStyle name="Comma [0] 2 9 2" xfId="1832" xr:uid="{00000000-0005-0000-0000-000027070000}"/>
    <cellStyle name="Comma [0] 2 9 2 2" xfId="18068" xr:uid="{3423C66C-6344-4A9E-A2CB-9E5BC74B80CF}"/>
    <cellStyle name="Comma [0] 2 9 2 2 2" xfId="23781" xr:uid="{CE1E337D-F05C-4752-99DB-165E19D7DD0E}"/>
    <cellStyle name="Comma [0] 2 9 2 2 3" xfId="37674" xr:uid="{D9C4B581-E6A9-4CF9-89FD-B74ECE6BF218}"/>
    <cellStyle name="Comma [0] 2 9 2 2 4" xfId="40154" xr:uid="{0929D704-CE6C-4A1C-AA1B-F96273231A75}"/>
    <cellStyle name="Comma [0] 2 9 2 2 5" xfId="42632" xr:uid="{4C984486-FA9C-48AD-89BA-0ABEFC795B59}"/>
    <cellStyle name="Comma [0] 2 9 2 3" xfId="20558" xr:uid="{CFF6BE3E-6678-46EF-9053-778B35E8A261}"/>
    <cellStyle name="Comma [0] 2 9 2 4" xfId="36772" xr:uid="{E13E9E77-981B-4B62-96BF-41C67676CA6C}"/>
    <cellStyle name="Comma [0] 2 9 2 5" xfId="39252" xr:uid="{766CA4ED-6E4F-4DB2-AD49-96B93763229C}"/>
    <cellStyle name="Comma [0] 2 9 2 6" xfId="41730" xr:uid="{2195842A-E144-464B-8418-8C118295712C}"/>
    <cellStyle name="Comma [0] 2 9 3" xfId="1833" xr:uid="{00000000-0005-0000-0000-000028070000}"/>
    <cellStyle name="Comma [0] 2 9 3 2" xfId="18069" xr:uid="{D3985E11-409E-4485-B332-BB90637E9E83}"/>
    <cellStyle name="Comma [0] 2 9 3 3" xfId="24550" xr:uid="{35E54E6A-D070-491B-9939-5C53CF4F9DEF}"/>
    <cellStyle name="Comma [0] 2 9 3 4" xfId="38409" xr:uid="{1A2776EC-3088-4ED1-9A87-1BB5DDF46B26}"/>
    <cellStyle name="Comma [0] 2 9 3 5" xfId="40889" xr:uid="{3BB8EA11-73B0-4FDC-B31F-53176444AAC3}"/>
    <cellStyle name="Comma [0] 2 9 3 6" xfId="43367" xr:uid="{47FB25F2-2940-4379-96F5-415CF5EAE48B}"/>
    <cellStyle name="Comma [0] 2 9 4" xfId="18067" xr:uid="{2B875C70-5147-4249-907A-B70E406EFD9D}"/>
    <cellStyle name="Comma [0] 2 9 5" xfId="19486" xr:uid="{89ECED8E-5467-42E2-B884-8343A4DDD3B0}"/>
    <cellStyle name="Comma [0] 2 9 6" xfId="36454" xr:uid="{54911660-EED2-4CA5-9216-94EA9AAFDEA8}"/>
    <cellStyle name="Comma [0] 2 9 7" xfId="38934" xr:uid="{0E1B27EF-60FA-4284-8804-843477DB8956}"/>
    <cellStyle name="Comma [0] 2 9 8" xfId="41412" xr:uid="{DBF1EF59-EB0E-40B4-8322-B18AF49A088A}"/>
    <cellStyle name="Comma 10" xfId="1834" xr:uid="{00000000-0005-0000-0000-000029070000}"/>
    <cellStyle name="Comma 10 10" xfId="1835" xr:uid="{00000000-0005-0000-0000-00002A070000}"/>
    <cellStyle name="Comma 10 10 2" xfId="18071" xr:uid="{422DE981-5AB2-4779-B4A4-653021A2DCDF}"/>
    <cellStyle name="Comma 10 10 2 2" xfId="24551" xr:uid="{F48657CE-6DCB-475B-AB81-E8BDF52C51B3}"/>
    <cellStyle name="Comma 10 10 2 3" xfId="38410" xr:uid="{0B0760A5-5F87-40FD-B792-00F5A2FC7CEC}"/>
    <cellStyle name="Comma 10 10 2 4" xfId="40890" xr:uid="{DCD025AE-C4CC-4BC8-A2B3-0E2D98E1363F}"/>
    <cellStyle name="Comma 10 10 2 5" xfId="43368" xr:uid="{04418CDC-A36D-4378-8A2B-6B42EC633506}"/>
    <cellStyle name="Comma 10 10 3" xfId="23782" xr:uid="{A945CF81-D5C4-40D2-B341-F6EEBA35CB65}"/>
    <cellStyle name="Comma 10 11" xfId="1836" xr:uid="{00000000-0005-0000-0000-00002B070000}"/>
    <cellStyle name="Comma 10 11 2" xfId="18072" xr:uid="{C3185396-5364-4774-A154-B1308737E8CC}"/>
    <cellStyle name="Comma 10 11 3" xfId="24552" xr:uid="{AE551E30-1BCB-4119-A942-9E112235FCD9}"/>
    <cellStyle name="Comma 10 11 4" xfId="38411" xr:uid="{D7B596F9-C881-441D-A711-67B061A6410B}"/>
    <cellStyle name="Comma 10 11 5" xfId="40891" xr:uid="{D6A60500-725E-47F0-820B-FC892928BAD4}"/>
    <cellStyle name="Comma 10 11 6" xfId="43369" xr:uid="{96FBC2C7-4999-4FAF-B767-114E033B4EF6}"/>
    <cellStyle name="Comma 10 12" xfId="18070" xr:uid="{2606E967-897D-4DD1-A356-1E2E3FCCB095}"/>
    <cellStyle name="Comma 10 13" xfId="20887" xr:uid="{42231A70-1678-478F-AA27-307152E1F0DB}"/>
    <cellStyle name="Comma 10 14" xfId="37042" xr:uid="{DD059665-3711-454A-B40F-CE50B8E0AF6C}"/>
    <cellStyle name="Comma 10 15" xfId="39522" xr:uid="{3AB19137-F1E5-43B3-95F4-A294A6823BE0}"/>
    <cellStyle name="Comma 10 16" xfId="42000" xr:uid="{DD637222-B8FA-4385-84FB-A0C95744C4A9}"/>
    <cellStyle name="Comma 10 2" xfId="1837" xr:uid="{00000000-0005-0000-0000-00002C070000}"/>
    <cellStyle name="Comma 10 2 10" xfId="1838" xr:uid="{00000000-0005-0000-0000-00002D070000}"/>
    <cellStyle name="Comma 10 2 10 2" xfId="1839" xr:uid="{00000000-0005-0000-0000-00002E070000}"/>
    <cellStyle name="Comma 10 2 10 2 2" xfId="18075" xr:uid="{FA55A6EA-6780-4A04-A8D7-56F0B482737E}"/>
    <cellStyle name="Comma 10 2 10 2 2 2" xfId="23784" xr:uid="{F142C8AA-A8E9-4753-8178-A7022FC9873C}"/>
    <cellStyle name="Comma 10 2 10 2 2 3" xfId="37676" xr:uid="{00BB4DD8-3D4B-4FB3-AAD9-03E053B02ED2}"/>
    <cellStyle name="Comma 10 2 10 2 2 4" xfId="40156" xr:uid="{EE135C9A-C7C0-4852-AB6A-709ABCF29C4D}"/>
    <cellStyle name="Comma 10 2 10 2 2 5" xfId="42634" xr:uid="{85EC2AB9-C1D1-46DF-9F75-A78A773B73E9}"/>
    <cellStyle name="Comma 10 2 10 2 3" xfId="20560" xr:uid="{8C9397A2-1914-4DA4-B843-CC323BB62201}"/>
    <cellStyle name="Comma 10 2 10 2 4" xfId="36774" xr:uid="{7480A9E3-D695-4854-8078-0FAEB467EF5F}"/>
    <cellStyle name="Comma 10 2 10 2 5" xfId="39254" xr:uid="{619E2F67-34C3-4A68-846A-8552684906CF}"/>
    <cellStyle name="Comma 10 2 10 2 6" xfId="41732" xr:uid="{0415E03B-2563-4C8C-9220-786D2790D5A7}"/>
    <cellStyle name="Comma 10 2 10 3" xfId="1840" xr:uid="{00000000-0005-0000-0000-00002F070000}"/>
    <cellStyle name="Comma 10 2 10 3 2" xfId="18076" xr:uid="{236E34E1-209F-4882-9A27-5E729AC12CEC}"/>
    <cellStyle name="Comma 10 2 10 3 3" xfId="24553" xr:uid="{7767D092-E47B-4ECA-9660-3AECACD0A16A}"/>
    <cellStyle name="Comma 10 2 10 3 4" xfId="38412" xr:uid="{A0E0C76B-162A-4E11-8246-B8E349EC984C}"/>
    <cellStyle name="Comma 10 2 10 3 5" xfId="40892" xr:uid="{64083E4C-E96F-4DBA-A834-2263977C329D}"/>
    <cellStyle name="Comma 10 2 10 3 6" xfId="43370" xr:uid="{44156768-0EFC-4752-8136-F337AE606587}"/>
    <cellStyle name="Comma 10 2 10 4" xfId="18074" xr:uid="{C0B1B294-7C0B-452A-9ABC-5E668AED0D93}"/>
    <cellStyle name="Comma 10 2 10 5" xfId="19488" xr:uid="{A28C3DDC-7969-48A7-9CE7-EC39C41DB333}"/>
    <cellStyle name="Comma 10 2 10 6" xfId="36456" xr:uid="{A961FCB8-1FFC-469C-9CB8-16C7688BA812}"/>
    <cellStyle name="Comma 10 2 10 7" xfId="38936" xr:uid="{24653F88-DB1E-471A-812E-A2750211136B}"/>
    <cellStyle name="Comma 10 2 10 8" xfId="41414" xr:uid="{C1166087-2C2E-4B5D-BEC8-E36D4E7A6271}"/>
    <cellStyle name="Comma 10 2 11" xfId="1841" xr:uid="{00000000-0005-0000-0000-000030070000}"/>
    <cellStyle name="Comma 10 2 11 2" xfId="1842" xr:uid="{00000000-0005-0000-0000-000031070000}"/>
    <cellStyle name="Comma 10 2 11 2 2" xfId="18078" xr:uid="{4ABC5065-FE20-462F-A9B0-7FCC71E7B04D}"/>
    <cellStyle name="Comma 10 2 11 2 2 2" xfId="23785" xr:uid="{0A4DFA36-D8CE-4F3A-8444-D4F3F1E088DB}"/>
    <cellStyle name="Comma 10 2 11 2 2 3" xfId="37677" xr:uid="{A55457F6-60E6-4BB3-83EC-C637700EF43F}"/>
    <cellStyle name="Comma 10 2 11 2 2 4" xfId="40157" xr:uid="{C6F54797-CE30-48BE-97A1-73D7C8B0D1FB}"/>
    <cellStyle name="Comma 10 2 11 2 2 5" xfId="42635" xr:uid="{E6816344-2879-4A72-B226-8087F5BB1ADC}"/>
    <cellStyle name="Comma 10 2 11 2 3" xfId="20561" xr:uid="{9853EE85-4F57-4852-B8E6-6C692B35D015}"/>
    <cellStyle name="Comma 10 2 11 2 4" xfId="36775" xr:uid="{520F1EA1-1230-4C7D-B32D-88B6D6D0C6B0}"/>
    <cellStyle name="Comma 10 2 11 2 5" xfId="39255" xr:uid="{745E3EE2-8A30-4D41-A1DB-211236FD5DA0}"/>
    <cellStyle name="Comma 10 2 11 2 6" xfId="41733" xr:uid="{EB225AF7-DE7E-4C1D-BA80-366C6E611EBE}"/>
    <cellStyle name="Comma 10 2 11 3" xfId="1843" xr:uid="{00000000-0005-0000-0000-000032070000}"/>
    <cellStyle name="Comma 10 2 11 3 2" xfId="18079" xr:uid="{08B3885A-8E19-4D67-A921-E07DA528D6A7}"/>
    <cellStyle name="Comma 10 2 11 3 3" xfId="24554" xr:uid="{143E9274-AAF5-4548-B88F-6CAD3CE4DD65}"/>
    <cellStyle name="Comma 10 2 11 3 4" xfId="38413" xr:uid="{1F147525-6656-4896-BC83-399E7B6B9F8D}"/>
    <cellStyle name="Comma 10 2 11 3 5" xfId="40893" xr:uid="{079F9E41-329F-415A-9DCA-F3F2F9F7CD7F}"/>
    <cellStyle name="Comma 10 2 11 3 6" xfId="43371" xr:uid="{839B12E6-DA46-4E22-A49B-FAF8426F225E}"/>
    <cellStyle name="Comma 10 2 11 4" xfId="18077" xr:uid="{0850F41C-F5E4-4658-92D5-5D2E9EF57F7D}"/>
    <cellStyle name="Comma 10 2 11 5" xfId="19489" xr:uid="{F4FBC06A-0734-467B-9879-E0AF1A084776}"/>
    <cellStyle name="Comma 10 2 11 6" xfId="36457" xr:uid="{9C265B36-BF93-425B-919D-F21BB12699DA}"/>
    <cellStyle name="Comma 10 2 11 7" xfId="38937" xr:uid="{0A5CC41D-EE56-4ADA-A679-099B887D05CB}"/>
    <cellStyle name="Comma 10 2 11 8" xfId="41415" xr:uid="{5AE90431-0801-4409-83DF-3A3045813326}"/>
    <cellStyle name="Comma 10 2 12" xfId="1844" xr:uid="{00000000-0005-0000-0000-000033070000}"/>
    <cellStyle name="Comma 10 2 12 2" xfId="1845" xr:uid="{00000000-0005-0000-0000-000034070000}"/>
    <cellStyle name="Comma 10 2 12 2 2" xfId="18081" xr:uid="{AD7D97C7-F065-4FD1-8937-459DDAD3BAD7}"/>
    <cellStyle name="Comma 10 2 12 2 2 2" xfId="23786" xr:uid="{30B17D32-7D30-4246-95E7-21591E625696}"/>
    <cellStyle name="Comma 10 2 12 2 2 3" xfId="37678" xr:uid="{47B1E8B5-5641-4C5A-9A2A-03C4FF8AFFB0}"/>
    <cellStyle name="Comma 10 2 12 2 2 4" xfId="40158" xr:uid="{6B04F62B-A4BF-41F4-AE42-0325699C1700}"/>
    <cellStyle name="Comma 10 2 12 2 2 5" xfId="42636" xr:uid="{2A720D77-E924-4DB7-A45B-06A9AC68830E}"/>
    <cellStyle name="Comma 10 2 12 2 3" xfId="20562" xr:uid="{42AB587B-8806-4DF6-9282-0FC1AD9BC226}"/>
    <cellStyle name="Comma 10 2 12 2 4" xfId="36776" xr:uid="{78229B2B-A1E3-4EC0-AF15-7E55F7DAB71D}"/>
    <cellStyle name="Comma 10 2 12 2 5" xfId="39256" xr:uid="{D5EEA6D3-F83A-4283-AAD8-DDBC83ADC0FE}"/>
    <cellStyle name="Comma 10 2 12 2 6" xfId="41734" xr:uid="{C2869027-4FBC-4FD2-A44D-A6AC2E3623F2}"/>
    <cellStyle name="Comma 10 2 12 3" xfId="1846" xr:uid="{00000000-0005-0000-0000-000035070000}"/>
    <cellStyle name="Comma 10 2 12 3 2" xfId="18082" xr:uid="{F64A5ACA-7FB5-4D4C-B713-2628538B44DB}"/>
    <cellStyle name="Comma 10 2 12 3 3" xfId="24555" xr:uid="{1B1E1C50-4DE0-4F1C-AA44-1BC3BA482B81}"/>
    <cellStyle name="Comma 10 2 12 3 4" xfId="38414" xr:uid="{8C48F132-8788-4772-924A-406F140E24A5}"/>
    <cellStyle name="Comma 10 2 12 3 5" xfId="40894" xr:uid="{FB284A31-66DD-4525-8388-6FEC8C366602}"/>
    <cellStyle name="Comma 10 2 12 3 6" xfId="43372" xr:uid="{96B247B8-2027-47CF-A20F-F19F14FE892E}"/>
    <cellStyle name="Comma 10 2 12 4" xfId="18080" xr:uid="{73AA0EF9-97A4-479C-BA4F-A0315489F31D}"/>
    <cellStyle name="Comma 10 2 12 5" xfId="19490" xr:uid="{9AF46B52-A5A1-48C2-BDFC-017DBF8290AC}"/>
    <cellStyle name="Comma 10 2 12 6" xfId="36458" xr:uid="{CBBEC666-5CF6-4F7C-A656-2C3754B47533}"/>
    <cellStyle name="Comma 10 2 12 7" xfId="38938" xr:uid="{622690FA-2BEF-42BE-AA67-369B5FBC70FD}"/>
    <cellStyle name="Comma 10 2 12 8" xfId="41416" xr:uid="{5D753C6D-654A-4F2D-B718-D853566794FD}"/>
    <cellStyle name="Comma 10 2 13" xfId="1847" xr:uid="{00000000-0005-0000-0000-000036070000}"/>
    <cellStyle name="Comma 10 2 13 2" xfId="1848" xr:uid="{00000000-0005-0000-0000-000037070000}"/>
    <cellStyle name="Comma 10 2 13 2 2" xfId="18084" xr:uid="{A6B98707-AB36-4823-8F03-43F3EA356DE0}"/>
    <cellStyle name="Comma 10 2 13 2 2 2" xfId="23787" xr:uid="{5CCA0936-3156-4011-BFEE-4EB7498A4D3A}"/>
    <cellStyle name="Comma 10 2 13 2 2 3" xfId="37679" xr:uid="{8F22310A-D496-4A7C-B7A1-978D3D645993}"/>
    <cellStyle name="Comma 10 2 13 2 2 4" xfId="40159" xr:uid="{4D67E392-A494-493E-A6F0-010991C7BE6C}"/>
    <cellStyle name="Comma 10 2 13 2 2 5" xfId="42637" xr:uid="{F135F517-EB9D-42C2-8B6E-CB0B0C29F6D8}"/>
    <cellStyle name="Comma 10 2 13 2 3" xfId="20563" xr:uid="{0F6C8301-90D1-4DF9-A8C2-C68BCF99A400}"/>
    <cellStyle name="Comma 10 2 13 2 4" xfId="36777" xr:uid="{4CE9965C-3EEB-4532-8A53-93CB6A143E0F}"/>
    <cellStyle name="Comma 10 2 13 2 5" xfId="39257" xr:uid="{A9DB3634-2EF5-4059-ACBB-F76E1D9F818D}"/>
    <cellStyle name="Comma 10 2 13 2 6" xfId="41735" xr:uid="{685387E0-A124-4113-B720-F1FDF14C26A2}"/>
    <cellStyle name="Comma 10 2 13 3" xfId="1849" xr:uid="{00000000-0005-0000-0000-000038070000}"/>
    <cellStyle name="Comma 10 2 13 3 2" xfId="18085" xr:uid="{9EEA19AE-72E2-4503-97B2-C3C0F1F66552}"/>
    <cellStyle name="Comma 10 2 13 3 3" xfId="24556" xr:uid="{15586C65-FFB3-4DBF-8D98-88B731318BF0}"/>
    <cellStyle name="Comma 10 2 13 3 4" xfId="38415" xr:uid="{E1ABD93A-492E-4FA7-BF07-57456DA63391}"/>
    <cellStyle name="Comma 10 2 13 3 5" xfId="40895" xr:uid="{0156B9A7-5815-4F28-8AC9-A59BAAD71B8B}"/>
    <cellStyle name="Comma 10 2 13 3 6" xfId="43373" xr:uid="{378BE789-5A80-48FD-B672-998106CDB7EE}"/>
    <cellStyle name="Comma 10 2 13 4" xfId="18083" xr:uid="{5F071BA0-E085-4A0E-A526-90FF2E184890}"/>
    <cellStyle name="Comma 10 2 13 5" xfId="19491" xr:uid="{69E1E79E-A583-40C3-9179-EB47F530D0D5}"/>
    <cellStyle name="Comma 10 2 13 6" xfId="36459" xr:uid="{938B303E-7508-48DA-BEA5-2E4D16204B01}"/>
    <cellStyle name="Comma 10 2 13 7" xfId="38939" xr:uid="{3D4E19D3-EF46-46AE-8C07-93DBC47877F9}"/>
    <cellStyle name="Comma 10 2 13 8" xfId="41417" xr:uid="{0EF105B0-10F2-4A75-81CD-60142663E1FC}"/>
    <cellStyle name="Comma 10 2 14" xfId="1850" xr:uid="{00000000-0005-0000-0000-000039070000}"/>
    <cellStyle name="Comma 10 2 14 2" xfId="1851" xr:uid="{00000000-0005-0000-0000-00003A070000}"/>
    <cellStyle name="Comma 10 2 14 2 2" xfId="18087" xr:uid="{1D9EA484-BEC0-4921-91C0-BBBD357B3686}"/>
    <cellStyle name="Comma 10 2 14 2 2 2" xfId="23788" xr:uid="{5B367FC2-14AF-481C-9A9D-6C6AE5E4527D}"/>
    <cellStyle name="Comma 10 2 14 2 2 3" xfId="37680" xr:uid="{A45994E8-5FD7-4EC5-9F93-94221A684E39}"/>
    <cellStyle name="Comma 10 2 14 2 2 4" xfId="40160" xr:uid="{207E026D-FC97-4BA3-BAB0-A012CA8BD516}"/>
    <cellStyle name="Comma 10 2 14 2 2 5" xfId="42638" xr:uid="{3E0E1CC6-A6B1-4B84-B43C-359A552EEB03}"/>
    <cellStyle name="Comma 10 2 14 2 3" xfId="20564" xr:uid="{5CB1B288-5A79-469D-8BC3-C63F21ECC6F7}"/>
    <cellStyle name="Comma 10 2 14 2 4" xfId="36778" xr:uid="{5F176D6B-C268-4358-AFD6-4E8B768CF269}"/>
    <cellStyle name="Comma 10 2 14 2 5" xfId="39258" xr:uid="{4D4D3397-255A-417D-9177-43D4B27DCE86}"/>
    <cellStyle name="Comma 10 2 14 2 6" xfId="41736" xr:uid="{C8683130-A966-4A5C-8484-5F7CFEBBA906}"/>
    <cellStyle name="Comma 10 2 14 3" xfId="1852" xr:uid="{00000000-0005-0000-0000-00003B070000}"/>
    <cellStyle name="Comma 10 2 14 3 2" xfId="18088" xr:uid="{86B07497-98D0-4283-A30B-62A79678C162}"/>
    <cellStyle name="Comma 10 2 14 3 3" xfId="24557" xr:uid="{8861C1C3-5218-450D-935B-A8FC7F73D6D4}"/>
    <cellStyle name="Comma 10 2 14 3 4" xfId="38416" xr:uid="{5D11823B-8C92-4F0C-8B15-2E472E2EDBCF}"/>
    <cellStyle name="Comma 10 2 14 3 5" xfId="40896" xr:uid="{29CE4C9F-C597-4697-BD1E-8115BF2730B6}"/>
    <cellStyle name="Comma 10 2 14 3 6" xfId="43374" xr:uid="{A3FE46D0-6B7C-4B88-9E10-0D07F4094AD3}"/>
    <cellStyle name="Comma 10 2 14 4" xfId="18086" xr:uid="{65FB9300-2D80-4950-B76D-17DA919D9C83}"/>
    <cellStyle name="Comma 10 2 14 5" xfId="19492" xr:uid="{2645C22E-6330-489F-87F2-57868AC3823C}"/>
    <cellStyle name="Comma 10 2 14 6" xfId="36460" xr:uid="{8CC78790-8DAF-4957-9E1B-AD6B581D4284}"/>
    <cellStyle name="Comma 10 2 14 7" xfId="38940" xr:uid="{3B040C03-E877-49A1-B628-E57FED5A895D}"/>
    <cellStyle name="Comma 10 2 14 8" xfId="41418" xr:uid="{09CC8BD2-BF4F-43CC-8497-993BFDD6A183}"/>
    <cellStyle name="Comma 10 2 15" xfId="1853" xr:uid="{00000000-0005-0000-0000-00003C070000}"/>
    <cellStyle name="Comma 10 2 15 2" xfId="1854" xr:uid="{00000000-0005-0000-0000-00003D070000}"/>
    <cellStyle name="Comma 10 2 15 2 2" xfId="18090" xr:uid="{31EB6EE8-49DC-4249-8722-DF37543C8160}"/>
    <cellStyle name="Comma 10 2 15 2 2 2" xfId="23789" xr:uid="{0E4AA508-8E33-4544-9A70-59FB0B648C25}"/>
    <cellStyle name="Comma 10 2 15 2 2 3" xfId="37681" xr:uid="{5FA00489-5323-4897-B068-FE5D9E5E469C}"/>
    <cellStyle name="Comma 10 2 15 2 2 4" xfId="40161" xr:uid="{F938C07F-F900-44D3-A9BC-60B84D4B09C4}"/>
    <cellStyle name="Comma 10 2 15 2 2 5" xfId="42639" xr:uid="{B0CD8367-0165-4F19-A77A-56733D4E36DA}"/>
    <cellStyle name="Comma 10 2 15 2 3" xfId="20565" xr:uid="{B44C6D9B-C1C4-473C-B7D9-96A29AC1360C}"/>
    <cellStyle name="Comma 10 2 15 2 4" xfId="36779" xr:uid="{312669CA-1F89-41D5-B7EA-9A30419CA5F1}"/>
    <cellStyle name="Comma 10 2 15 2 5" xfId="39259" xr:uid="{FB376271-07D6-46EB-B012-E6E5854535D1}"/>
    <cellStyle name="Comma 10 2 15 2 6" xfId="41737" xr:uid="{E5A4E76D-5A9D-4C29-B780-3B3DA31C715A}"/>
    <cellStyle name="Comma 10 2 15 3" xfId="1855" xr:uid="{00000000-0005-0000-0000-00003E070000}"/>
    <cellStyle name="Comma 10 2 15 3 2" xfId="18091" xr:uid="{EC236186-3E8C-4DB0-8249-26F5346BB0B0}"/>
    <cellStyle name="Comma 10 2 15 3 3" xfId="24558" xr:uid="{19494F5D-7E45-4155-B3DF-017C9013C310}"/>
    <cellStyle name="Comma 10 2 15 3 4" xfId="38417" xr:uid="{531A3149-9E03-4CBF-B3E7-1F147681B244}"/>
    <cellStyle name="Comma 10 2 15 3 5" xfId="40897" xr:uid="{F267DA06-C7C9-416E-9B48-A63662FF83F0}"/>
    <cellStyle name="Comma 10 2 15 3 6" xfId="43375" xr:uid="{1A44F3C7-9BB5-466A-8CB8-C705C7F1B42B}"/>
    <cellStyle name="Comma 10 2 15 4" xfId="18089" xr:uid="{E0E0BA8B-6403-4223-A417-45B472265B3E}"/>
    <cellStyle name="Comma 10 2 15 5" xfId="19493" xr:uid="{9F7DD3E2-5608-40CB-B544-1D1DB29749AA}"/>
    <cellStyle name="Comma 10 2 15 6" xfId="36461" xr:uid="{D68D96F3-B393-403A-A822-5BB4B35FA0C0}"/>
    <cellStyle name="Comma 10 2 15 7" xfId="38941" xr:uid="{A4449A93-B6A7-488F-A512-D9191703EFA8}"/>
    <cellStyle name="Comma 10 2 15 8" xfId="41419" xr:uid="{08299760-E2AB-413A-8F3E-FF64872F3D8F}"/>
    <cellStyle name="Comma 10 2 16" xfId="1856" xr:uid="{00000000-0005-0000-0000-00003F070000}"/>
    <cellStyle name="Comma 10 2 16 2" xfId="1857" xr:uid="{00000000-0005-0000-0000-000040070000}"/>
    <cellStyle name="Comma 10 2 16 2 2" xfId="18093" xr:uid="{2CD62454-0AE7-48B4-9121-0D801AA7C684}"/>
    <cellStyle name="Comma 10 2 16 2 2 2" xfId="23790" xr:uid="{F029B7A1-D5A1-4A19-AC21-CF534F80A4EC}"/>
    <cellStyle name="Comma 10 2 16 2 2 3" xfId="37682" xr:uid="{677D0095-1CDE-4A9A-B7A7-8F073B96602A}"/>
    <cellStyle name="Comma 10 2 16 2 2 4" xfId="40162" xr:uid="{8D29CC4C-6149-4C86-9700-5F8CF753D3FF}"/>
    <cellStyle name="Comma 10 2 16 2 2 5" xfId="42640" xr:uid="{F1FAB0E0-EC73-4AFE-AD96-D13EFC37BE9E}"/>
    <cellStyle name="Comma 10 2 16 2 3" xfId="20566" xr:uid="{DE818BA9-F756-40CD-AD1B-454351B083F6}"/>
    <cellStyle name="Comma 10 2 16 2 4" xfId="36780" xr:uid="{E4C66636-6FA2-4782-A478-756F4243CA33}"/>
    <cellStyle name="Comma 10 2 16 2 5" xfId="39260" xr:uid="{699F7019-BA9C-44B3-9BE3-8EB39A5860EF}"/>
    <cellStyle name="Comma 10 2 16 2 6" xfId="41738" xr:uid="{8FF7695C-99C6-4F1C-B342-579BEB5FD48E}"/>
    <cellStyle name="Comma 10 2 16 3" xfId="1858" xr:uid="{00000000-0005-0000-0000-000041070000}"/>
    <cellStyle name="Comma 10 2 16 3 2" xfId="18094" xr:uid="{5E6C15D8-EFC2-4CD5-A0A0-925828BFD5B0}"/>
    <cellStyle name="Comma 10 2 16 3 3" xfId="21977" xr:uid="{1F47BB81-6189-45AC-A809-E24946846575}"/>
    <cellStyle name="Comma 10 2 16 3 4" xfId="37592" xr:uid="{AF0B1883-194F-40BB-A667-271632175BEE}"/>
    <cellStyle name="Comma 10 2 16 3 5" xfId="40072" xr:uid="{CE165E7C-25FE-4BB9-BC23-12DEF2B6CF5D}"/>
    <cellStyle name="Comma 10 2 16 3 6" xfId="42550" xr:uid="{CEB5073D-07C4-4707-A532-EA22F589C8DC}"/>
    <cellStyle name="Comma 10 2 16 4" xfId="18092" xr:uid="{148F18E4-57F1-486F-A1C9-EFA7E6BBC7F5}"/>
    <cellStyle name="Comma 10 2 16 5" xfId="19494" xr:uid="{F1F73FC0-59DB-4492-BF81-0320E4E5502D}"/>
    <cellStyle name="Comma 10 2 16 6" xfId="36462" xr:uid="{584F52B7-4A5E-4540-9EA0-E0722A01C6A4}"/>
    <cellStyle name="Comma 10 2 16 7" xfId="38942" xr:uid="{332A05A2-4BEF-47D3-ACF3-156BF7A1A3A9}"/>
    <cellStyle name="Comma 10 2 16 8" xfId="41420" xr:uid="{79F618C7-E1AF-4BDB-ADCB-780992509CD6}"/>
    <cellStyle name="Comma 10 2 17" xfId="1859" xr:uid="{00000000-0005-0000-0000-000042070000}"/>
    <cellStyle name="Comma 10 2 17 2" xfId="1860" xr:uid="{00000000-0005-0000-0000-000043070000}"/>
    <cellStyle name="Comma 10 2 17 2 2" xfId="18096" xr:uid="{7B9076A7-DDD4-4A83-8D01-1A01AED7AE33}"/>
    <cellStyle name="Comma 10 2 17 2 2 2" xfId="23791" xr:uid="{239510B7-6556-422B-AA66-6C93261EB2CA}"/>
    <cellStyle name="Comma 10 2 17 2 2 3" xfId="37683" xr:uid="{267173BB-B539-4412-B9F4-4A35570743A8}"/>
    <cellStyle name="Comma 10 2 17 2 2 4" xfId="40163" xr:uid="{112F1098-7009-41FB-9096-AE3E182E6075}"/>
    <cellStyle name="Comma 10 2 17 2 2 5" xfId="42641" xr:uid="{5C1C30F4-3137-46A6-8B7E-74A9E73D8B8A}"/>
    <cellStyle name="Comma 10 2 17 2 3" xfId="20567" xr:uid="{1345805F-8AF4-41D3-883E-E9BBBC30AE0C}"/>
    <cellStyle name="Comma 10 2 17 2 4" xfId="36781" xr:uid="{82EEBB4E-7879-4CAB-905A-980D6FEA1DF5}"/>
    <cellStyle name="Comma 10 2 17 2 5" xfId="39261" xr:uid="{4C9B4AA0-5ADE-4BF5-89AF-25F8878A9C9C}"/>
    <cellStyle name="Comma 10 2 17 2 6" xfId="41739" xr:uid="{6ED324CF-07CA-42E7-92D4-7504909C87D8}"/>
    <cellStyle name="Comma 10 2 17 3" xfId="1861" xr:uid="{00000000-0005-0000-0000-000044070000}"/>
    <cellStyle name="Comma 10 2 17 3 2" xfId="18097" xr:uid="{92BC0BE8-8F13-44F8-804E-0D5241F697D3}"/>
    <cellStyle name="Comma 10 2 17 3 3" xfId="24559" xr:uid="{FA7952ED-D8EA-4456-992F-5490C46B3422}"/>
    <cellStyle name="Comma 10 2 17 3 4" xfId="38418" xr:uid="{E7ADEA85-4949-42F6-BA99-D57B97AB7E80}"/>
    <cellStyle name="Comma 10 2 17 3 5" xfId="40898" xr:uid="{B1963E8E-5536-488C-8E2D-8B88AF8AFF97}"/>
    <cellStyle name="Comma 10 2 17 3 6" xfId="43376" xr:uid="{BD18BA53-FD7A-496F-A1C8-706F565DEFBF}"/>
    <cellStyle name="Comma 10 2 17 4" xfId="18095" xr:uid="{8A59C5AA-E742-4298-8D7C-5182074DF4CF}"/>
    <cellStyle name="Comma 10 2 17 5" xfId="19495" xr:uid="{0894E8EF-5F14-4E0C-BBB0-93C6943492B9}"/>
    <cellStyle name="Comma 10 2 17 6" xfId="36463" xr:uid="{9D0CC49A-2506-4B86-8310-04E9802761C4}"/>
    <cellStyle name="Comma 10 2 17 7" xfId="38943" xr:uid="{348560D3-6DA5-436E-A4AF-5E3834C06B6F}"/>
    <cellStyle name="Comma 10 2 17 8" xfId="41421" xr:uid="{08107603-512E-4133-855C-C01AC9B0343D}"/>
    <cellStyle name="Comma 10 2 18" xfId="1862" xr:uid="{00000000-0005-0000-0000-000045070000}"/>
    <cellStyle name="Comma 10 2 18 2" xfId="18098" xr:uid="{16526456-244A-404F-B271-A4F466D416F6}"/>
    <cellStyle name="Comma 10 2 18 2 2" xfId="23783" xr:uid="{24365434-4976-4ADD-9E6C-0A656C430F42}"/>
    <cellStyle name="Comma 10 2 18 2 3" xfId="37675" xr:uid="{7666FBF1-E0C8-4F9E-B231-302D4E19AF2B}"/>
    <cellStyle name="Comma 10 2 18 2 4" xfId="40155" xr:uid="{3B4247A6-28B7-428C-B598-5C3D5FCE6FCD}"/>
    <cellStyle name="Comma 10 2 18 2 5" xfId="42633" xr:uid="{E0D8F5D1-3506-4FA9-B3A4-02922C80F3B1}"/>
    <cellStyle name="Comma 10 2 18 3" xfId="20559" xr:uid="{54593C3A-97AF-4070-A4E3-CFD1F7995F78}"/>
    <cellStyle name="Comma 10 2 18 4" xfId="36773" xr:uid="{2DDB3B52-70B1-4D28-A6D5-A0D4CCBE0D64}"/>
    <cellStyle name="Comma 10 2 18 5" xfId="39253" xr:uid="{DDCBBE02-4460-47B5-9326-2DAAA3960B12}"/>
    <cellStyle name="Comma 10 2 18 6" xfId="41731" xr:uid="{6AACB3E1-E05A-4A76-A357-73BE2CFFFA31}"/>
    <cellStyle name="Comma 10 2 19" xfId="1863" xr:uid="{00000000-0005-0000-0000-000046070000}"/>
    <cellStyle name="Comma 10 2 19 2" xfId="18099" xr:uid="{2869F8A2-23B1-4196-B22C-1F0131ECC830}"/>
    <cellStyle name="Comma 10 2 19 3" xfId="24560" xr:uid="{CB2339A9-9397-4A68-8AFB-61CE7E46BE71}"/>
    <cellStyle name="Comma 10 2 19 4" xfId="38419" xr:uid="{4A33F9F6-08FB-4DF0-B9EE-C25D461C6E90}"/>
    <cellStyle name="Comma 10 2 19 5" xfId="40899" xr:uid="{BE4EDDF3-051A-4831-BBD7-79E29F113E8F}"/>
    <cellStyle name="Comma 10 2 19 6" xfId="43377" xr:uid="{E97F84E3-75F1-4A98-A7EA-BD6BCC67B734}"/>
    <cellStyle name="Comma 10 2 2" xfId="1864" xr:uid="{00000000-0005-0000-0000-000047070000}"/>
    <cellStyle name="Comma 10 2 2 2" xfId="1865" xr:uid="{00000000-0005-0000-0000-000048070000}"/>
    <cellStyle name="Comma 10 2 2 2 2" xfId="18101" xr:uid="{78E54957-FFA4-40B5-995B-EACF6676EAC4}"/>
    <cellStyle name="Comma 10 2 2 2 2 2" xfId="23792" xr:uid="{BA776C68-6F8D-419B-95E3-B871377BC80C}"/>
    <cellStyle name="Comma 10 2 2 2 2 3" xfId="37684" xr:uid="{3406D8B1-FA6D-490A-AFC6-337FE39C9517}"/>
    <cellStyle name="Comma 10 2 2 2 2 4" xfId="40164" xr:uid="{55711650-11CC-45DE-9451-083BA584B6CA}"/>
    <cellStyle name="Comma 10 2 2 2 2 5" xfId="42642" xr:uid="{2911D733-244C-48EE-A366-26526EEF7F6D}"/>
    <cellStyle name="Comma 10 2 2 2 3" xfId="20568" xr:uid="{05437B1C-E32F-44B0-9751-524B7F8075B4}"/>
    <cellStyle name="Comma 10 2 2 2 4" xfId="36782" xr:uid="{DD331087-7F20-40FC-9C48-D35BF50DA8B1}"/>
    <cellStyle name="Comma 10 2 2 2 5" xfId="39262" xr:uid="{34EE8A96-C47F-4B99-90C0-F2C6A0FB1D34}"/>
    <cellStyle name="Comma 10 2 2 2 6" xfId="41740" xr:uid="{3D5271B8-094B-4BB3-B641-4145DD986512}"/>
    <cellStyle name="Comma 10 2 2 3" xfId="1866" xr:uid="{00000000-0005-0000-0000-000049070000}"/>
    <cellStyle name="Comma 10 2 2 3 2" xfId="18102" xr:uid="{DD3A98A9-44FB-4658-B6E4-3B6C05A278F8}"/>
    <cellStyle name="Comma 10 2 2 3 3" xfId="24561" xr:uid="{6E421863-05D0-48FE-BDBE-2BD9D5FC0222}"/>
    <cellStyle name="Comma 10 2 2 3 4" xfId="38420" xr:uid="{1C27FB91-C5A7-4907-B4AE-CDF8C639FBB8}"/>
    <cellStyle name="Comma 10 2 2 3 5" xfId="40900" xr:uid="{2D2A5B47-85A6-4806-A7FD-D620285CF98E}"/>
    <cellStyle name="Comma 10 2 2 3 6" xfId="43378" xr:uid="{F9482742-2F35-4F9F-B510-DA5D87F49180}"/>
    <cellStyle name="Comma 10 2 2 4" xfId="18100" xr:uid="{243DCE3D-A006-4D49-933C-145FDB93D1A2}"/>
    <cellStyle name="Comma 10 2 2 5" xfId="19496" xr:uid="{5271F76C-0829-414D-9074-95D606F045A8}"/>
    <cellStyle name="Comma 10 2 2 6" xfId="36464" xr:uid="{E1C3248E-4EFB-41F3-8BC6-0746A15134EC}"/>
    <cellStyle name="Comma 10 2 2 7" xfId="38944" xr:uid="{2B78CA8A-AE2D-4377-BBA1-C1299451129F}"/>
    <cellStyle name="Comma 10 2 2 8" xfId="41422" xr:uid="{69256DE3-F19D-49A2-AAAE-FAE1E1EEC325}"/>
    <cellStyle name="Comma 10 2 20" xfId="18073" xr:uid="{8E3A0D53-58A1-4A96-B017-0384843A4D45}"/>
    <cellStyle name="Comma 10 2 21" xfId="19487" xr:uid="{24AC030D-02A4-4E8C-B4B6-D3FD0A4523DE}"/>
    <cellStyle name="Comma 10 2 22" xfId="36455" xr:uid="{EFB6884F-4BE4-42AB-863A-5782B2F363E0}"/>
    <cellStyle name="Comma 10 2 23" xfId="38935" xr:uid="{C4032039-3B53-4C6F-BAB6-0A6CF5F13261}"/>
    <cellStyle name="Comma 10 2 24" xfId="41413" xr:uid="{6AF6198E-122E-4263-9659-4C1F5E5ED52E}"/>
    <cellStyle name="Comma 10 2 3" xfId="1867" xr:uid="{00000000-0005-0000-0000-00004A070000}"/>
    <cellStyle name="Comma 10 2 3 2" xfId="1868" xr:uid="{00000000-0005-0000-0000-00004B070000}"/>
    <cellStyle name="Comma 10 2 3 2 2" xfId="18104" xr:uid="{660A7F53-E3E2-4CD4-8C7F-3132656D6749}"/>
    <cellStyle name="Comma 10 2 3 2 2 2" xfId="23793" xr:uid="{646BE494-B036-403C-9526-3F50B9B45799}"/>
    <cellStyle name="Comma 10 2 3 2 2 3" xfId="37685" xr:uid="{9D604955-C657-4713-8202-3E87F7B0FBA3}"/>
    <cellStyle name="Comma 10 2 3 2 2 4" xfId="40165" xr:uid="{364DC61B-D302-4BD8-A74C-B4138066CDAB}"/>
    <cellStyle name="Comma 10 2 3 2 2 5" xfId="42643" xr:uid="{8BDB5A2C-9972-4700-8575-3BCFDFC220B4}"/>
    <cellStyle name="Comma 10 2 3 2 3" xfId="20569" xr:uid="{33F0ABDF-12C4-4236-8DA2-26BC492E9C88}"/>
    <cellStyle name="Comma 10 2 3 2 4" xfId="36783" xr:uid="{3A8B31DD-F2EA-4F24-AF99-93DED0351BD6}"/>
    <cellStyle name="Comma 10 2 3 2 5" xfId="39263" xr:uid="{2A813AB1-7410-4B88-8286-7F09D215B37B}"/>
    <cellStyle name="Comma 10 2 3 2 6" xfId="41741" xr:uid="{713F6F85-5987-4AD8-A114-8DAF26FE94EC}"/>
    <cellStyle name="Comma 10 2 3 3" xfId="1869" xr:uid="{00000000-0005-0000-0000-00004C070000}"/>
    <cellStyle name="Comma 10 2 3 3 2" xfId="18105" xr:uid="{ECBBCAE5-2968-4E1F-ABB6-C114C5634287}"/>
    <cellStyle name="Comma 10 2 3 3 3" xfId="24562" xr:uid="{589CD49F-01E3-4FA4-B165-A29C627B9B29}"/>
    <cellStyle name="Comma 10 2 3 3 4" xfId="38421" xr:uid="{51589A50-F932-463B-8302-E63FEF4C34EB}"/>
    <cellStyle name="Comma 10 2 3 3 5" xfId="40901" xr:uid="{D04FDB6E-BBC3-48D6-BE8A-5A8A6FC332B1}"/>
    <cellStyle name="Comma 10 2 3 3 6" xfId="43379" xr:uid="{437F7F48-A0A4-4C9D-8A81-AB83A092ED3B}"/>
    <cellStyle name="Comma 10 2 3 4" xfId="18103" xr:uid="{8C430CC9-2B87-4417-9FA9-07ACE8A65111}"/>
    <cellStyle name="Comma 10 2 3 5" xfId="19497" xr:uid="{B2B4D79D-617D-4A63-8F6E-965CE4CF9EBB}"/>
    <cellStyle name="Comma 10 2 3 6" xfId="36465" xr:uid="{113063E8-E339-47B5-8DD9-4467DFB4F05A}"/>
    <cellStyle name="Comma 10 2 3 7" xfId="38945" xr:uid="{20E3F245-D4BE-474F-BFE7-038FDFA5AA63}"/>
    <cellStyle name="Comma 10 2 3 8" xfId="41423" xr:uid="{95E3DE59-B5A7-4174-9F08-FA3DE62008CD}"/>
    <cellStyle name="Comma 10 2 4" xfId="1870" xr:uid="{00000000-0005-0000-0000-00004D070000}"/>
    <cellStyle name="Comma 10 2 4 2" xfId="1871" xr:uid="{00000000-0005-0000-0000-00004E070000}"/>
    <cellStyle name="Comma 10 2 4 2 2" xfId="18107" xr:uid="{8E37B821-E66B-4970-8590-EB891B70279F}"/>
    <cellStyle name="Comma 10 2 4 2 2 2" xfId="23794" xr:uid="{BF4577EC-F635-4305-8301-0EE4BD9CC7D2}"/>
    <cellStyle name="Comma 10 2 4 2 2 3" xfId="37686" xr:uid="{669A4145-5BA3-40CC-8F2A-4FF1AE9DD885}"/>
    <cellStyle name="Comma 10 2 4 2 2 4" xfId="40166" xr:uid="{78D8EB74-F6F0-450E-BA38-0C4C4A245522}"/>
    <cellStyle name="Comma 10 2 4 2 2 5" xfId="42644" xr:uid="{BFFF1AA6-ED07-407D-A9B2-F77C096DCD4C}"/>
    <cellStyle name="Comma 10 2 4 2 3" xfId="20570" xr:uid="{77E2B892-EFC9-4A57-9FB3-233F1B58D90A}"/>
    <cellStyle name="Comma 10 2 4 2 4" xfId="36784" xr:uid="{141918D7-D889-4B2E-AC33-D388EC73DF1F}"/>
    <cellStyle name="Comma 10 2 4 2 5" xfId="39264" xr:uid="{7E164D0A-3DDC-4D34-A6C3-56FC73CD0C24}"/>
    <cellStyle name="Comma 10 2 4 2 6" xfId="41742" xr:uid="{D76E13D0-F798-4DDF-9C99-C73DECC98AF0}"/>
    <cellStyle name="Comma 10 2 4 3" xfId="1872" xr:uid="{00000000-0005-0000-0000-00004F070000}"/>
    <cellStyle name="Comma 10 2 4 3 2" xfId="18108" xr:uid="{D0F251E7-0C96-4977-B393-9E2276207F1A}"/>
    <cellStyle name="Comma 10 2 4 3 3" xfId="24563" xr:uid="{F8A17F55-4173-470A-A2B0-0BE6047A2E97}"/>
    <cellStyle name="Comma 10 2 4 3 4" xfId="38422" xr:uid="{365EC629-1DC4-483B-9DEF-7BEB057CA5C8}"/>
    <cellStyle name="Comma 10 2 4 3 5" xfId="40902" xr:uid="{B275A2A1-9660-4921-ACEF-3BA71F0DBD27}"/>
    <cellStyle name="Comma 10 2 4 3 6" xfId="43380" xr:uid="{DBF861F0-A0EC-45D9-9CBE-61655D2689A6}"/>
    <cellStyle name="Comma 10 2 4 4" xfId="18106" xr:uid="{D794E2EB-2C1F-4D8D-8934-EBB1FBB93496}"/>
    <cellStyle name="Comma 10 2 4 5" xfId="19498" xr:uid="{10D8E9AD-9A7D-468A-8586-10573F6A62F7}"/>
    <cellStyle name="Comma 10 2 4 6" xfId="36466" xr:uid="{28D8D06C-5276-419B-9E7B-37AD2826690B}"/>
    <cellStyle name="Comma 10 2 4 7" xfId="38946" xr:uid="{6A6F7968-A73D-4738-B4FB-011C5E7FB797}"/>
    <cellStyle name="Comma 10 2 4 8" xfId="41424" xr:uid="{4B38B038-7C7C-46E2-A3A0-20A7087F52CE}"/>
    <cellStyle name="Comma 10 2 5" xfId="1873" xr:uid="{00000000-0005-0000-0000-000050070000}"/>
    <cellStyle name="Comma 10 2 5 2" xfId="1874" xr:uid="{00000000-0005-0000-0000-000051070000}"/>
    <cellStyle name="Comma 10 2 5 2 2" xfId="18110" xr:uid="{533A6106-3EB6-4175-A53A-57555A95840C}"/>
    <cellStyle name="Comma 10 2 5 2 2 2" xfId="23795" xr:uid="{3B169D7E-0537-467D-A486-50B4BE867C0B}"/>
    <cellStyle name="Comma 10 2 5 2 2 3" xfId="37687" xr:uid="{6F98CEE4-8E2E-48F6-82E8-D40BF4564166}"/>
    <cellStyle name="Comma 10 2 5 2 2 4" xfId="40167" xr:uid="{D8F32658-F39A-4419-B06F-4609C3CA8028}"/>
    <cellStyle name="Comma 10 2 5 2 2 5" xfId="42645" xr:uid="{A90A6878-34B8-4A1C-8CC9-9F50F8377438}"/>
    <cellStyle name="Comma 10 2 5 2 3" xfId="20571" xr:uid="{3B114B56-A081-417A-953B-95A8A78282E6}"/>
    <cellStyle name="Comma 10 2 5 2 4" xfId="36785" xr:uid="{B3E096AE-1E73-4C18-80C5-496EB91076B5}"/>
    <cellStyle name="Comma 10 2 5 2 5" xfId="39265" xr:uid="{59FE591F-8B58-4E69-847E-2250F55EC846}"/>
    <cellStyle name="Comma 10 2 5 2 6" xfId="41743" xr:uid="{146D0C37-39FF-4DFE-A93C-804A159999A0}"/>
    <cellStyle name="Comma 10 2 5 3" xfId="1875" xr:uid="{00000000-0005-0000-0000-000052070000}"/>
    <cellStyle name="Comma 10 2 5 3 2" xfId="18111" xr:uid="{C235C7DE-C16B-41AB-806E-1F153A7F7817}"/>
    <cellStyle name="Comma 10 2 5 3 3" xfId="24564" xr:uid="{132AEE34-826B-4778-AA2E-1D8771347434}"/>
    <cellStyle name="Comma 10 2 5 3 4" xfId="38423" xr:uid="{753A2DF8-A8EC-46FC-B59A-309A19EA1B47}"/>
    <cellStyle name="Comma 10 2 5 3 5" xfId="40903" xr:uid="{4E355502-AECE-4B05-8AD6-9D5A6129F49E}"/>
    <cellStyle name="Comma 10 2 5 3 6" xfId="43381" xr:uid="{747CBE98-BD98-4C55-A686-CC6D87AB7E32}"/>
    <cellStyle name="Comma 10 2 5 4" xfId="18109" xr:uid="{705F0726-904D-4136-904A-E934AAAA73F9}"/>
    <cellStyle name="Comma 10 2 5 5" xfId="19499" xr:uid="{1840263B-BA4E-4672-A089-4AA64E3BDED1}"/>
    <cellStyle name="Comma 10 2 5 6" xfId="36467" xr:uid="{88A01BDE-860D-4366-AE54-32BAD87D4CFB}"/>
    <cellStyle name="Comma 10 2 5 7" xfId="38947" xr:uid="{4538E280-211F-4F87-84BF-969F00FEFDBC}"/>
    <cellStyle name="Comma 10 2 5 8" xfId="41425" xr:uid="{F1FD989A-BBE4-4F43-BA6B-8F2E29BDBE76}"/>
    <cellStyle name="Comma 10 2 6" xfId="1876" xr:uid="{00000000-0005-0000-0000-000053070000}"/>
    <cellStyle name="Comma 10 2 6 2" xfId="1877" xr:uid="{00000000-0005-0000-0000-000054070000}"/>
    <cellStyle name="Comma 10 2 6 2 2" xfId="18113" xr:uid="{5A0FFE8B-5B39-4769-9D97-3628EED912EA}"/>
    <cellStyle name="Comma 10 2 6 2 2 2" xfId="23796" xr:uid="{A822EA30-13F0-435B-ABED-CD3E77B442A7}"/>
    <cellStyle name="Comma 10 2 6 2 2 3" xfId="37688" xr:uid="{C896D177-0696-4319-84A3-CD85604582ED}"/>
    <cellStyle name="Comma 10 2 6 2 2 4" xfId="40168" xr:uid="{F73D89F0-E1E3-410D-9B75-3885C2A8A02E}"/>
    <cellStyle name="Comma 10 2 6 2 2 5" xfId="42646" xr:uid="{763E1C4E-5CF9-4EF3-A5D9-14EF5C767BDF}"/>
    <cellStyle name="Comma 10 2 6 2 3" xfId="20572" xr:uid="{D5DB10F5-CC52-4D60-AAA3-8D983ED772FE}"/>
    <cellStyle name="Comma 10 2 6 2 4" xfId="36786" xr:uid="{A0886AD8-5C9B-4DF8-98CD-5BAFDB4D6E41}"/>
    <cellStyle name="Comma 10 2 6 2 5" xfId="39266" xr:uid="{643721AA-308F-4174-BE78-DD331C63A823}"/>
    <cellStyle name="Comma 10 2 6 2 6" xfId="41744" xr:uid="{846529CE-3C51-4EA0-990F-5CC830C7D66B}"/>
    <cellStyle name="Comma 10 2 6 3" xfId="1878" xr:uid="{00000000-0005-0000-0000-000055070000}"/>
    <cellStyle name="Comma 10 2 6 3 2" xfId="18114" xr:uid="{72473C1D-10E4-4DFA-869A-0DC484B54A45}"/>
    <cellStyle name="Comma 10 2 6 3 3" xfId="24565" xr:uid="{CC6F96E8-89F6-4236-8DD7-30781EDB730A}"/>
    <cellStyle name="Comma 10 2 6 3 4" xfId="38424" xr:uid="{32AE62DE-2251-4FC4-B6A1-7C7C4A696FE7}"/>
    <cellStyle name="Comma 10 2 6 3 5" xfId="40904" xr:uid="{D7105CE9-0B4B-4ECB-9F57-9EFF765C288D}"/>
    <cellStyle name="Comma 10 2 6 3 6" xfId="43382" xr:uid="{D92478B3-EC55-4DBA-9639-6D84F400C170}"/>
    <cellStyle name="Comma 10 2 6 4" xfId="18112" xr:uid="{D0985DE0-27F4-4993-91B5-8DC39D32BD3D}"/>
    <cellStyle name="Comma 10 2 6 5" xfId="19500" xr:uid="{B8B5C9D8-CB76-4AE8-979E-EE9CB33AE15C}"/>
    <cellStyle name="Comma 10 2 6 6" xfId="36468" xr:uid="{3B63DACE-FDA7-433C-AB13-4628B22F9184}"/>
    <cellStyle name="Comma 10 2 6 7" xfId="38948" xr:uid="{AF158685-324D-4698-8335-5EA7E4BB8785}"/>
    <cellStyle name="Comma 10 2 6 8" xfId="41426" xr:uid="{EB874A35-B010-4CD6-A9C3-C892CD671947}"/>
    <cellStyle name="Comma 10 2 7" xfId="1879" xr:uid="{00000000-0005-0000-0000-000056070000}"/>
    <cellStyle name="Comma 10 2 7 2" xfId="1880" xr:uid="{00000000-0005-0000-0000-000057070000}"/>
    <cellStyle name="Comma 10 2 7 2 2" xfId="18116" xr:uid="{2DFB0B7F-D028-4DE4-9718-9C58BB165BE8}"/>
    <cellStyle name="Comma 10 2 7 2 2 2" xfId="23797" xr:uid="{D397243B-7949-4551-B911-E017E7ACBCF6}"/>
    <cellStyle name="Comma 10 2 7 2 2 3" xfId="37689" xr:uid="{EBA903E9-0A6C-4315-9C5D-91CFB863506B}"/>
    <cellStyle name="Comma 10 2 7 2 2 4" xfId="40169" xr:uid="{F9A8205B-D4BE-4EEA-A440-E73ADC22DA70}"/>
    <cellStyle name="Comma 10 2 7 2 2 5" xfId="42647" xr:uid="{604213FA-637A-4482-BFA9-7431FDCE4514}"/>
    <cellStyle name="Comma 10 2 7 2 3" xfId="20573" xr:uid="{0326401F-E3D4-4D84-9FBE-BA40186167B0}"/>
    <cellStyle name="Comma 10 2 7 2 4" xfId="36787" xr:uid="{7AEEDD7C-0A9C-4C1D-8AE0-D6CF474C9B42}"/>
    <cellStyle name="Comma 10 2 7 2 5" xfId="39267" xr:uid="{ED37D4FF-92FD-4768-97CD-BCCC31ACE033}"/>
    <cellStyle name="Comma 10 2 7 2 6" xfId="41745" xr:uid="{655B3083-8FE2-4D7F-815E-219C2C71C37E}"/>
    <cellStyle name="Comma 10 2 7 3" xfId="1881" xr:uid="{00000000-0005-0000-0000-000058070000}"/>
    <cellStyle name="Comma 10 2 7 3 2" xfId="18117" xr:uid="{E27DBBFC-DCE8-4B72-A630-B5702930F59C}"/>
    <cellStyle name="Comma 10 2 7 3 3" xfId="24566" xr:uid="{6B8FFD5D-9BFE-49A6-A112-DDDDA5844F47}"/>
    <cellStyle name="Comma 10 2 7 3 4" xfId="38425" xr:uid="{633CEA2E-85D6-4BBD-8958-45F34DF2AA88}"/>
    <cellStyle name="Comma 10 2 7 3 5" xfId="40905" xr:uid="{28A5F45F-9205-4DC0-ABCA-0C743A54D605}"/>
    <cellStyle name="Comma 10 2 7 3 6" xfId="43383" xr:uid="{8A5BD41B-462D-4182-9166-F044F1DB546B}"/>
    <cellStyle name="Comma 10 2 7 4" xfId="18115" xr:uid="{9E35A205-B0AA-49F6-8793-FFC21E9940B1}"/>
    <cellStyle name="Comma 10 2 7 5" xfId="19501" xr:uid="{E61CEBFF-E690-48DA-84D6-E8BD47173543}"/>
    <cellStyle name="Comma 10 2 7 6" xfId="36469" xr:uid="{111A4D65-10A7-426C-B6FB-EE2D185669AF}"/>
    <cellStyle name="Comma 10 2 7 7" xfId="38949" xr:uid="{783C9B49-6704-4EC8-A0EA-ACCF523387B5}"/>
    <cellStyle name="Comma 10 2 7 8" xfId="41427" xr:uid="{C264C82C-5BA9-40CE-BF78-86FB46697FD6}"/>
    <cellStyle name="Comma 10 2 8" xfId="1882" xr:uid="{00000000-0005-0000-0000-000059070000}"/>
    <cellStyle name="Comma 10 2 8 2" xfId="1883" xr:uid="{00000000-0005-0000-0000-00005A070000}"/>
    <cellStyle name="Comma 10 2 8 2 2" xfId="18119" xr:uid="{5ABA4C8A-F32F-4DD3-B30C-D3109C935333}"/>
    <cellStyle name="Comma 10 2 8 2 2 2" xfId="23798" xr:uid="{B37CEA2E-02A1-4877-9B45-A0086C3B6B1F}"/>
    <cellStyle name="Comma 10 2 8 2 2 3" xfId="37690" xr:uid="{8CF5EEC6-73EE-4950-A65D-492E725AB46D}"/>
    <cellStyle name="Comma 10 2 8 2 2 4" xfId="40170" xr:uid="{7832BE8A-BC15-43EF-9D97-E113BCE44A5D}"/>
    <cellStyle name="Comma 10 2 8 2 2 5" xfId="42648" xr:uid="{2E501C3D-1165-4373-8DE5-A5DD815B52DF}"/>
    <cellStyle name="Comma 10 2 8 2 3" xfId="20574" xr:uid="{82A16245-D243-4EC5-88EF-9C0418664D06}"/>
    <cellStyle name="Comma 10 2 8 2 4" xfId="36788" xr:uid="{9B913648-93C8-4F0D-A13F-F944840175AC}"/>
    <cellStyle name="Comma 10 2 8 2 5" xfId="39268" xr:uid="{76BB0211-8005-4D05-9A0B-343B6B8645CC}"/>
    <cellStyle name="Comma 10 2 8 2 6" xfId="41746" xr:uid="{1D594554-9790-4A16-9F6F-6C03BD100773}"/>
    <cellStyle name="Comma 10 2 8 3" xfId="1884" xr:uid="{00000000-0005-0000-0000-00005B070000}"/>
    <cellStyle name="Comma 10 2 8 3 2" xfId="18120" xr:uid="{C2C8238B-98F9-4543-AA16-9198D1A5C033}"/>
    <cellStyle name="Comma 10 2 8 3 3" xfId="24567" xr:uid="{1CB833B5-3277-47AD-ABC6-1161B5F53A48}"/>
    <cellStyle name="Comma 10 2 8 3 4" xfId="38426" xr:uid="{E8895F94-F4FE-4437-814F-CD0484D9B2D2}"/>
    <cellStyle name="Comma 10 2 8 3 5" xfId="40906" xr:uid="{20CA5E2C-B59F-4D78-887D-F31BDB3BD18A}"/>
    <cellStyle name="Comma 10 2 8 3 6" xfId="43384" xr:uid="{573AABD2-9AE6-404F-A77F-29984BCC9164}"/>
    <cellStyle name="Comma 10 2 8 4" xfId="18118" xr:uid="{6C9FB3D0-E1C0-42DF-BD91-E3220C71A443}"/>
    <cellStyle name="Comma 10 2 8 5" xfId="19502" xr:uid="{6B0F569D-BC5B-48C8-8A38-4C7B56D14EC1}"/>
    <cellStyle name="Comma 10 2 8 6" xfId="36470" xr:uid="{77264216-9B74-440C-AF5C-C5A8E7AA657E}"/>
    <cellStyle name="Comma 10 2 8 7" xfId="38950" xr:uid="{F270E778-DAA0-4E83-8F30-D41C76EB4A88}"/>
    <cellStyle name="Comma 10 2 8 8" xfId="41428" xr:uid="{23228791-0B1B-4B89-A81D-53B240F86AEB}"/>
    <cellStyle name="Comma 10 2 9" xfId="1885" xr:uid="{00000000-0005-0000-0000-00005C070000}"/>
    <cellStyle name="Comma 10 2 9 2" xfId="1886" xr:uid="{00000000-0005-0000-0000-00005D070000}"/>
    <cellStyle name="Comma 10 2 9 2 2" xfId="18122" xr:uid="{C787211D-4AB1-4F51-A449-EC218ACBBC0D}"/>
    <cellStyle name="Comma 10 2 9 2 2 2" xfId="23799" xr:uid="{8830B7D8-6640-4B6E-A2B6-B561B2E89C0F}"/>
    <cellStyle name="Comma 10 2 9 2 2 3" xfId="37691" xr:uid="{ABF36880-C46B-4C1B-AA6C-89A6DD6314A2}"/>
    <cellStyle name="Comma 10 2 9 2 2 4" xfId="40171" xr:uid="{FAE08053-0FA8-427B-A8BE-52B45E026E5E}"/>
    <cellStyle name="Comma 10 2 9 2 2 5" xfId="42649" xr:uid="{DAB28EEA-C299-4169-BEDF-551CD11F35D6}"/>
    <cellStyle name="Comma 10 2 9 2 3" xfId="20575" xr:uid="{3676AB7A-8EE8-47A3-A49F-B66FD2C7CA31}"/>
    <cellStyle name="Comma 10 2 9 2 4" xfId="36789" xr:uid="{6C25DF3F-C36B-4B59-9819-CDD3609964C4}"/>
    <cellStyle name="Comma 10 2 9 2 5" xfId="39269" xr:uid="{994E467B-322E-4DB8-9E50-563BC46A35C8}"/>
    <cellStyle name="Comma 10 2 9 2 6" xfId="41747" xr:uid="{AC9944E9-85E1-4728-99F1-C1E358CB35AC}"/>
    <cellStyle name="Comma 10 2 9 3" xfId="1887" xr:uid="{00000000-0005-0000-0000-00005E070000}"/>
    <cellStyle name="Comma 10 2 9 3 2" xfId="18123" xr:uid="{5DD0AE87-0E60-4059-B270-06B9E9A7EEB7}"/>
    <cellStyle name="Comma 10 2 9 3 3" xfId="21976" xr:uid="{A6B73953-17C2-43A3-B5AA-31EA09C12252}"/>
    <cellStyle name="Comma 10 2 9 3 4" xfId="37591" xr:uid="{0BACECC5-F320-4951-BC82-E64BCA3AADC0}"/>
    <cellStyle name="Comma 10 2 9 3 5" xfId="40071" xr:uid="{7B1A46EF-172B-4A17-9D4E-183DB8CA026C}"/>
    <cellStyle name="Comma 10 2 9 3 6" xfId="42549" xr:uid="{C776D5A4-2FFE-43E9-A176-79F6D93393FE}"/>
    <cellStyle name="Comma 10 2 9 4" xfId="18121" xr:uid="{48B91EB6-8B80-4F67-81AA-4AC61D8CA639}"/>
    <cellStyle name="Comma 10 2 9 5" xfId="19503" xr:uid="{5B707306-B65A-401B-9BB0-1013B09FAE65}"/>
    <cellStyle name="Comma 10 2 9 6" xfId="36471" xr:uid="{418238DA-4C36-4893-98D6-434E2310800C}"/>
    <cellStyle name="Comma 10 2 9 7" xfId="38951" xr:uid="{5C2D580F-C20D-453B-9CFF-00279BA2538E}"/>
    <cellStyle name="Comma 10 2 9 8" xfId="41429" xr:uid="{8B4FD9D3-948F-40A5-B48B-6497192F7475}"/>
    <cellStyle name="Comma 10 3" xfId="1888" xr:uid="{00000000-0005-0000-0000-00005F070000}"/>
    <cellStyle name="Comma 10 3 10" xfId="1889" xr:uid="{00000000-0005-0000-0000-000060070000}"/>
    <cellStyle name="Comma 10 3 10 2" xfId="1890" xr:uid="{00000000-0005-0000-0000-000061070000}"/>
    <cellStyle name="Comma 10 3 10 2 2" xfId="18126" xr:uid="{E4DF6416-ED6C-4EB5-8210-52DCCC90884C}"/>
    <cellStyle name="Comma 10 3 10 2 2 2" xfId="23801" xr:uid="{3DDA975B-4153-45FE-8E69-E7112CA7C1A6}"/>
    <cellStyle name="Comma 10 3 10 2 2 3" xfId="37693" xr:uid="{071748FC-E038-43F0-A262-9CE98A1F600D}"/>
    <cellStyle name="Comma 10 3 10 2 2 4" xfId="40173" xr:uid="{25DE4F92-BB97-4E8C-AC8F-F83B405CEE32}"/>
    <cellStyle name="Comma 10 3 10 2 2 5" xfId="42651" xr:uid="{FC927B58-E31A-46D9-8443-81E3B0FF5B95}"/>
    <cellStyle name="Comma 10 3 10 2 3" xfId="20577" xr:uid="{30642E59-11C6-4877-90E3-5E10BFB9453D}"/>
    <cellStyle name="Comma 10 3 10 2 4" xfId="36791" xr:uid="{6B935A75-9FC7-4547-BBEC-BBF9E8C6CFF9}"/>
    <cellStyle name="Comma 10 3 10 2 5" xfId="39271" xr:uid="{142BF69F-D314-4EAE-9B91-8EB53F5EC5E1}"/>
    <cellStyle name="Comma 10 3 10 2 6" xfId="41749" xr:uid="{DF8DE566-3941-4F99-8C37-0061E7810962}"/>
    <cellStyle name="Comma 10 3 10 3" xfId="1891" xr:uid="{00000000-0005-0000-0000-000062070000}"/>
    <cellStyle name="Comma 10 3 10 3 2" xfId="18127" xr:uid="{E70B694D-E459-47B0-AE52-BF55F2931865}"/>
    <cellStyle name="Comma 10 3 10 3 3" xfId="24568" xr:uid="{F510052B-EE09-4654-BC37-D25190239726}"/>
    <cellStyle name="Comma 10 3 10 3 4" xfId="38427" xr:uid="{B78F9B03-362E-4233-980B-475503A84518}"/>
    <cellStyle name="Comma 10 3 10 3 5" xfId="40907" xr:uid="{2EFEE841-04BD-4DD7-84C4-54CF455873AA}"/>
    <cellStyle name="Comma 10 3 10 3 6" xfId="43385" xr:uid="{7E7CEE1D-2EDD-4532-B967-C705BC4B8C95}"/>
    <cellStyle name="Comma 10 3 10 4" xfId="18125" xr:uid="{F2AA6DC9-BA2B-49F9-8B92-2BC4E3AE4E0F}"/>
    <cellStyle name="Comma 10 3 10 5" xfId="19505" xr:uid="{6FB7AA5E-8394-4213-AE82-B6FE413B9798}"/>
    <cellStyle name="Comma 10 3 10 6" xfId="36473" xr:uid="{AD35F996-3E45-4AA4-9091-5AE772C74D38}"/>
    <cellStyle name="Comma 10 3 10 7" xfId="38953" xr:uid="{F5CF4EA8-C18A-4305-917B-22FD9FFC08EF}"/>
    <cellStyle name="Comma 10 3 10 8" xfId="41431" xr:uid="{A813B3B4-2466-489D-97B0-5D8A93D28CF0}"/>
    <cellStyle name="Comma 10 3 11" xfId="1892" xr:uid="{00000000-0005-0000-0000-000063070000}"/>
    <cellStyle name="Comma 10 3 11 2" xfId="1893" xr:uid="{00000000-0005-0000-0000-000064070000}"/>
    <cellStyle name="Comma 10 3 11 2 2" xfId="18129" xr:uid="{E3381F7F-BC92-4F3A-91A5-05D96203C846}"/>
    <cellStyle name="Comma 10 3 11 2 2 2" xfId="23802" xr:uid="{164BF61C-A5BB-4C61-B653-EA0A287FF4BF}"/>
    <cellStyle name="Comma 10 3 11 2 2 3" xfId="37694" xr:uid="{9305E7D5-AC63-48F5-AE60-637A3C2DC142}"/>
    <cellStyle name="Comma 10 3 11 2 2 4" xfId="40174" xr:uid="{DADAC462-28AF-4EC7-8E41-77D854AF6D2F}"/>
    <cellStyle name="Comma 10 3 11 2 2 5" xfId="42652" xr:uid="{7BB3449C-060C-43B2-BC03-11BC992FF2AB}"/>
    <cellStyle name="Comma 10 3 11 2 3" xfId="20578" xr:uid="{25626139-970B-4544-BB45-58B3505D4FBD}"/>
    <cellStyle name="Comma 10 3 11 2 4" xfId="36792" xr:uid="{41302CEA-D985-4D33-9074-B68A4E9C733D}"/>
    <cellStyle name="Comma 10 3 11 2 5" xfId="39272" xr:uid="{7B3EC26D-E652-49F8-8337-BCE3889FEE4B}"/>
    <cellStyle name="Comma 10 3 11 2 6" xfId="41750" xr:uid="{6EED86D9-C646-4D99-A17F-E1A8FFCFF469}"/>
    <cellStyle name="Comma 10 3 11 3" xfId="1894" xr:uid="{00000000-0005-0000-0000-000065070000}"/>
    <cellStyle name="Comma 10 3 11 3 2" xfId="18130" xr:uid="{7E60D713-B2D6-4F5B-B011-A3D5B532B326}"/>
    <cellStyle name="Comma 10 3 11 3 3" xfId="24569" xr:uid="{5867C2D6-FA31-4FE7-AFD1-78A495828E5B}"/>
    <cellStyle name="Comma 10 3 11 3 4" xfId="38428" xr:uid="{85822856-38B9-4F72-9FB4-98D1EF3F4437}"/>
    <cellStyle name="Comma 10 3 11 3 5" xfId="40908" xr:uid="{BBDD4AE7-FFA1-4157-85CF-367B8F9EB5D0}"/>
    <cellStyle name="Comma 10 3 11 3 6" xfId="43386" xr:uid="{37344D8B-16FB-42C7-8C96-7B4265A133E9}"/>
    <cellStyle name="Comma 10 3 11 4" xfId="18128" xr:uid="{7DAAAD17-33FB-461D-9348-875480ED75D1}"/>
    <cellStyle name="Comma 10 3 11 5" xfId="19506" xr:uid="{E6D3A822-E66A-4815-B275-5470044A0DD0}"/>
    <cellStyle name="Comma 10 3 11 6" xfId="36474" xr:uid="{80ADD77A-2581-4B5C-8B65-554033D450D2}"/>
    <cellStyle name="Comma 10 3 11 7" xfId="38954" xr:uid="{C78A3DB5-1F84-46F7-992F-8619EE2EE54C}"/>
    <cellStyle name="Comma 10 3 11 8" xfId="41432" xr:uid="{B97D9BC4-A931-40D8-BC19-F2B4E6F3D721}"/>
    <cellStyle name="Comma 10 3 12" xfId="1895" xr:uid="{00000000-0005-0000-0000-000066070000}"/>
    <cellStyle name="Comma 10 3 12 2" xfId="1896" xr:uid="{00000000-0005-0000-0000-000067070000}"/>
    <cellStyle name="Comma 10 3 12 2 2" xfId="18132" xr:uid="{79127139-AFA2-4241-B0D9-F9CB191DC95D}"/>
    <cellStyle name="Comma 10 3 12 2 2 2" xfId="23803" xr:uid="{6A5C6470-0A22-4F5F-B6D8-8E9452339480}"/>
    <cellStyle name="Comma 10 3 12 2 2 3" xfId="37695" xr:uid="{9B17696C-FF57-4AC0-8BB4-774B78C57488}"/>
    <cellStyle name="Comma 10 3 12 2 2 4" xfId="40175" xr:uid="{80144A37-3678-4282-A1D0-4CCAD30E4FC9}"/>
    <cellStyle name="Comma 10 3 12 2 2 5" xfId="42653" xr:uid="{52392DAF-3D9E-40A6-A71D-F2E46C8F4B38}"/>
    <cellStyle name="Comma 10 3 12 2 3" xfId="20579" xr:uid="{D6BDA7C2-66C5-4863-A03E-8BF0915A3B8E}"/>
    <cellStyle name="Comma 10 3 12 2 4" xfId="36793" xr:uid="{58F84FE7-66CD-40BB-AF71-4D1CA1B00495}"/>
    <cellStyle name="Comma 10 3 12 2 5" xfId="39273" xr:uid="{50B5E650-8E8F-4331-8969-6F74EDDCA32D}"/>
    <cellStyle name="Comma 10 3 12 2 6" xfId="41751" xr:uid="{A50495A8-E92E-4905-8E8E-FF3F7D47D597}"/>
    <cellStyle name="Comma 10 3 12 3" xfId="1897" xr:uid="{00000000-0005-0000-0000-000068070000}"/>
    <cellStyle name="Comma 10 3 12 3 2" xfId="18133" xr:uid="{B0564BF9-A734-402C-9A32-42F06485374A}"/>
    <cellStyle name="Comma 10 3 12 3 3" xfId="24570" xr:uid="{4FEC7C3C-3F4F-4D3A-BF93-DA7F5CFCC117}"/>
    <cellStyle name="Comma 10 3 12 3 4" xfId="38429" xr:uid="{11B8E8F7-CD73-4BA6-B57D-6581AEEFCB63}"/>
    <cellStyle name="Comma 10 3 12 3 5" xfId="40909" xr:uid="{427E5F3C-BD68-4303-A069-31BAE2E147FE}"/>
    <cellStyle name="Comma 10 3 12 3 6" xfId="43387" xr:uid="{583FFD89-E52D-461F-AD35-B74D63CCB551}"/>
    <cellStyle name="Comma 10 3 12 4" xfId="18131" xr:uid="{5C6B32B7-5ACD-4B50-90BA-CEDDB1F94C9C}"/>
    <cellStyle name="Comma 10 3 12 5" xfId="19507" xr:uid="{A4470259-F929-47AF-818F-EDD73FDF847E}"/>
    <cellStyle name="Comma 10 3 12 6" xfId="36475" xr:uid="{82A1620F-7D4C-4C00-8629-FCE8CCB82B56}"/>
    <cellStyle name="Comma 10 3 12 7" xfId="38955" xr:uid="{94581915-A938-42CE-9BF5-B27F1E675313}"/>
    <cellStyle name="Comma 10 3 12 8" xfId="41433" xr:uid="{16F87DFE-7A24-49B7-BFA6-CA36B86EA4FB}"/>
    <cellStyle name="Comma 10 3 13" xfId="1898" xr:uid="{00000000-0005-0000-0000-000069070000}"/>
    <cellStyle name="Comma 10 3 13 2" xfId="1899" xr:uid="{00000000-0005-0000-0000-00006A070000}"/>
    <cellStyle name="Comma 10 3 13 2 2" xfId="18135" xr:uid="{43ED0FC8-B553-42BF-A817-F8B7357E1CCC}"/>
    <cellStyle name="Comma 10 3 13 2 2 2" xfId="23804" xr:uid="{A4F228F0-098A-4409-8895-1302853F2E1D}"/>
    <cellStyle name="Comma 10 3 13 2 2 3" xfId="37696" xr:uid="{DA2C2380-5FC3-4C3F-9CDE-D5F024939628}"/>
    <cellStyle name="Comma 10 3 13 2 2 4" xfId="40176" xr:uid="{9DD182A9-2BDB-45E9-8573-272C67F3E162}"/>
    <cellStyle name="Comma 10 3 13 2 2 5" xfId="42654" xr:uid="{94E554BD-B5AE-4ED6-BF7B-A6B0AFDDAE19}"/>
    <cellStyle name="Comma 10 3 13 2 3" xfId="20580" xr:uid="{2ADBEDC1-138A-4849-92BA-1EBDD33712B6}"/>
    <cellStyle name="Comma 10 3 13 2 4" xfId="36794" xr:uid="{ADAD2EDD-A2A8-46BE-BFB2-00594D2C9E58}"/>
    <cellStyle name="Comma 10 3 13 2 5" xfId="39274" xr:uid="{60435841-B6B7-444E-9DD2-762DC83E31FB}"/>
    <cellStyle name="Comma 10 3 13 2 6" xfId="41752" xr:uid="{DE9DB3D0-06DA-4DD9-9251-EBA77879EFE4}"/>
    <cellStyle name="Comma 10 3 13 3" xfId="1900" xr:uid="{00000000-0005-0000-0000-00006B070000}"/>
    <cellStyle name="Comma 10 3 13 3 2" xfId="18136" xr:uid="{B45FF549-5D0D-429E-870E-47D2912BC2E4}"/>
    <cellStyle name="Comma 10 3 13 3 3" xfId="24571" xr:uid="{A51439B9-D9A9-4F09-BF90-68EB4ECB7A7C}"/>
    <cellStyle name="Comma 10 3 13 3 4" xfId="38430" xr:uid="{A18838A3-AC9F-49B3-B896-7DAD6FE9EFB9}"/>
    <cellStyle name="Comma 10 3 13 3 5" xfId="40910" xr:uid="{3B40B5C4-6DBD-4451-A622-FB0E2FF9C425}"/>
    <cellStyle name="Comma 10 3 13 3 6" xfId="43388" xr:uid="{B968B755-D964-4F54-B91A-C0D421A4C63C}"/>
    <cellStyle name="Comma 10 3 13 4" xfId="18134" xr:uid="{500564C7-1A9D-438F-BC41-C6E6AC5305BA}"/>
    <cellStyle name="Comma 10 3 13 5" xfId="19508" xr:uid="{C082A8BD-1DB3-4764-B273-77A919C054E8}"/>
    <cellStyle name="Comma 10 3 13 6" xfId="36476" xr:uid="{7C699815-8257-488A-B6EC-A8CA69E50831}"/>
    <cellStyle name="Comma 10 3 13 7" xfId="38956" xr:uid="{62B2ACF3-9423-4015-B791-974293267EFA}"/>
    <cellStyle name="Comma 10 3 13 8" xfId="41434" xr:uid="{73A0566F-3876-4309-B2A1-7B04963E6F36}"/>
    <cellStyle name="Comma 10 3 14" xfId="1901" xr:uid="{00000000-0005-0000-0000-00006C070000}"/>
    <cellStyle name="Comma 10 3 14 2" xfId="1902" xr:uid="{00000000-0005-0000-0000-00006D070000}"/>
    <cellStyle name="Comma 10 3 14 2 2" xfId="18138" xr:uid="{BBBB8E4A-EB35-4CAE-9ECA-A3ED5D18885A}"/>
    <cellStyle name="Comma 10 3 14 2 2 2" xfId="23805" xr:uid="{745E87C7-BAFA-4BB1-85A0-FA1193883F49}"/>
    <cellStyle name="Comma 10 3 14 2 2 3" xfId="37697" xr:uid="{2B412ABC-ADE5-4DA5-A624-315124DE2074}"/>
    <cellStyle name="Comma 10 3 14 2 2 4" xfId="40177" xr:uid="{B73B89DB-C306-4037-9D8B-10AE1C3023A7}"/>
    <cellStyle name="Comma 10 3 14 2 2 5" xfId="42655" xr:uid="{802FB8DA-E3C4-481A-98EC-B181510E8796}"/>
    <cellStyle name="Comma 10 3 14 2 3" xfId="20581" xr:uid="{393CD76C-EDEA-4F80-ADEC-A59E3157333C}"/>
    <cellStyle name="Comma 10 3 14 2 4" xfId="36795" xr:uid="{555F4A65-1823-4AB6-BA0D-0310AA67AC19}"/>
    <cellStyle name="Comma 10 3 14 2 5" xfId="39275" xr:uid="{FF4F1A49-6528-4590-9201-855AE23EF414}"/>
    <cellStyle name="Comma 10 3 14 2 6" xfId="41753" xr:uid="{BE4210C5-0709-4F8E-B437-0A3B6F12A2C6}"/>
    <cellStyle name="Comma 10 3 14 3" xfId="1903" xr:uid="{00000000-0005-0000-0000-00006E070000}"/>
    <cellStyle name="Comma 10 3 14 3 2" xfId="18139" xr:uid="{6F224ECF-72AB-4E26-B292-3782621DFCB6}"/>
    <cellStyle name="Comma 10 3 14 3 3" xfId="24572" xr:uid="{ACC1D81E-BA3B-459A-A96F-47C0CA9DB14F}"/>
    <cellStyle name="Comma 10 3 14 3 4" xfId="38431" xr:uid="{B2A00CF9-8396-4336-B2FE-5F601AD3D3EC}"/>
    <cellStyle name="Comma 10 3 14 3 5" xfId="40911" xr:uid="{4E2C86F0-69BC-45E8-BA72-4D68370BCBF3}"/>
    <cellStyle name="Comma 10 3 14 3 6" xfId="43389" xr:uid="{76999F33-5DB6-45FF-AD8C-8A9CC38F56F5}"/>
    <cellStyle name="Comma 10 3 14 4" xfId="18137" xr:uid="{1F91BB06-B1E8-4FFE-ACDF-15FDF661AE07}"/>
    <cellStyle name="Comma 10 3 14 5" xfId="19509" xr:uid="{A37D79A9-3C1B-458C-A2DF-783FC3F3BD47}"/>
    <cellStyle name="Comma 10 3 14 6" xfId="36477" xr:uid="{93F5E1C9-3B52-42B3-90AB-DF14B4B3EDFB}"/>
    <cellStyle name="Comma 10 3 14 7" xfId="38957" xr:uid="{620F3D8A-A199-48FD-85D2-5584EF5F6213}"/>
    <cellStyle name="Comma 10 3 14 8" xfId="41435" xr:uid="{5971DABF-3D83-4E4E-8316-C2D225FF68E0}"/>
    <cellStyle name="Comma 10 3 15" xfId="1904" xr:uid="{00000000-0005-0000-0000-00006F070000}"/>
    <cellStyle name="Comma 10 3 15 2" xfId="1905" xr:uid="{00000000-0005-0000-0000-000070070000}"/>
    <cellStyle name="Comma 10 3 15 2 2" xfId="18141" xr:uid="{CF9FB77D-A013-4CBB-8E57-465F948BBF42}"/>
    <cellStyle name="Comma 10 3 15 2 2 2" xfId="23806" xr:uid="{0860D739-474C-4917-8A77-0027C0EEB19E}"/>
    <cellStyle name="Comma 10 3 15 2 2 3" xfId="37698" xr:uid="{CC6732D5-C12A-4937-BC91-8B4F966CEAC6}"/>
    <cellStyle name="Comma 10 3 15 2 2 4" xfId="40178" xr:uid="{E4353E9B-0F35-4E49-8AB2-935D5C18D1B1}"/>
    <cellStyle name="Comma 10 3 15 2 2 5" xfId="42656" xr:uid="{BDE7619A-35A4-4004-9B8A-CDF4BC49E435}"/>
    <cellStyle name="Comma 10 3 15 2 3" xfId="20582" xr:uid="{14656EAE-28A2-44CC-B48E-D5BEF6CA82CC}"/>
    <cellStyle name="Comma 10 3 15 2 4" xfId="36796" xr:uid="{70158147-9451-4915-BE53-DAC92652E060}"/>
    <cellStyle name="Comma 10 3 15 2 5" xfId="39276" xr:uid="{DF578951-92C6-4275-9E81-341E081B587B}"/>
    <cellStyle name="Comma 10 3 15 2 6" xfId="41754" xr:uid="{B482BDDC-3A51-45B0-9F8A-C261221BE3DE}"/>
    <cellStyle name="Comma 10 3 15 3" xfId="1906" xr:uid="{00000000-0005-0000-0000-000071070000}"/>
    <cellStyle name="Comma 10 3 15 3 2" xfId="18142" xr:uid="{960BDA68-C2D9-4B5E-B3AC-679A0C8E6EEB}"/>
    <cellStyle name="Comma 10 3 15 3 3" xfId="21975" xr:uid="{E1E32F1C-A3C5-4D31-9CE9-0B4B6B71FD75}"/>
    <cellStyle name="Comma 10 3 15 3 4" xfId="37590" xr:uid="{6BBD4CB1-A3C8-454F-9D43-52E02DE23DDA}"/>
    <cellStyle name="Comma 10 3 15 3 5" xfId="40070" xr:uid="{8833F624-5C84-4835-9673-3BABFF727FBE}"/>
    <cellStyle name="Comma 10 3 15 3 6" xfId="42548" xr:uid="{FEEE63D2-76FB-4D45-81FE-31CDC996F733}"/>
    <cellStyle name="Comma 10 3 15 4" xfId="18140" xr:uid="{8B702771-CE1E-4A50-88C1-7A46BA954620}"/>
    <cellStyle name="Comma 10 3 15 5" xfId="19510" xr:uid="{EAE6D2A0-89F2-4D15-9E4C-B9C74F3F250F}"/>
    <cellStyle name="Comma 10 3 15 6" xfId="36478" xr:uid="{146E5A62-94F3-4B0E-8909-92D5895D29A6}"/>
    <cellStyle name="Comma 10 3 15 7" xfId="38958" xr:uid="{9F532D05-20C1-4A2E-8D72-5ACAA005851A}"/>
    <cellStyle name="Comma 10 3 15 8" xfId="41436" xr:uid="{ABFA0B4D-0004-4B62-9AC3-CD6DB92DDFCD}"/>
    <cellStyle name="Comma 10 3 16" xfId="1907" xr:uid="{00000000-0005-0000-0000-000072070000}"/>
    <cellStyle name="Comma 10 3 16 2" xfId="1908" xr:uid="{00000000-0005-0000-0000-000073070000}"/>
    <cellStyle name="Comma 10 3 16 2 2" xfId="18144" xr:uid="{C38B249A-2EB5-4B48-B33A-48DBCDE5ECCF}"/>
    <cellStyle name="Comma 10 3 16 2 2 2" xfId="23807" xr:uid="{29413BB1-E7C5-497F-8659-131926353D55}"/>
    <cellStyle name="Comma 10 3 16 2 2 3" xfId="37699" xr:uid="{675C75C2-194B-4BEC-B7B8-83AF6555BBD0}"/>
    <cellStyle name="Comma 10 3 16 2 2 4" xfId="40179" xr:uid="{ADA15DF0-F6C1-4255-B0A3-694A07FAB340}"/>
    <cellStyle name="Comma 10 3 16 2 2 5" xfId="42657" xr:uid="{B7096DD6-7933-40AB-9B50-DC13083C5BBF}"/>
    <cellStyle name="Comma 10 3 16 2 3" xfId="20583" xr:uid="{2CB0C0BA-3E91-4F94-A807-0B3AAD72A5C9}"/>
    <cellStyle name="Comma 10 3 16 2 4" xfId="36797" xr:uid="{118C879E-F16E-44EB-8D02-B009F17B0619}"/>
    <cellStyle name="Comma 10 3 16 2 5" xfId="39277" xr:uid="{0D96826D-1966-46D9-8C4C-F56CCABE0E58}"/>
    <cellStyle name="Comma 10 3 16 2 6" xfId="41755" xr:uid="{7E75F58C-DA43-47DD-A90C-F913EC6D519D}"/>
    <cellStyle name="Comma 10 3 16 3" xfId="1909" xr:uid="{00000000-0005-0000-0000-000074070000}"/>
    <cellStyle name="Comma 10 3 16 3 2" xfId="18145" xr:uid="{2FAD3DFA-0DCB-415A-B8A8-A02DCEB4AE0B}"/>
    <cellStyle name="Comma 10 3 16 3 3" xfId="24573" xr:uid="{62C46BE1-CA26-4009-9A86-51B636783A49}"/>
    <cellStyle name="Comma 10 3 16 3 4" xfId="38432" xr:uid="{1E9BDEC9-C486-4A51-871B-10396953C39E}"/>
    <cellStyle name="Comma 10 3 16 3 5" xfId="40912" xr:uid="{B2225BBF-058C-4754-888B-F3DED610C646}"/>
    <cellStyle name="Comma 10 3 16 3 6" xfId="43390" xr:uid="{79F0185E-2F82-4C28-B6DE-D9EFACE9C7E2}"/>
    <cellStyle name="Comma 10 3 16 4" xfId="18143" xr:uid="{FE4BB09A-8648-4626-8E67-A31EBE4A26A5}"/>
    <cellStyle name="Comma 10 3 16 5" xfId="19511" xr:uid="{2BDFBABF-B3F5-4968-A281-DB7D41DFC8C7}"/>
    <cellStyle name="Comma 10 3 16 6" xfId="36479" xr:uid="{68F8A967-7226-481F-AA14-5935C46CDD8A}"/>
    <cellStyle name="Comma 10 3 16 7" xfId="38959" xr:uid="{5823D9C7-3449-4CC0-814B-D5198F850F66}"/>
    <cellStyle name="Comma 10 3 16 8" xfId="41437" xr:uid="{F8C0F745-C2F0-408F-AD7A-A3B093FE79D3}"/>
    <cellStyle name="Comma 10 3 17" xfId="1910" xr:uid="{00000000-0005-0000-0000-000075070000}"/>
    <cellStyle name="Comma 10 3 17 2" xfId="1911" xr:uid="{00000000-0005-0000-0000-000076070000}"/>
    <cellStyle name="Comma 10 3 17 2 2" xfId="18147" xr:uid="{C58060EC-0515-4621-9A5F-A079E2F04C76}"/>
    <cellStyle name="Comma 10 3 17 2 2 2" xfId="23808" xr:uid="{EC1C1A4B-E22E-4988-9119-A8146E951E3B}"/>
    <cellStyle name="Comma 10 3 17 2 2 3" xfId="37700" xr:uid="{3E33A7E9-0422-45ED-8B66-610EB1AF12DD}"/>
    <cellStyle name="Comma 10 3 17 2 2 4" xfId="40180" xr:uid="{0176F5F5-5C95-428C-977E-57F49AA4B0C6}"/>
    <cellStyle name="Comma 10 3 17 2 2 5" xfId="42658" xr:uid="{61EBC5C9-E1F7-47B3-B7B9-622BDC588B19}"/>
    <cellStyle name="Comma 10 3 17 2 3" xfId="20584" xr:uid="{73392734-F401-4DE6-8DA0-90FEE6BB0CFF}"/>
    <cellStyle name="Comma 10 3 17 2 4" xfId="36798" xr:uid="{6342754E-7068-4596-BD4D-D45D142959C1}"/>
    <cellStyle name="Comma 10 3 17 2 5" xfId="39278" xr:uid="{3566BF0C-5790-4469-ABDF-51F2F4CCC302}"/>
    <cellStyle name="Comma 10 3 17 2 6" xfId="41756" xr:uid="{30174EC5-80AE-4896-AF0D-DBFB8400F66D}"/>
    <cellStyle name="Comma 10 3 17 3" xfId="1912" xr:uid="{00000000-0005-0000-0000-000077070000}"/>
    <cellStyle name="Comma 10 3 17 3 2" xfId="18148" xr:uid="{25C7B0DD-BE28-48AF-8A38-18310FEEBC10}"/>
    <cellStyle name="Comma 10 3 17 3 3" xfId="24574" xr:uid="{409B4DFE-21C9-4EC9-BA95-30694B49055F}"/>
    <cellStyle name="Comma 10 3 17 3 4" xfId="38433" xr:uid="{5F3BA33B-00CE-4A72-84DF-22F2CFAAA3F8}"/>
    <cellStyle name="Comma 10 3 17 3 5" xfId="40913" xr:uid="{8C7985C1-EAF7-474C-A15D-962E307DA48A}"/>
    <cellStyle name="Comma 10 3 17 3 6" xfId="43391" xr:uid="{3CB6073B-481D-4388-BA6F-4B634DBF198F}"/>
    <cellStyle name="Comma 10 3 17 4" xfId="18146" xr:uid="{A0566012-5C2C-4467-A839-06A301F033C8}"/>
    <cellStyle name="Comma 10 3 17 5" xfId="19512" xr:uid="{01678D6B-BF27-4249-A1E4-BC6F78499ADD}"/>
    <cellStyle name="Comma 10 3 17 6" xfId="36480" xr:uid="{634C3FF5-B59F-448A-A5A5-598237548D65}"/>
    <cellStyle name="Comma 10 3 17 7" xfId="38960" xr:uid="{B01C8DA0-A41E-4DF2-BB9B-1E1F7AAAC413}"/>
    <cellStyle name="Comma 10 3 17 8" xfId="41438" xr:uid="{3E6514F6-36C1-49A9-80D5-588506B0BF68}"/>
    <cellStyle name="Comma 10 3 18" xfId="1913" xr:uid="{00000000-0005-0000-0000-000078070000}"/>
    <cellStyle name="Comma 10 3 18 2" xfId="18149" xr:uid="{C5B99BF0-9952-4A29-8DBC-ED64E379E5A5}"/>
    <cellStyle name="Comma 10 3 18 2 2" xfId="23800" xr:uid="{7DC425A3-52FC-43B2-919A-6B63D34B7F09}"/>
    <cellStyle name="Comma 10 3 18 2 3" xfId="37692" xr:uid="{97631AC1-7C88-4837-B089-A8B3CFB04F5D}"/>
    <cellStyle name="Comma 10 3 18 2 4" xfId="40172" xr:uid="{D9C75549-0487-4AEF-9967-5C45EC28FCE1}"/>
    <cellStyle name="Comma 10 3 18 2 5" xfId="42650" xr:uid="{4B43DABC-9E4A-42CE-8B27-420C9AA85D66}"/>
    <cellStyle name="Comma 10 3 18 3" xfId="20576" xr:uid="{A0FA4F16-C64C-4941-98BE-B945F83BDADC}"/>
    <cellStyle name="Comma 10 3 18 4" xfId="36790" xr:uid="{435D463F-27BE-40C4-B184-E0AD0BC5DF27}"/>
    <cellStyle name="Comma 10 3 18 5" xfId="39270" xr:uid="{00B85E79-654C-4FEE-8FB9-F1660A0DC264}"/>
    <cellStyle name="Comma 10 3 18 6" xfId="41748" xr:uid="{332274BE-D0C5-4A28-9E49-013E6AFC6438}"/>
    <cellStyle name="Comma 10 3 19" xfId="1914" xr:uid="{00000000-0005-0000-0000-000079070000}"/>
    <cellStyle name="Comma 10 3 19 2" xfId="18150" xr:uid="{199C26E1-9106-4C73-9DDC-43E78C476348}"/>
    <cellStyle name="Comma 10 3 19 3" xfId="24575" xr:uid="{5E9FFF35-E506-4BDC-A5D7-DDC45C5C44DE}"/>
    <cellStyle name="Comma 10 3 19 4" xfId="38434" xr:uid="{51E8BCB3-CB34-4820-BBF9-23C5F4F3A3B8}"/>
    <cellStyle name="Comma 10 3 19 5" xfId="40914" xr:uid="{585384B3-4D25-4CB9-9082-E446F10BEF4E}"/>
    <cellStyle name="Comma 10 3 19 6" xfId="43392" xr:uid="{9EED1624-B20B-480F-AC16-29C37432BF14}"/>
    <cellStyle name="Comma 10 3 2" xfId="1915" xr:uid="{00000000-0005-0000-0000-00007A070000}"/>
    <cellStyle name="Comma 10 3 2 2" xfId="1916" xr:uid="{00000000-0005-0000-0000-00007B070000}"/>
    <cellStyle name="Comma 10 3 2 2 2" xfId="18152" xr:uid="{F91A5E2B-6467-4359-BE9B-CC635D2B4CA1}"/>
    <cellStyle name="Comma 10 3 2 2 2 2" xfId="23809" xr:uid="{1A290E1C-A29E-4085-ADF1-FC7921AB6A80}"/>
    <cellStyle name="Comma 10 3 2 2 2 3" xfId="37701" xr:uid="{89496CCE-2F87-4394-ACDB-392D22985320}"/>
    <cellStyle name="Comma 10 3 2 2 2 4" xfId="40181" xr:uid="{2560656B-3BF1-4EC2-9FB8-8AA81D0A64C4}"/>
    <cellStyle name="Comma 10 3 2 2 2 5" xfId="42659" xr:uid="{3FDD0DD0-F1FF-4A26-9E4C-4086DE7A21C3}"/>
    <cellStyle name="Comma 10 3 2 2 3" xfId="20585" xr:uid="{3F48DB54-5817-4000-9895-68BFA7427339}"/>
    <cellStyle name="Comma 10 3 2 2 4" xfId="36799" xr:uid="{26920B3E-710E-4D81-A69C-F9418C5CAD4E}"/>
    <cellStyle name="Comma 10 3 2 2 5" xfId="39279" xr:uid="{72EE98E9-E0B7-43C2-8793-C76F079867DB}"/>
    <cellStyle name="Comma 10 3 2 2 6" xfId="41757" xr:uid="{08CEA680-5C4E-4A94-8D1E-4030BD87DD0E}"/>
    <cellStyle name="Comma 10 3 2 3" xfId="1917" xr:uid="{00000000-0005-0000-0000-00007C070000}"/>
    <cellStyle name="Comma 10 3 2 3 2" xfId="18153" xr:uid="{B10ECF7D-15E6-4977-B2AF-7D762F69B1FD}"/>
    <cellStyle name="Comma 10 3 2 3 3" xfId="24576" xr:uid="{9601D6F4-D9B4-453F-A181-BC1DF814CA2A}"/>
    <cellStyle name="Comma 10 3 2 3 4" xfId="38435" xr:uid="{6466B48D-9533-44E1-9789-32E9354A6377}"/>
    <cellStyle name="Comma 10 3 2 3 5" xfId="40915" xr:uid="{312A8812-C968-4544-B737-1D6450245E58}"/>
    <cellStyle name="Comma 10 3 2 3 6" xfId="43393" xr:uid="{C814B635-D726-40A1-AFC8-E05E070F441D}"/>
    <cellStyle name="Comma 10 3 2 4" xfId="18151" xr:uid="{E9D7796E-56EE-400C-9326-F65D43B9862B}"/>
    <cellStyle name="Comma 10 3 2 5" xfId="19513" xr:uid="{594A24A1-8C6B-41BC-BBB3-CBF15A4A4EB0}"/>
    <cellStyle name="Comma 10 3 2 6" xfId="36481" xr:uid="{CEE1D0B7-EE9E-49AC-B5DA-DDC6DE41A32C}"/>
    <cellStyle name="Comma 10 3 2 7" xfId="38961" xr:uid="{97B665D7-78EC-4A3D-BDC0-8E5E99B3ED3F}"/>
    <cellStyle name="Comma 10 3 2 8" xfId="41439" xr:uid="{6DC2107D-FF81-43A1-A6B8-290B692A67CB}"/>
    <cellStyle name="Comma 10 3 20" xfId="18124" xr:uid="{D802167A-3261-4358-959B-B62114DAB028}"/>
    <cellStyle name="Comma 10 3 21" xfId="19504" xr:uid="{C074B1B4-2AFB-4F21-9B48-C9920BFFAFE5}"/>
    <cellStyle name="Comma 10 3 22" xfId="36472" xr:uid="{6D318B84-EA1A-4216-9EB6-9BDF8F7FBA2B}"/>
    <cellStyle name="Comma 10 3 23" xfId="38952" xr:uid="{F5478C9A-5FD2-416B-856A-317E84E8FDAB}"/>
    <cellStyle name="Comma 10 3 24" xfId="41430" xr:uid="{62F8DE72-B138-46C0-AD0E-B1EA5D300239}"/>
    <cellStyle name="Comma 10 3 3" xfId="1918" xr:uid="{00000000-0005-0000-0000-00007D070000}"/>
    <cellStyle name="Comma 10 3 3 2" xfId="1919" xr:uid="{00000000-0005-0000-0000-00007E070000}"/>
    <cellStyle name="Comma 10 3 3 2 2" xfId="18155" xr:uid="{E96E3E74-D4B2-4A56-94C3-79F02298EFC8}"/>
    <cellStyle name="Comma 10 3 3 2 2 2" xfId="23810" xr:uid="{C2262FF3-C502-47FC-B4D4-906A0C90CF3D}"/>
    <cellStyle name="Comma 10 3 3 2 2 3" xfId="37702" xr:uid="{3A9110C5-C200-4C56-819C-E21BEB675759}"/>
    <cellStyle name="Comma 10 3 3 2 2 4" xfId="40182" xr:uid="{FBDA5AD5-2893-4DD6-B3BE-22E0D5338BD9}"/>
    <cellStyle name="Comma 10 3 3 2 2 5" xfId="42660" xr:uid="{603C4ADB-0237-440A-8B3C-E3A06E49FE32}"/>
    <cellStyle name="Comma 10 3 3 2 3" xfId="20586" xr:uid="{0B2486AB-30B7-4192-94A1-E3BF4F98EE4C}"/>
    <cellStyle name="Comma 10 3 3 2 4" xfId="36800" xr:uid="{3A84380E-00FB-4E2D-A4F6-955B48F4D96F}"/>
    <cellStyle name="Comma 10 3 3 2 5" xfId="39280" xr:uid="{11C58393-2104-4EB4-9449-43FDF28969D0}"/>
    <cellStyle name="Comma 10 3 3 2 6" xfId="41758" xr:uid="{0C4DBB2B-3011-42D4-ACF8-79618708302D}"/>
    <cellStyle name="Comma 10 3 3 3" xfId="1920" xr:uid="{00000000-0005-0000-0000-00007F070000}"/>
    <cellStyle name="Comma 10 3 3 3 2" xfId="18156" xr:uid="{37D5D576-809F-4803-881A-52F2B7C40196}"/>
    <cellStyle name="Comma 10 3 3 3 3" xfId="24577" xr:uid="{A63B0746-C595-46F5-AE0D-5A0A2CC443A8}"/>
    <cellStyle name="Comma 10 3 3 3 4" xfId="38436" xr:uid="{68DD20E1-A2BA-49DA-A72D-0EEB99CCE92D}"/>
    <cellStyle name="Comma 10 3 3 3 5" xfId="40916" xr:uid="{106FB615-69C1-49C0-BBF6-4B1DFEE8FAB7}"/>
    <cellStyle name="Comma 10 3 3 3 6" xfId="43394" xr:uid="{EB3C58C0-E7FA-4DB8-869E-E4A79120F43E}"/>
    <cellStyle name="Comma 10 3 3 4" xfId="18154" xr:uid="{BADF973F-FD50-4F2D-9199-7D98BF10F3A1}"/>
    <cellStyle name="Comma 10 3 3 5" xfId="19514" xr:uid="{B92A42B5-A9D5-437E-9CAB-844B0F031DF2}"/>
    <cellStyle name="Comma 10 3 3 6" xfId="36482" xr:uid="{D3AF7D16-B7B9-4343-8EBF-BAB5082F659E}"/>
    <cellStyle name="Comma 10 3 3 7" xfId="38962" xr:uid="{22E27530-FC94-4F1B-850D-099637C3E6C5}"/>
    <cellStyle name="Comma 10 3 3 8" xfId="41440" xr:uid="{B33A7941-454A-4646-93F6-A207185860B3}"/>
    <cellStyle name="Comma 10 3 4" xfId="1921" xr:uid="{00000000-0005-0000-0000-000080070000}"/>
    <cellStyle name="Comma 10 3 4 2" xfId="1922" xr:uid="{00000000-0005-0000-0000-000081070000}"/>
    <cellStyle name="Comma 10 3 4 2 2" xfId="18158" xr:uid="{AD854C1D-606B-40DF-A0FD-FDDEE31B54FE}"/>
    <cellStyle name="Comma 10 3 4 2 2 2" xfId="23811" xr:uid="{E35DF505-0F20-4E6D-8F45-4D6688E1F21C}"/>
    <cellStyle name="Comma 10 3 4 2 2 3" xfId="37703" xr:uid="{50C54BED-C7E9-4E1F-81F3-2DDA647C7973}"/>
    <cellStyle name="Comma 10 3 4 2 2 4" xfId="40183" xr:uid="{559AA752-D44D-45EB-8295-2DF4980E2DF3}"/>
    <cellStyle name="Comma 10 3 4 2 2 5" xfId="42661" xr:uid="{5845935A-1875-4E44-8E00-93BB29DF0106}"/>
    <cellStyle name="Comma 10 3 4 2 3" xfId="20587" xr:uid="{8D701085-BA68-4424-B2C7-F1A0EA5BAF77}"/>
    <cellStyle name="Comma 10 3 4 2 4" xfId="36801" xr:uid="{349D7794-56CA-4F15-A474-67834D26A96B}"/>
    <cellStyle name="Comma 10 3 4 2 5" xfId="39281" xr:uid="{7E7580B2-0621-4F7E-9150-3620864B1965}"/>
    <cellStyle name="Comma 10 3 4 2 6" xfId="41759" xr:uid="{3690FB8E-0058-4C4E-BB8E-E424F367245D}"/>
    <cellStyle name="Comma 10 3 4 3" xfId="1923" xr:uid="{00000000-0005-0000-0000-000082070000}"/>
    <cellStyle name="Comma 10 3 4 3 2" xfId="18159" xr:uid="{CAE4FE83-C39E-45B5-88A4-0C07B649D4A7}"/>
    <cellStyle name="Comma 10 3 4 3 3" xfId="21974" xr:uid="{5EDE2A67-15C8-4CF8-83D1-E627FC46D3CC}"/>
    <cellStyle name="Comma 10 3 4 3 4" xfId="37589" xr:uid="{FCAB2840-0E86-41F2-B53F-B305944F9CEE}"/>
    <cellStyle name="Comma 10 3 4 3 5" xfId="40069" xr:uid="{0E4B73DA-ACD4-48A4-AC38-284B8CF7F608}"/>
    <cellStyle name="Comma 10 3 4 3 6" xfId="42547" xr:uid="{C49AA826-BF72-4AA5-8F98-8A33043B4643}"/>
    <cellStyle name="Comma 10 3 4 4" xfId="18157" xr:uid="{6ABD51DF-A12F-4B8E-8808-35F979CDCD7A}"/>
    <cellStyle name="Comma 10 3 4 5" xfId="19515" xr:uid="{702507F6-D418-4B4F-80E4-92697F03F977}"/>
    <cellStyle name="Comma 10 3 4 6" xfId="36483" xr:uid="{CEA007FC-DB89-428E-9130-54F5B3578B84}"/>
    <cellStyle name="Comma 10 3 4 7" xfId="38963" xr:uid="{69A5E1DC-0E5E-47CC-BB3E-89DA4DC079B3}"/>
    <cellStyle name="Comma 10 3 4 8" xfId="41441" xr:uid="{E16FE1EF-48D4-4632-8E5C-26729DAD13EF}"/>
    <cellStyle name="Comma 10 3 5" xfId="1924" xr:uid="{00000000-0005-0000-0000-000083070000}"/>
    <cellStyle name="Comma 10 3 5 2" xfId="1925" xr:uid="{00000000-0005-0000-0000-000084070000}"/>
    <cellStyle name="Comma 10 3 5 2 2" xfId="18161" xr:uid="{C3CC978A-2361-4635-B601-7EA53B4119A1}"/>
    <cellStyle name="Comma 10 3 5 2 2 2" xfId="23812" xr:uid="{9FDD4F71-273F-4A3D-B652-39190C194218}"/>
    <cellStyle name="Comma 10 3 5 2 2 3" xfId="37704" xr:uid="{C98CA131-A59F-4593-965B-1F039628909B}"/>
    <cellStyle name="Comma 10 3 5 2 2 4" xfId="40184" xr:uid="{37E8D9D9-31E0-4292-95BC-FE615C3CDB5D}"/>
    <cellStyle name="Comma 10 3 5 2 2 5" xfId="42662" xr:uid="{81E36534-246C-4C1A-8A0D-2E13721D0156}"/>
    <cellStyle name="Comma 10 3 5 2 3" xfId="20588" xr:uid="{D7A65419-64AA-4205-B96B-3D2FD6999ADA}"/>
    <cellStyle name="Comma 10 3 5 2 4" xfId="36802" xr:uid="{BD500C3C-093A-4B3B-B920-45D890AE4F67}"/>
    <cellStyle name="Comma 10 3 5 2 5" xfId="39282" xr:uid="{9ACA84CE-F33B-480B-9829-8EE46752E96A}"/>
    <cellStyle name="Comma 10 3 5 2 6" xfId="41760" xr:uid="{74941BD2-26FA-4CC5-9A80-77BCB6DF55E7}"/>
    <cellStyle name="Comma 10 3 5 3" xfId="1926" xr:uid="{00000000-0005-0000-0000-000085070000}"/>
    <cellStyle name="Comma 10 3 5 3 2" xfId="18162" xr:uid="{AB074CF2-53D7-493B-B535-D43E94B978EA}"/>
    <cellStyle name="Comma 10 3 5 3 3" xfId="24578" xr:uid="{F597ED64-3427-487D-8847-9DBB875D1697}"/>
    <cellStyle name="Comma 10 3 5 3 4" xfId="38437" xr:uid="{5B673745-0D66-4624-BDB0-B0B8D68B0857}"/>
    <cellStyle name="Comma 10 3 5 3 5" xfId="40917" xr:uid="{63D61D6B-67C7-4E9D-A669-B1D46D560358}"/>
    <cellStyle name="Comma 10 3 5 3 6" xfId="43395" xr:uid="{7FEFE3AE-ED36-4F0C-8ECD-BD2B0FB70545}"/>
    <cellStyle name="Comma 10 3 5 4" xfId="18160" xr:uid="{E34A8B74-6259-433D-BF9C-9B3396E5D521}"/>
    <cellStyle name="Comma 10 3 5 5" xfId="19516" xr:uid="{4972D0A1-16D8-4092-BF0C-7C7D2B4C68CF}"/>
    <cellStyle name="Comma 10 3 5 6" xfId="36484" xr:uid="{640FDCAF-7AC3-4E92-A664-715C1B36671C}"/>
    <cellStyle name="Comma 10 3 5 7" xfId="38964" xr:uid="{1F69B2ED-9198-4FF9-8B67-4D044735315D}"/>
    <cellStyle name="Comma 10 3 5 8" xfId="41442" xr:uid="{08F66FB0-2943-471F-923D-946416B44812}"/>
    <cellStyle name="Comma 10 3 6" xfId="1927" xr:uid="{00000000-0005-0000-0000-000086070000}"/>
    <cellStyle name="Comma 10 3 6 2" xfId="1928" xr:uid="{00000000-0005-0000-0000-000087070000}"/>
    <cellStyle name="Comma 10 3 6 2 2" xfId="18164" xr:uid="{2501C8E0-94F6-4A2C-B7C1-B81AEEB0863A}"/>
    <cellStyle name="Comma 10 3 6 2 2 2" xfId="23813" xr:uid="{C8F0DD47-3367-4FD6-B076-AF8F2D9209FC}"/>
    <cellStyle name="Comma 10 3 6 2 2 3" xfId="37705" xr:uid="{9A8E716A-832A-4190-A88F-673A06EB97C8}"/>
    <cellStyle name="Comma 10 3 6 2 2 4" xfId="40185" xr:uid="{F0E7AAA6-50AB-4539-847C-4783B6B42435}"/>
    <cellStyle name="Comma 10 3 6 2 2 5" xfId="42663" xr:uid="{D54929F5-BA40-4F74-A923-7916A9608A88}"/>
    <cellStyle name="Comma 10 3 6 2 3" xfId="20589" xr:uid="{02DCFB76-5A05-4394-8625-4FD44525F294}"/>
    <cellStyle name="Comma 10 3 6 2 4" xfId="36803" xr:uid="{048F8985-03C8-4537-AE69-8C9C620557A2}"/>
    <cellStyle name="Comma 10 3 6 2 5" xfId="39283" xr:uid="{726C9700-725E-45C8-AEA7-53E8B7D7E7EC}"/>
    <cellStyle name="Comma 10 3 6 2 6" xfId="41761" xr:uid="{AB7B77B6-FA56-4BBC-B643-8CAB9B867F39}"/>
    <cellStyle name="Comma 10 3 6 3" xfId="1929" xr:uid="{00000000-0005-0000-0000-000088070000}"/>
    <cellStyle name="Comma 10 3 6 3 2" xfId="18165" xr:uid="{7E97E91B-D4A7-4D9D-BE17-02482E183357}"/>
    <cellStyle name="Comma 10 3 6 3 3" xfId="21973" xr:uid="{CB2E6768-3AB8-4CC1-A30E-4E5C3C0F3398}"/>
    <cellStyle name="Comma 10 3 6 3 4" xfId="37588" xr:uid="{F2AFC191-D0FD-412E-8ED1-3F8384A794B9}"/>
    <cellStyle name="Comma 10 3 6 3 5" xfId="40068" xr:uid="{1FB058C6-F7BC-43D1-BBC2-3D2BF7C0C394}"/>
    <cellStyle name="Comma 10 3 6 3 6" xfId="42546" xr:uid="{E68F8E5A-A9F7-46B1-9325-744B07941384}"/>
    <cellStyle name="Comma 10 3 6 4" xfId="18163" xr:uid="{C54BB1FE-92FB-4E00-85CF-E272EF7E8C49}"/>
    <cellStyle name="Comma 10 3 6 5" xfId="19517" xr:uid="{AC6E52BB-26DF-4F9D-AEA3-F69F89A3A5C2}"/>
    <cellStyle name="Comma 10 3 6 6" xfId="36485" xr:uid="{BBF73D71-C23C-411D-8931-071BF2907BE0}"/>
    <cellStyle name="Comma 10 3 6 7" xfId="38965" xr:uid="{5AB14D9E-C3AC-44E2-9603-74A4C6A12FC6}"/>
    <cellStyle name="Comma 10 3 6 8" xfId="41443" xr:uid="{479AE0D1-8DB6-4BA2-A4A5-D8C0BCB1F401}"/>
    <cellStyle name="Comma 10 3 7" xfId="1930" xr:uid="{00000000-0005-0000-0000-000089070000}"/>
    <cellStyle name="Comma 10 3 7 2" xfId="1931" xr:uid="{00000000-0005-0000-0000-00008A070000}"/>
    <cellStyle name="Comma 10 3 7 2 2" xfId="18167" xr:uid="{327B4F6B-7F1A-4193-9403-89CDE6F3F02D}"/>
    <cellStyle name="Comma 10 3 7 2 2 2" xfId="23814" xr:uid="{DF854241-345C-43F8-BA02-C3162715B2A5}"/>
    <cellStyle name="Comma 10 3 7 2 2 3" xfId="37706" xr:uid="{5D7A5044-D767-4384-AB7B-77E3B72A966C}"/>
    <cellStyle name="Comma 10 3 7 2 2 4" xfId="40186" xr:uid="{8A83F572-57CE-4B31-88DB-63FA6C975018}"/>
    <cellStyle name="Comma 10 3 7 2 2 5" xfId="42664" xr:uid="{BF5A0D07-E4E2-4381-8EA2-1FEA8255DDFA}"/>
    <cellStyle name="Comma 10 3 7 2 3" xfId="20590" xr:uid="{98DB65A2-F304-4778-B78B-FFC9BBA79D41}"/>
    <cellStyle name="Comma 10 3 7 2 4" xfId="36804" xr:uid="{D13C5660-46C2-4BA0-BFD3-D535584D0D87}"/>
    <cellStyle name="Comma 10 3 7 2 5" xfId="39284" xr:uid="{40C9C42A-0801-4927-848A-2523D5D90AA7}"/>
    <cellStyle name="Comma 10 3 7 2 6" xfId="41762" xr:uid="{769ACC17-1438-40B7-A4B2-654CBF9C4744}"/>
    <cellStyle name="Comma 10 3 7 3" xfId="1932" xr:uid="{00000000-0005-0000-0000-00008B070000}"/>
    <cellStyle name="Comma 10 3 7 3 2" xfId="18168" xr:uid="{D457B0E4-8661-4DB3-9365-436889BCBDE1}"/>
    <cellStyle name="Comma 10 3 7 3 3" xfId="24579" xr:uid="{2AB5D15B-18E1-48C4-90E3-2E94DDE8E8F4}"/>
    <cellStyle name="Comma 10 3 7 3 4" xfId="38438" xr:uid="{857BB262-B031-409B-84A8-7274165D1700}"/>
    <cellStyle name="Comma 10 3 7 3 5" xfId="40918" xr:uid="{C066434B-DC43-4678-926B-4485BBA97460}"/>
    <cellStyle name="Comma 10 3 7 3 6" xfId="43396" xr:uid="{F12127A7-C3FA-45D8-922D-2136A45D81C5}"/>
    <cellStyle name="Comma 10 3 7 4" xfId="18166" xr:uid="{6FFF31A5-F10A-4C3F-807E-4F69429C9D90}"/>
    <cellStyle name="Comma 10 3 7 5" xfId="19518" xr:uid="{E2A1585E-4C42-4363-8E23-7129B3D2CD76}"/>
    <cellStyle name="Comma 10 3 7 6" xfId="36486" xr:uid="{C0807D04-CC17-4804-8D45-31F5DD4EB09C}"/>
    <cellStyle name="Comma 10 3 7 7" xfId="38966" xr:uid="{C410FBE3-882D-4BC6-A84E-D20C90B9B930}"/>
    <cellStyle name="Comma 10 3 7 8" xfId="41444" xr:uid="{9E6162FA-40EF-479C-BEE6-7F1211B0E005}"/>
    <cellStyle name="Comma 10 3 8" xfId="1933" xr:uid="{00000000-0005-0000-0000-00008C070000}"/>
    <cellStyle name="Comma 10 3 8 2" xfId="1934" xr:uid="{00000000-0005-0000-0000-00008D070000}"/>
    <cellStyle name="Comma 10 3 8 2 2" xfId="18170" xr:uid="{8FBFD265-A71F-47C3-AE0E-58DC2E9B5B3E}"/>
    <cellStyle name="Comma 10 3 8 2 2 2" xfId="23815" xr:uid="{7EB63888-98B1-4B9D-B6CE-3AA73CBF5BB0}"/>
    <cellStyle name="Comma 10 3 8 2 2 3" xfId="37707" xr:uid="{93AEEA2B-6E3A-4F29-8097-C4D7C9684B93}"/>
    <cellStyle name="Comma 10 3 8 2 2 4" xfId="40187" xr:uid="{AF280966-4DE6-4FBF-84B9-40FFCB82CB9E}"/>
    <cellStyle name="Comma 10 3 8 2 2 5" xfId="42665" xr:uid="{F2203637-7539-437D-989A-EB44660F27FD}"/>
    <cellStyle name="Comma 10 3 8 2 3" xfId="20591" xr:uid="{A57E3ACD-1673-4D7C-AFD9-EF741BD28416}"/>
    <cellStyle name="Comma 10 3 8 2 4" xfId="36805" xr:uid="{28C258AF-F190-4062-8EB2-C18128D4E0A5}"/>
    <cellStyle name="Comma 10 3 8 2 5" xfId="39285" xr:uid="{0F020541-DCE1-458C-825D-421142CCAC34}"/>
    <cellStyle name="Comma 10 3 8 2 6" xfId="41763" xr:uid="{BF91B14F-879F-434C-BBB7-01C7FAB07C26}"/>
    <cellStyle name="Comma 10 3 8 3" xfId="1935" xr:uid="{00000000-0005-0000-0000-00008E070000}"/>
    <cellStyle name="Comma 10 3 8 3 2" xfId="18171" xr:uid="{2612292E-EF80-4EA2-AABE-B7935AAD9911}"/>
    <cellStyle name="Comma 10 3 8 3 3" xfId="24580" xr:uid="{70688DCB-51A8-4B47-95BA-37FC6615EB18}"/>
    <cellStyle name="Comma 10 3 8 3 4" xfId="38439" xr:uid="{867D3ED0-F243-4FDD-BE06-2CCCF91C5227}"/>
    <cellStyle name="Comma 10 3 8 3 5" xfId="40919" xr:uid="{E38E612C-2920-4D2B-BA68-FD969BB78819}"/>
    <cellStyle name="Comma 10 3 8 3 6" xfId="43397" xr:uid="{2427C47E-2DEE-41FC-804E-348D5BCCAF2E}"/>
    <cellStyle name="Comma 10 3 8 4" xfId="18169" xr:uid="{05D3227B-DB80-4A32-BB17-2A9BCDAA14CB}"/>
    <cellStyle name="Comma 10 3 8 5" xfId="19519" xr:uid="{53E805B6-BFD1-4931-B3C9-9C34F14CA694}"/>
    <cellStyle name="Comma 10 3 8 6" xfId="36487" xr:uid="{4CEE2740-5E44-4164-8B6D-518563E9A99A}"/>
    <cellStyle name="Comma 10 3 8 7" xfId="38967" xr:uid="{FA4BC07D-0059-420A-8656-843572C3CC2A}"/>
    <cellStyle name="Comma 10 3 8 8" xfId="41445" xr:uid="{8443958F-D358-4544-939F-6877A4696740}"/>
    <cellStyle name="Comma 10 3 9" xfId="1936" xr:uid="{00000000-0005-0000-0000-00008F070000}"/>
    <cellStyle name="Comma 10 3 9 2" xfId="1937" xr:uid="{00000000-0005-0000-0000-000090070000}"/>
    <cellStyle name="Comma 10 3 9 2 2" xfId="18173" xr:uid="{A61D2247-DD18-4FD8-B360-735F1552CC91}"/>
    <cellStyle name="Comma 10 3 9 2 2 2" xfId="23816" xr:uid="{EA85170A-B155-44E3-8651-00C45704AB54}"/>
    <cellStyle name="Comma 10 3 9 2 2 3" xfId="37708" xr:uid="{00FDF22F-628B-449A-8EFC-17D82BD34158}"/>
    <cellStyle name="Comma 10 3 9 2 2 4" xfId="40188" xr:uid="{F75690A4-A4B8-44AB-84B2-D2C1CDCECBF0}"/>
    <cellStyle name="Comma 10 3 9 2 2 5" xfId="42666" xr:uid="{24DFDD03-56F8-4480-996F-077C225D87CB}"/>
    <cellStyle name="Comma 10 3 9 2 3" xfId="20592" xr:uid="{F0B8BCE0-0750-42BD-AFD4-3DF30E6BDEA3}"/>
    <cellStyle name="Comma 10 3 9 2 4" xfId="36806" xr:uid="{28A64C0C-713F-4B22-8499-18627419A447}"/>
    <cellStyle name="Comma 10 3 9 2 5" xfId="39286" xr:uid="{5EC3DBDC-E9A6-45BB-AD50-530C449167A7}"/>
    <cellStyle name="Comma 10 3 9 2 6" xfId="41764" xr:uid="{EAF04F04-30A1-49CB-BEDA-633BA7647A40}"/>
    <cellStyle name="Comma 10 3 9 3" xfId="1938" xr:uid="{00000000-0005-0000-0000-000091070000}"/>
    <cellStyle name="Comma 10 3 9 3 2" xfId="18174" xr:uid="{3370E5D5-F2B8-4E9D-B5A7-ADAD6488EEB9}"/>
    <cellStyle name="Comma 10 3 9 3 3" xfId="21971" xr:uid="{6632EDBD-1A15-427E-A577-0D16F791750E}"/>
    <cellStyle name="Comma 10 3 9 3 4" xfId="37587" xr:uid="{26787550-D991-42E6-9D3F-D96FD32E8FB4}"/>
    <cellStyle name="Comma 10 3 9 3 5" xfId="40067" xr:uid="{32E40846-7CD6-4288-A1F0-030D36BE4D79}"/>
    <cellStyle name="Comma 10 3 9 3 6" xfId="42545" xr:uid="{3061D203-54CA-4D76-8BB9-F6AAE1C0A31E}"/>
    <cellStyle name="Comma 10 3 9 4" xfId="18172" xr:uid="{DD2611A8-B7C4-4C89-A1E1-FECB33A3CCB4}"/>
    <cellStyle name="Comma 10 3 9 5" xfId="19520" xr:uid="{5C8784E3-1DC4-40EC-B116-7F967DF4CB49}"/>
    <cellStyle name="Comma 10 3 9 6" xfId="36488" xr:uid="{6BCB1D1F-F682-4005-AEBC-4000C8596A2F}"/>
    <cellStyle name="Comma 10 3 9 7" xfId="38968" xr:uid="{F1B2C6DB-2375-42F7-B3A8-76BDA48A33FD}"/>
    <cellStyle name="Comma 10 3 9 8" xfId="41446" xr:uid="{5C434917-3A6E-468A-A1AE-37F9A561443B}"/>
    <cellStyle name="Comma 10 4" xfId="1939" xr:uid="{00000000-0005-0000-0000-000092070000}"/>
    <cellStyle name="Comma 10 4 10" xfId="1940" xr:uid="{00000000-0005-0000-0000-000093070000}"/>
    <cellStyle name="Comma 10 4 10 2" xfId="1941" xr:uid="{00000000-0005-0000-0000-000094070000}"/>
    <cellStyle name="Comma 10 4 10 2 2" xfId="18177" xr:uid="{4E0400AD-392B-40BD-AE85-50E9C8F7022F}"/>
    <cellStyle name="Comma 10 4 10 2 2 2" xfId="23818" xr:uid="{F65F070C-F374-4D74-9B07-8B09E83F4BB8}"/>
    <cellStyle name="Comma 10 4 10 2 2 3" xfId="37710" xr:uid="{491D15E9-DC7C-4B99-B227-11323DF344A1}"/>
    <cellStyle name="Comma 10 4 10 2 2 4" xfId="40190" xr:uid="{58806E7D-4F8E-4127-9D57-A4472684ABC3}"/>
    <cellStyle name="Comma 10 4 10 2 2 5" xfId="42668" xr:uid="{D745A594-A18F-4460-886A-E3303BF00F38}"/>
    <cellStyle name="Comma 10 4 10 2 3" xfId="20594" xr:uid="{745D7A1F-459F-4F36-A4DC-92E25DB138D7}"/>
    <cellStyle name="Comma 10 4 10 2 4" xfId="36808" xr:uid="{E73034A7-D253-48D5-86CB-11846B67A5D5}"/>
    <cellStyle name="Comma 10 4 10 2 5" xfId="39288" xr:uid="{7E3D975C-CA50-4477-8D7A-96092D4D18EE}"/>
    <cellStyle name="Comma 10 4 10 2 6" xfId="41766" xr:uid="{F10BAF65-B380-49DF-8135-1E5F90795478}"/>
    <cellStyle name="Comma 10 4 10 3" xfId="1942" xr:uid="{00000000-0005-0000-0000-000095070000}"/>
    <cellStyle name="Comma 10 4 10 3 2" xfId="18178" xr:uid="{0304734B-A4E4-461E-BE63-C0767B69E251}"/>
    <cellStyle name="Comma 10 4 10 3 3" xfId="21970" xr:uid="{9B2F8116-278D-4F36-BE18-72449A53F240}"/>
    <cellStyle name="Comma 10 4 10 3 4" xfId="37586" xr:uid="{4FF9C5EC-16E0-43FC-A4C8-5C7B932E3A91}"/>
    <cellStyle name="Comma 10 4 10 3 5" xfId="40066" xr:uid="{C7C671A4-AB29-4AD8-B059-C21F076B3A7A}"/>
    <cellStyle name="Comma 10 4 10 3 6" xfId="42544" xr:uid="{625DE3A2-2951-4C93-8D1A-BD9BDE1E0C72}"/>
    <cellStyle name="Comma 10 4 10 4" xfId="18176" xr:uid="{040A8008-FAFF-4867-8FE9-0D853F941AB7}"/>
    <cellStyle name="Comma 10 4 10 5" xfId="19522" xr:uid="{71ECA82A-C4FC-43DC-8078-62BDF902B94E}"/>
    <cellStyle name="Comma 10 4 10 6" xfId="36490" xr:uid="{F8848495-EC79-4A6A-806D-E896FFAD2936}"/>
    <cellStyle name="Comma 10 4 10 7" xfId="38970" xr:uid="{1331AFF6-79A2-4D1D-AE69-9E385DC4B3F3}"/>
    <cellStyle name="Comma 10 4 10 8" xfId="41448" xr:uid="{7B566142-5C5E-48B9-92C2-D63B8A70592C}"/>
    <cellStyle name="Comma 10 4 11" xfId="1943" xr:uid="{00000000-0005-0000-0000-000096070000}"/>
    <cellStyle name="Comma 10 4 11 2" xfId="1944" xr:uid="{00000000-0005-0000-0000-000097070000}"/>
    <cellStyle name="Comma 10 4 11 2 2" xfId="18180" xr:uid="{EC1E4344-00A6-456C-B88E-22A4221A3E4B}"/>
    <cellStyle name="Comma 10 4 11 2 2 2" xfId="23819" xr:uid="{395CB81F-54D2-4DF4-A02B-E08D8FEAB06B}"/>
    <cellStyle name="Comma 10 4 11 2 2 3" xfId="37711" xr:uid="{352BF573-6B7C-4CC1-ADCD-17BF42C2E965}"/>
    <cellStyle name="Comma 10 4 11 2 2 4" xfId="40191" xr:uid="{6F685D54-CA24-45B4-BF73-CF36BC7CB1BC}"/>
    <cellStyle name="Comma 10 4 11 2 2 5" xfId="42669" xr:uid="{1AB5D1F1-57BD-460D-BD0B-906C2FCC7BB3}"/>
    <cellStyle name="Comma 10 4 11 2 3" xfId="20595" xr:uid="{350F2E45-A356-4170-B9F2-DC2CA813CEE7}"/>
    <cellStyle name="Comma 10 4 11 2 4" xfId="36809" xr:uid="{3A6D5B89-7775-423A-B3FD-6267486A1002}"/>
    <cellStyle name="Comma 10 4 11 2 5" xfId="39289" xr:uid="{88F50D53-BB18-46EE-B1BD-21FA898D07EB}"/>
    <cellStyle name="Comma 10 4 11 2 6" xfId="41767" xr:uid="{F068B689-CC55-45DB-8DF3-8C00D1CB908F}"/>
    <cellStyle name="Comma 10 4 11 3" xfId="1945" xr:uid="{00000000-0005-0000-0000-000098070000}"/>
    <cellStyle name="Comma 10 4 11 3 2" xfId="18181" xr:uid="{D125FE50-E52D-4640-8BDE-B1B70C71C00A}"/>
    <cellStyle name="Comma 10 4 11 3 3" xfId="21969" xr:uid="{C75341CD-2C32-4123-B7FF-693DF205F9F8}"/>
    <cellStyle name="Comma 10 4 11 3 4" xfId="37585" xr:uid="{8FB5DE06-761F-4087-935A-C88999B95B01}"/>
    <cellStyle name="Comma 10 4 11 3 5" xfId="40065" xr:uid="{96CBAF56-8F0A-48CE-8E98-89EF2D6EC945}"/>
    <cellStyle name="Comma 10 4 11 3 6" xfId="42543" xr:uid="{1F949163-11BE-4EAF-9F59-3BDA0B81DB5E}"/>
    <cellStyle name="Comma 10 4 11 4" xfId="18179" xr:uid="{2AA1F9FF-B068-4467-87D3-25365552EC7F}"/>
    <cellStyle name="Comma 10 4 11 5" xfId="19523" xr:uid="{1B060B89-48D9-49DB-91AA-CB1A0644FBB2}"/>
    <cellStyle name="Comma 10 4 11 6" xfId="36491" xr:uid="{7F54D0E1-59F1-4469-9CB4-CEDE92165BF2}"/>
    <cellStyle name="Comma 10 4 11 7" xfId="38971" xr:uid="{A55A963F-425E-4AD4-8651-547275C67F3C}"/>
    <cellStyle name="Comma 10 4 11 8" xfId="41449" xr:uid="{F80C6F65-7E8B-451A-9355-4C0E30F0E9DD}"/>
    <cellStyle name="Comma 10 4 12" xfId="1946" xr:uid="{00000000-0005-0000-0000-000099070000}"/>
    <cellStyle name="Comma 10 4 12 2" xfId="1947" xr:uid="{00000000-0005-0000-0000-00009A070000}"/>
    <cellStyle name="Comma 10 4 12 2 2" xfId="18183" xr:uid="{B792149E-8BCF-4FD3-99DA-BFD8BCE83DD1}"/>
    <cellStyle name="Comma 10 4 12 2 2 2" xfId="23820" xr:uid="{D159DCA5-67A0-45F2-B1B6-293F16390690}"/>
    <cellStyle name="Comma 10 4 12 2 2 3" xfId="37712" xr:uid="{D408DFDF-1B1E-4DA4-B4C2-DF3403870240}"/>
    <cellStyle name="Comma 10 4 12 2 2 4" xfId="40192" xr:uid="{A8B15754-B4C0-421C-BD77-541DF36DF440}"/>
    <cellStyle name="Comma 10 4 12 2 2 5" xfId="42670" xr:uid="{1A306314-764A-430B-90A3-B7499AF8240A}"/>
    <cellStyle name="Comma 10 4 12 2 3" xfId="20596" xr:uid="{BA75DA0E-69CD-4CAC-8895-2BC28A0D2FA2}"/>
    <cellStyle name="Comma 10 4 12 2 4" xfId="36810" xr:uid="{DCD2D83A-4928-48D1-91CE-30343814526E}"/>
    <cellStyle name="Comma 10 4 12 2 5" xfId="39290" xr:uid="{6DF2DF75-0D8D-4D9A-9622-354DA331ADC4}"/>
    <cellStyle name="Comma 10 4 12 2 6" xfId="41768" xr:uid="{EBF55A18-8CB8-4640-8EF7-7308967FAE73}"/>
    <cellStyle name="Comma 10 4 12 3" xfId="1948" xr:uid="{00000000-0005-0000-0000-00009B070000}"/>
    <cellStyle name="Comma 10 4 12 3 2" xfId="18184" xr:uid="{52AC2EBA-9AD1-4D71-BB43-AD6249BB2201}"/>
    <cellStyle name="Comma 10 4 12 3 3" xfId="24581" xr:uid="{51B54493-825E-4510-98B3-DC6F5145CBDC}"/>
    <cellStyle name="Comma 10 4 12 3 4" xfId="38440" xr:uid="{330BC107-1395-4906-B781-7842D44A0346}"/>
    <cellStyle name="Comma 10 4 12 3 5" xfId="40920" xr:uid="{AF810FF1-CB15-4A8F-BB67-241A337388A0}"/>
    <cellStyle name="Comma 10 4 12 3 6" xfId="43398" xr:uid="{2D89C1CB-A6F3-4C54-8A26-2B1001B8DF6E}"/>
    <cellStyle name="Comma 10 4 12 4" xfId="18182" xr:uid="{E366D1F1-2815-43FA-83A4-78C35F8B18AD}"/>
    <cellStyle name="Comma 10 4 12 5" xfId="19524" xr:uid="{E204F41F-55CD-4082-A3FB-C1C81E08F0DC}"/>
    <cellStyle name="Comma 10 4 12 6" xfId="36492" xr:uid="{949C8915-0822-4417-A5D1-D15EFF4FAA22}"/>
    <cellStyle name="Comma 10 4 12 7" xfId="38972" xr:uid="{392BC004-15E9-45B2-A1EE-BE3CE0D743C5}"/>
    <cellStyle name="Comma 10 4 12 8" xfId="41450" xr:uid="{C79D5243-12F7-40D4-A324-1D9CBB914EE2}"/>
    <cellStyle name="Comma 10 4 13" xfId="1949" xr:uid="{00000000-0005-0000-0000-00009C070000}"/>
    <cellStyle name="Comma 10 4 13 2" xfId="1950" xr:uid="{00000000-0005-0000-0000-00009D070000}"/>
    <cellStyle name="Comma 10 4 13 2 2" xfId="18186" xr:uid="{8F489718-4574-4389-9C8E-A49E9CC2029F}"/>
    <cellStyle name="Comma 10 4 13 2 2 2" xfId="23821" xr:uid="{F716FECB-972E-4CD6-9313-9947A890B2BC}"/>
    <cellStyle name="Comma 10 4 13 2 2 3" xfId="37713" xr:uid="{220DB564-7B40-47D1-BF35-85A0102F574F}"/>
    <cellStyle name="Comma 10 4 13 2 2 4" xfId="40193" xr:uid="{1D907162-E8F1-407C-ABEE-3C6027822EA4}"/>
    <cellStyle name="Comma 10 4 13 2 2 5" xfId="42671" xr:uid="{01D8AE34-B37E-4283-8271-39555166F61A}"/>
    <cellStyle name="Comma 10 4 13 2 3" xfId="20597" xr:uid="{47B094C1-BDE2-4555-9D06-2BBDB0D8314D}"/>
    <cellStyle name="Comma 10 4 13 2 4" xfId="36811" xr:uid="{E7C192F9-AA27-4330-9C04-2223DCBB263B}"/>
    <cellStyle name="Comma 10 4 13 2 5" xfId="39291" xr:uid="{7862F103-E6D5-42CA-B1D6-62332270F14E}"/>
    <cellStyle name="Comma 10 4 13 2 6" xfId="41769" xr:uid="{C64C3824-77CE-43A4-BEDB-FB7BDF134E74}"/>
    <cellStyle name="Comma 10 4 13 3" xfId="1951" xr:uid="{00000000-0005-0000-0000-00009E070000}"/>
    <cellStyle name="Comma 10 4 13 3 2" xfId="18187" xr:uid="{BB6494E4-462A-4E8E-8157-37095A891A07}"/>
    <cellStyle name="Comma 10 4 13 3 3" xfId="24582" xr:uid="{EDC6F54F-C7B3-4D4C-90AD-F5CAFFC48256}"/>
    <cellStyle name="Comma 10 4 13 3 4" xfId="38441" xr:uid="{3B020925-D1A3-4250-9846-DB1EA26356C4}"/>
    <cellStyle name="Comma 10 4 13 3 5" xfId="40921" xr:uid="{A298221C-FAD4-4E74-A913-82C4EB83D6A2}"/>
    <cellStyle name="Comma 10 4 13 3 6" xfId="43399" xr:uid="{D355A1C7-462B-4AA9-BE2E-0EA987847882}"/>
    <cellStyle name="Comma 10 4 13 4" xfId="18185" xr:uid="{B3A52D61-6DAF-40FD-97CD-46DF2E746143}"/>
    <cellStyle name="Comma 10 4 13 5" xfId="19525" xr:uid="{93942FAE-372C-43F1-8D85-8060AC275D81}"/>
    <cellStyle name="Comma 10 4 13 6" xfId="36493" xr:uid="{F847DB9A-A450-46C8-801D-0FA1D408D02A}"/>
    <cellStyle name="Comma 10 4 13 7" xfId="38973" xr:uid="{B1FDB09F-67CA-40E8-8FB9-E3375FBBF19F}"/>
    <cellStyle name="Comma 10 4 13 8" xfId="41451" xr:uid="{9D92E5A8-1F4E-451A-ACB4-EE5DDC48DA63}"/>
    <cellStyle name="Comma 10 4 14" xfId="1952" xr:uid="{00000000-0005-0000-0000-00009F070000}"/>
    <cellStyle name="Comma 10 4 14 2" xfId="1953" xr:uid="{00000000-0005-0000-0000-0000A0070000}"/>
    <cellStyle name="Comma 10 4 14 2 2" xfId="18189" xr:uid="{68AD25E6-E831-4ABE-B273-868B8A769103}"/>
    <cellStyle name="Comma 10 4 14 2 2 2" xfId="23822" xr:uid="{33DC0541-59D2-49D6-A221-9631CC2A73FF}"/>
    <cellStyle name="Comma 10 4 14 2 2 3" xfId="37714" xr:uid="{71B234E1-14A1-4813-8CDD-1BC2DD26FF4C}"/>
    <cellStyle name="Comma 10 4 14 2 2 4" xfId="40194" xr:uid="{6050D22F-7FD5-4905-BC84-917EF3DE7952}"/>
    <cellStyle name="Comma 10 4 14 2 2 5" xfId="42672" xr:uid="{6A5C4FEE-853C-4EFD-AFAB-AF55F5C24AEA}"/>
    <cellStyle name="Comma 10 4 14 2 3" xfId="20598" xr:uid="{37493980-4E52-4554-889F-FE6589B4DBB3}"/>
    <cellStyle name="Comma 10 4 14 2 4" xfId="36812" xr:uid="{282DF4EB-F5A7-4BE2-929A-53F00B6F79EC}"/>
    <cellStyle name="Comma 10 4 14 2 5" xfId="39292" xr:uid="{96FC1020-09C5-418E-BFDF-81025541CC5D}"/>
    <cellStyle name="Comma 10 4 14 2 6" xfId="41770" xr:uid="{C546A8DD-2FE9-450D-8E85-21E16DB463A9}"/>
    <cellStyle name="Comma 10 4 14 3" xfId="1954" xr:uid="{00000000-0005-0000-0000-0000A1070000}"/>
    <cellStyle name="Comma 10 4 14 3 2" xfId="18190" xr:uid="{FB58F6CB-1CE6-4CE6-9791-B68DBE1CEE4C}"/>
    <cellStyle name="Comma 10 4 14 3 3" xfId="21967" xr:uid="{B221C883-8925-4DFA-8594-4B363FC92637}"/>
    <cellStyle name="Comma 10 4 14 3 4" xfId="37584" xr:uid="{AF6EB805-D6BF-419D-A2C1-4C6D9BE1849E}"/>
    <cellStyle name="Comma 10 4 14 3 5" xfId="40064" xr:uid="{A8895368-F2A9-4729-A9A6-6414EE686F7A}"/>
    <cellStyle name="Comma 10 4 14 3 6" xfId="42542" xr:uid="{2360F905-B93B-4260-BF45-F2283B74ACAE}"/>
    <cellStyle name="Comma 10 4 14 4" xfId="18188" xr:uid="{DCBD6797-91D3-4DF1-AEFE-6C9A581F257E}"/>
    <cellStyle name="Comma 10 4 14 5" xfId="19526" xr:uid="{D2751193-2255-4919-8EA2-F9128E25B88E}"/>
    <cellStyle name="Comma 10 4 14 6" xfId="36494" xr:uid="{95D73224-E523-4903-90FD-6C52DD172B1C}"/>
    <cellStyle name="Comma 10 4 14 7" xfId="38974" xr:uid="{47AFAA1C-7549-4A9A-BF18-CCBEED73799F}"/>
    <cellStyle name="Comma 10 4 14 8" xfId="41452" xr:uid="{2664C5DE-07C6-4F13-BE81-E5B635849D86}"/>
    <cellStyle name="Comma 10 4 15" xfId="1955" xr:uid="{00000000-0005-0000-0000-0000A2070000}"/>
    <cellStyle name="Comma 10 4 15 2" xfId="1956" xr:uid="{00000000-0005-0000-0000-0000A3070000}"/>
    <cellStyle name="Comma 10 4 15 2 2" xfId="18192" xr:uid="{DD12C319-7CE1-4E68-B43B-C9C9879EB35A}"/>
    <cellStyle name="Comma 10 4 15 2 2 2" xfId="23823" xr:uid="{ED6776B2-B5C2-4109-B27F-5C6931ABB340}"/>
    <cellStyle name="Comma 10 4 15 2 2 3" xfId="37715" xr:uid="{F855CA36-BC0B-4329-A94F-A2B728C12D15}"/>
    <cellStyle name="Comma 10 4 15 2 2 4" xfId="40195" xr:uid="{880C9D97-C5FE-4EDC-8448-DA82CA430ED1}"/>
    <cellStyle name="Comma 10 4 15 2 2 5" xfId="42673" xr:uid="{647C7D88-4508-470B-A82B-FCB0225731FB}"/>
    <cellStyle name="Comma 10 4 15 2 3" xfId="20599" xr:uid="{AF8BC0E9-5DCE-4753-9D0F-080C05DC92D5}"/>
    <cellStyle name="Comma 10 4 15 2 4" xfId="36813" xr:uid="{53FF43FC-E7E2-4DBA-A3BA-D6BCB6B75546}"/>
    <cellStyle name="Comma 10 4 15 2 5" xfId="39293" xr:uid="{4C28DFF6-4CBE-4CA5-BF83-2531910B8521}"/>
    <cellStyle name="Comma 10 4 15 2 6" xfId="41771" xr:uid="{6EE480BB-1481-4682-8132-A068BDFFDAF5}"/>
    <cellStyle name="Comma 10 4 15 3" xfId="1957" xr:uid="{00000000-0005-0000-0000-0000A4070000}"/>
    <cellStyle name="Comma 10 4 15 3 2" xfId="18193" xr:uid="{A0342195-DC6F-4C34-84E8-0EC2FEDC3089}"/>
    <cellStyle name="Comma 10 4 15 3 3" xfId="21963" xr:uid="{BE6CFD1E-AB8C-4427-950A-7D7C5124EC03}"/>
    <cellStyle name="Comma 10 4 15 3 4" xfId="37581" xr:uid="{DC714911-8F25-40C6-8BF7-D7C1D1CC5433}"/>
    <cellStyle name="Comma 10 4 15 3 5" xfId="40061" xr:uid="{A5BB979B-6FE2-4C03-8BE4-6A9F42244F1D}"/>
    <cellStyle name="Comma 10 4 15 3 6" xfId="42539" xr:uid="{2A5B529A-1D6F-42CE-B521-810DB4DF0E06}"/>
    <cellStyle name="Comma 10 4 15 4" xfId="18191" xr:uid="{912B6EFE-61D7-47AF-B709-1438F7DBA960}"/>
    <cellStyle name="Comma 10 4 15 5" xfId="19527" xr:uid="{7609586F-F5BB-4E2C-97F0-560B331376F0}"/>
    <cellStyle name="Comma 10 4 15 6" xfId="36495" xr:uid="{58140B37-2270-4E21-B023-0C125B453AEC}"/>
    <cellStyle name="Comma 10 4 15 7" xfId="38975" xr:uid="{71FA818A-90B2-4928-91F6-740291DAE9FD}"/>
    <cellStyle name="Comma 10 4 15 8" xfId="41453" xr:uid="{F16F1085-A188-4341-B50D-90F14C88C149}"/>
    <cellStyle name="Comma 10 4 16" xfId="1958" xr:uid="{00000000-0005-0000-0000-0000A5070000}"/>
    <cellStyle name="Comma 10 4 16 2" xfId="1959" xr:uid="{00000000-0005-0000-0000-0000A6070000}"/>
    <cellStyle name="Comma 10 4 16 2 2" xfId="18195" xr:uid="{F2B1AA8D-5564-4B15-A332-E5936A26DF7A}"/>
    <cellStyle name="Comma 10 4 16 2 2 2" xfId="23824" xr:uid="{58AB9BCF-F83F-467F-8AC7-8835F2336D2B}"/>
    <cellStyle name="Comma 10 4 16 2 2 3" xfId="37716" xr:uid="{B8162734-497E-4016-9309-37C0521E2C3A}"/>
    <cellStyle name="Comma 10 4 16 2 2 4" xfId="40196" xr:uid="{63069566-686C-4C64-9BF3-84239E6368BE}"/>
    <cellStyle name="Comma 10 4 16 2 2 5" xfId="42674" xr:uid="{D8178DCA-D2DD-4477-BD0A-3FFA0A5BBAEE}"/>
    <cellStyle name="Comma 10 4 16 2 3" xfId="20600" xr:uid="{FF7CB852-814D-420E-9532-D18C5A3A606B}"/>
    <cellStyle name="Comma 10 4 16 2 4" xfId="36814" xr:uid="{7B5D6578-792E-42B8-A3A9-F0DC666968B2}"/>
    <cellStyle name="Comma 10 4 16 2 5" xfId="39294" xr:uid="{BD879371-B755-46B2-B748-933EDBE31961}"/>
    <cellStyle name="Comma 10 4 16 2 6" xfId="41772" xr:uid="{90F3FE2E-4D5C-4A78-857E-C6571C1F4A3B}"/>
    <cellStyle name="Comma 10 4 16 3" xfId="1960" xr:uid="{00000000-0005-0000-0000-0000A7070000}"/>
    <cellStyle name="Comma 10 4 16 3 2" xfId="18196" xr:uid="{1C322055-A725-4D02-9322-D9D4E3F59D14}"/>
    <cellStyle name="Comma 10 4 16 3 3" xfId="24583" xr:uid="{0F54B7BE-E496-4D62-94BD-BF826B773A96}"/>
    <cellStyle name="Comma 10 4 16 3 4" xfId="38442" xr:uid="{E2F06610-C265-47DF-8BC3-B2FC06605447}"/>
    <cellStyle name="Comma 10 4 16 3 5" xfId="40922" xr:uid="{106B7B47-AC4B-453E-BBE7-19AA3F7356BD}"/>
    <cellStyle name="Comma 10 4 16 3 6" xfId="43400" xr:uid="{6A33E499-9BA5-4A8D-8A40-CA305E2E5258}"/>
    <cellStyle name="Comma 10 4 16 4" xfId="18194" xr:uid="{B1BF44D7-CFAF-4612-9666-C663F1599448}"/>
    <cellStyle name="Comma 10 4 16 5" xfId="19528" xr:uid="{C8B36B71-B2B6-474A-81DD-30F47A4E79F8}"/>
    <cellStyle name="Comma 10 4 16 6" xfId="36496" xr:uid="{2DDA84ED-996F-4B80-A644-9710EC9A36B1}"/>
    <cellStyle name="Comma 10 4 16 7" xfId="38976" xr:uid="{498F82B3-7C3D-4F07-8745-ADC47550A32F}"/>
    <cellStyle name="Comma 10 4 16 8" xfId="41454" xr:uid="{CAB0E19F-C9A9-44A3-966B-E991CB54E426}"/>
    <cellStyle name="Comma 10 4 17" xfId="1961" xr:uid="{00000000-0005-0000-0000-0000A8070000}"/>
    <cellStyle name="Comma 10 4 17 2" xfId="1962" xr:uid="{00000000-0005-0000-0000-0000A9070000}"/>
    <cellStyle name="Comma 10 4 17 2 2" xfId="18198" xr:uid="{F5E55DDF-DB4A-4263-8ECE-0BFB8131A51A}"/>
    <cellStyle name="Comma 10 4 17 2 2 2" xfId="23825" xr:uid="{D813BBEC-7D9B-45A3-892C-607B60CB9683}"/>
    <cellStyle name="Comma 10 4 17 2 2 3" xfId="37717" xr:uid="{62781818-4C88-46A7-93E7-D76DB4DAA20C}"/>
    <cellStyle name="Comma 10 4 17 2 2 4" xfId="40197" xr:uid="{D23C1F9D-94A7-4848-BBDF-A1E45F2458CC}"/>
    <cellStyle name="Comma 10 4 17 2 2 5" xfId="42675" xr:uid="{A0BC1116-A1DC-41AD-8BD8-F837E244F573}"/>
    <cellStyle name="Comma 10 4 17 2 3" xfId="20601" xr:uid="{9A89FBC9-235F-4FCA-B866-8949FEC09AFA}"/>
    <cellStyle name="Comma 10 4 17 2 4" xfId="36815" xr:uid="{184D9935-EE73-499C-AFF1-80E05BDE4866}"/>
    <cellStyle name="Comma 10 4 17 2 5" xfId="39295" xr:uid="{83040415-165A-4911-8E96-309E384C5401}"/>
    <cellStyle name="Comma 10 4 17 2 6" xfId="41773" xr:uid="{2A032FD7-919A-487E-8E20-5142E0E23411}"/>
    <cellStyle name="Comma 10 4 17 3" xfId="1963" xr:uid="{00000000-0005-0000-0000-0000AA070000}"/>
    <cellStyle name="Comma 10 4 17 3 2" xfId="18199" xr:uid="{A90716AC-879D-4603-9753-4153CAB0CB13}"/>
    <cellStyle name="Comma 10 4 17 3 3" xfId="24584" xr:uid="{BDE1BD7A-3AC2-45B7-A3FF-2E3EF874EAF7}"/>
    <cellStyle name="Comma 10 4 17 3 4" xfId="38443" xr:uid="{CB09024E-92D9-40F4-8AD0-8A2E44B738EC}"/>
    <cellStyle name="Comma 10 4 17 3 5" xfId="40923" xr:uid="{490113BA-AA51-435E-953F-EEA462878607}"/>
    <cellStyle name="Comma 10 4 17 3 6" xfId="43401" xr:uid="{3F1A25EE-8FD1-4697-9E10-50528B62DD20}"/>
    <cellStyle name="Comma 10 4 17 4" xfId="18197" xr:uid="{37B56C82-96B1-4107-B2A6-E9EA59CEBBC8}"/>
    <cellStyle name="Comma 10 4 17 5" xfId="19529" xr:uid="{23A020C8-5956-47FE-AAF2-32468F79FA5D}"/>
    <cellStyle name="Comma 10 4 17 6" xfId="36497" xr:uid="{1A7AE53F-6F82-4BEB-826B-AEDE5F60ACCB}"/>
    <cellStyle name="Comma 10 4 17 7" xfId="38977" xr:uid="{72A0ADE8-A4C6-4FE8-9AA9-6C9A322DAB10}"/>
    <cellStyle name="Comma 10 4 17 8" xfId="41455" xr:uid="{CFE21E0E-2328-4EA1-A97C-2CED9978366A}"/>
    <cellStyle name="Comma 10 4 18" xfId="1964" xr:uid="{00000000-0005-0000-0000-0000AB070000}"/>
    <cellStyle name="Comma 10 4 18 2" xfId="18200" xr:uid="{6FFBCC70-3420-4D93-8DFB-886F9CF562B2}"/>
    <cellStyle name="Comma 10 4 18 2 2" xfId="23817" xr:uid="{095C0D99-134E-46B9-B6E2-B2F1A66804CC}"/>
    <cellStyle name="Comma 10 4 18 2 3" xfId="37709" xr:uid="{06FBFE7F-5FD5-47DD-9EB6-C3AD375607C0}"/>
    <cellStyle name="Comma 10 4 18 2 4" xfId="40189" xr:uid="{DDFD459A-88EB-4F3E-B9A9-2055E776967A}"/>
    <cellStyle name="Comma 10 4 18 2 5" xfId="42667" xr:uid="{F83C928B-29C6-49BA-B118-6AEA31941728}"/>
    <cellStyle name="Comma 10 4 18 3" xfId="20593" xr:uid="{A98AF62F-70F7-4131-98AB-055CE878338B}"/>
    <cellStyle name="Comma 10 4 18 4" xfId="36807" xr:uid="{8CC7A4A5-4CA8-4226-96C4-1EA9C46C8ECF}"/>
    <cellStyle name="Comma 10 4 18 5" xfId="39287" xr:uid="{EDD63617-6291-4821-8BA5-C7036E0C9803}"/>
    <cellStyle name="Comma 10 4 18 6" xfId="41765" xr:uid="{E92B8D52-D3A0-4C69-A1E4-DC1525FB2233}"/>
    <cellStyle name="Comma 10 4 19" xfId="1965" xr:uid="{00000000-0005-0000-0000-0000AC070000}"/>
    <cellStyle name="Comma 10 4 19 2" xfId="18201" xr:uid="{9AF04DDD-CADE-40DC-B86C-E793198A83AC}"/>
    <cellStyle name="Comma 10 4 19 3" xfId="24585" xr:uid="{E7F69C96-5589-4D76-9C6F-28354BB0F623}"/>
    <cellStyle name="Comma 10 4 19 4" xfId="38444" xr:uid="{03CCAA95-8293-4D56-AEB0-905E343D8653}"/>
    <cellStyle name="Comma 10 4 19 5" xfId="40924" xr:uid="{D4417850-D110-4F7A-A518-E6F9DA9A213D}"/>
    <cellStyle name="Comma 10 4 19 6" xfId="43402" xr:uid="{D0DA60BD-0362-420A-99E9-A9210715CD75}"/>
    <cellStyle name="Comma 10 4 2" xfId="1966" xr:uid="{00000000-0005-0000-0000-0000AD070000}"/>
    <cellStyle name="Comma 10 4 2 2" xfId="1967" xr:uid="{00000000-0005-0000-0000-0000AE070000}"/>
    <cellStyle name="Comma 10 4 2 2 2" xfId="18203" xr:uid="{A182AD75-35D5-42CA-A531-AA66516E52BB}"/>
    <cellStyle name="Comma 10 4 2 2 2 2" xfId="23826" xr:uid="{DB67685E-E878-4DFE-A557-6ADE353FB044}"/>
    <cellStyle name="Comma 10 4 2 2 2 3" xfId="37718" xr:uid="{E3FE38BD-D680-4E1A-9D90-C36657444BDD}"/>
    <cellStyle name="Comma 10 4 2 2 2 4" xfId="40198" xr:uid="{32FAFFA1-3C78-4A90-89F9-24BDB62DF6AD}"/>
    <cellStyle name="Comma 10 4 2 2 2 5" xfId="42676" xr:uid="{59C6CAE7-4603-4F77-BC49-DC032D66F83F}"/>
    <cellStyle name="Comma 10 4 2 2 3" xfId="20602" xr:uid="{EDE0D133-24E9-4BB5-9255-A28344B28A54}"/>
    <cellStyle name="Comma 10 4 2 2 4" xfId="36816" xr:uid="{126BBF4B-D62C-48D1-BB6D-656503106F5C}"/>
    <cellStyle name="Comma 10 4 2 2 5" xfId="39296" xr:uid="{5C553F43-7A3D-4EE0-AFF0-C4E53CB9897E}"/>
    <cellStyle name="Comma 10 4 2 2 6" xfId="41774" xr:uid="{E8B7EE1F-64AB-46AA-B996-C10A8A3BEEA9}"/>
    <cellStyle name="Comma 10 4 2 3" xfId="1968" xr:uid="{00000000-0005-0000-0000-0000AF070000}"/>
    <cellStyle name="Comma 10 4 2 3 2" xfId="18204" xr:uid="{EFEE7634-0E2F-4DD0-83B8-54C81D171F76}"/>
    <cellStyle name="Comma 10 4 2 3 3" xfId="24586" xr:uid="{03AC1F03-55CC-4503-BDD7-B6BAD64DCC34}"/>
    <cellStyle name="Comma 10 4 2 3 4" xfId="38445" xr:uid="{F48972F6-4804-4C05-ABCF-B39EDD2E6986}"/>
    <cellStyle name="Comma 10 4 2 3 5" xfId="40925" xr:uid="{EFC2868D-7544-435C-934D-3DA93DFB74F7}"/>
    <cellStyle name="Comma 10 4 2 3 6" xfId="43403" xr:uid="{905FC5D8-359E-4FDA-A24A-545C1FD5B75B}"/>
    <cellStyle name="Comma 10 4 2 4" xfId="18202" xr:uid="{6495DA39-3C79-4E96-BECC-823E695B5394}"/>
    <cellStyle name="Comma 10 4 2 5" xfId="19530" xr:uid="{A2C50D6D-7844-498E-93FE-A17A05711ED4}"/>
    <cellStyle name="Comma 10 4 2 6" xfId="36498" xr:uid="{868A3C88-F69C-4714-B3F0-4A8506DDDB22}"/>
    <cellStyle name="Comma 10 4 2 7" xfId="38978" xr:uid="{2AAD1B70-E4FB-41EB-A731-A7F70738223E}"/>
    <cellStyle name="Comma 10 4 2 8" xfId="41456" xr:uid="{52C812B9-16D5-4458-9483-35A0201E4DB4}"/>
    <cellStyle name="Comma 10 4 20" xfId="18175" xr:uid="{D31F7E6C-2E10-4101-94C1-13B968DEE724}"/>
    <cellStyle name="Comma 10 4 21" xfId="19521" xr:uid="{CB8650CD-715D-4626-9EA6-2FD7D1DCDFF5}"/>
    <cellStyle name="Comma 10 4 22" xfId="36489" xr:uid="{C7C1505E-B4A4-4245-87BA-008F9ECA5C3C}"/>
    <cellStyle name="Comma 10 4 23" xfId="38969" xr:uid="{E395533B-8DC6-4F6D-8DD1-D28691009DE4}"/>
    <cellStyle name="Comma 10 4 24" xfId="41447" xr:uid="{1FFF8DD9-2A2C-48E1-81F9-86CFCCBBAD5D}"/>
    <cellStyle name="Comma 10 4 3" xfId="1969" xr:uid="{00000000-0005-0000-0000-0000B0070000}"/>
    <cellStyle name="Comma 10 4 3 2" xfId="1970" xr:uid="{00000000-0005-0000-0000-0000B1070000}"/>
    <cellStyle name="Comma 10 4 3 2 2" xfId="18206" xr:uid="{2289143C-052E-4F2A-BD50-08A50CFBCBDA}"/>
    <cellStyle name="Comma 10 4 3 2 2 2" xfId="23827" xr:uid="{05C675A6-AEF5-4DF1-B956-0E70DC24352C}"/>
    <cellStyle name="Comma 10 4 3 2 2 3" xfId="37719" xr:uid="{ED6329B1-046E-4DE4-8FA7-5E3A5B6C4A8E}"/>
    <cellStyle name="Comma 10 4 3 2 2 4" xfId="40199" xr:uid="{03D21F34-8C50-41D7-BD26-913B233F41D3}"/>
    <cellStyle name="Comma 10 4 3 2 2 5" xfId="42677" xr:uid="{B9483356-A667-49AD-B671-A9EEE7B7DCDB}"/>
    <cellStyle name="Comma 10 4 3 2 3" xfId="20603" xr:uid="{32DBF81D-00FB-41A4-913C-D26FC4B24830}"/>
    <cellStyle name="Comma 10 4 3 2 4" xfId="36817" xr:uid="{8BA60372-0C5F-4AF0-B99C-334B127C94AB}"/>
    <cellStyle name="Comma 10 4 3 2 5" xfId="39297" xr:uid="{889F7859-70FB-4AE2-8D80-A3B61E2B433F}"/>
    <cellStyle name="Comma 10 4 3 2 6" xfId="41775" xr:uid="{DEE01B34-91FD-4C21-A53E-13D6AB7C8EA3}"/>
    <cellStyle name="Comma 10 4 3 3" xfId="1971" xr:uid="{00000000-0005-0000-0000-0000B2070000}"/>
    <cellStyle name="Comma 10 4 3 3 2" xfId="18207" xr:uid="{4545A2FF-7EAE-42B0-9175-36F25B6C1BED}"/>
    <cellStyle name="Comma 10 4 3 3 3" xfId="21960" xr:uid="{5788FA8F-A95F-4836-905D-0248E2A36473}"/>
    <cellStyle name="Comma 10 4 3 3 4" xfId="37580" xr:uid="{3B743559-D96A-4B2E-86A5-624B82645982}"/>
    <cellStyle name="Comma 10 4 3 3 5" xfId="40060" xr:uid="{8CD918EE-C198-4D8E-810D-F48560DDC38A}"/>
    <cellStyle name="Comma 10 4 3 3 6" xfId="42538" xr:uid="{D833B16E-1942-465F-AF2B-3461CFBCBD52}"/>
    <cellStyle name="Comma 10 4 3 4" xfId="18205" xr:uid="{3DC8829A-97F8-4C11-BB65-5263BE9ED65A}"/>
    <cellStyle name="Comma 10 4 3 5" xfId="19531" xr:uid="{E1753853-4A44-4338-81AA-A4BBC220D2CF}"/>
    <cellStyle name="Comma 10 4 3 6" xfId="36499" xr:uid="{7FD7077B-0AB6-40BA-840F-742DCBBBD357}"/>
    <cellStyle name="Comma 10 4 3 7" xfId="38979" xr:uid="{F392A639-067E-4DFE-A127-B4942F681E51}"/>
    <cellStyle name="Comma 10 4 3 8" xfId="41457" xr:uid="{31145944-AB62-4014-B6C7-FD17DFE371CF}"/>
    <cellStyle name="Comma 10 4 4" xfId="1972" xr:uid="{00000000-0005-0000-0000-0000B3070000}"/>
    <cellStyle name="Comma 10 4 4 2" xfId="1973" xr:uid="{00000000-0005-0000-0000-0000B4070000}"/>
    <cellStyle name="Comma 10 4 4 2 2" xfId="18209" xr:uid="{846F7618-4964-420A-85DA-4D5C4070A99E}"/>
    <cellStyle name="Comma 10 4 4 2 2 2" xfId="23828" xr:uid="{44EECD8E-ECF5-4CE0-ADFB-468F833B9995}"/>
    <cellStyle name="Comma 10 4 4 2 2 3" xfId="37720" xr:uid="{D165B494-52A6-4C6D-9368-55DA16102A9D}"/>
    <cellStyle name="Comma 10 4 4 2 2 4" xfId="40200" xr:uid="{B7954C43-9BE1-4D74-B9F7-3B18CD117222}"/>
    <cellStyle name="Comma 10 4 4 2 2 5" xfId="42678" xr:uid="{F91C62FE-EFA6-4607-87C5-65681A52507E}"/>
    <cellStyle name="Comma 10 4 4 2 3" xfId="20604" xr:uid="{6074D029-FA0C-47DA-B3B1-EC63C3EDB481}"/>
    <cellStyle name="Comma 10 4 4 2 4" xfId="36818" xr:uid="{A74341FB-AF97-400E-9E36-EDF0552D2F84}"/>
    <cellStyle name="Comma 10 4 4 2 5" xfId="39298" xr:uid="{4786BEFB-1612-4BAF-9577-FBAE5077A985}"/>
    <cellStyle name="Comma 10 4 4 2 6" xfId="41776" xr:uid="{B91A0F59-9936-48AE-9A17-909AF101D6E4}"/>
    <cellStyle name="Comma 10 4 4 3" xfId="1974" xr:uid="{00000000-0005-0000-0000-0000B5070000}"/>
    <cellStyle name="Comma 10 4 4 3 2" xfId="18210" xr:uid="{04090185-6AF5-4DE1-8A9A-F9C897F4DB0C}"/>
    <cellStyle name="Comma 10 4 4 3 3" xfId="24587" xr:uid="{DC04072E-DAD2-4807-BAC6-DFD7269985C1}"/>
    <cellStyle name="Comma 10 4 4 3 4" xfId="38446" xr:uid="{69B859A5-85C2-4A5F-A09C-993FDD606CB0}"/>
    <cellStyle name="Comma 10 4 4 3 5" xfId="40926" xr:uid="{07A23301-5716-4162-80DE-211CD48D1EFE}"/>
    <cellStyle name="Comma 10 4 4 3 6" xfId="43404" xr:uid="{3B293B9F-6DB1-4C85-BF67-B2E73A620DBD}"/>
    <cellStyle name="Comma 10 4 4 4" xfId="18208" xr:uid="{4E0251BA-B69F-46B0-9347-D7E78975ED03}"/>
    <cellStyle name="Comma 10 4 4 5" xfId="19532" xr:uid="{919CD56D-DE17-402E-A646-5AADB078FF03}"/>
    <cellStyle name="Comma 10 4 4 6" xfId="36500" xr:uid="{4E8E59C4-5377-4B30-B4E3-8B58AF659E1A}"/>
    <cellStyle name="Comma 10 4 4 7" xfId="38980" xr:uid="{347FAC10-95B7-44BB-9405-04A45483E0DD}"/>
    <cellStyle name="Comma 10 4 4 8" xfId="41458" xr:uid="{185A46EA-09F2-4978-9B56-FADCE18E5922}"/>
    <cellStyle name="Comma 10 4 5" xfId="1975" xr:uid="{00000000-0005-0000-0000-0000B6070000}"/>
    <cellStyle name="Comma 10 4 5 2" xfId="1976" xr:uid="{00000000-0005-0000-0000-0000B7070000}"/>
    <cellStyle name="Comma 10 4 5 2 2" xfId="18212" xr:uid="{016F983F-FFF1-4F95-8E2B-10562991B7D9}"/>
    <cellStyle name="Comma 10 4 5 2 2 2" xfId="23829" xr:uid="{6C021F69-ECAC-4078-AAC1-6B2A9F7E2BCD}"/>
    <cellStyle name="Comma 10 4 5 2 2 3" xfId="37721" xr:uid="{28551D2F-B673-4690-8778-9D6F0C4E32AE}"/>
    <cellStyle name="Comma 10 4 5 2 2 4" xfId="40201" xr:uid="{2F82C5BD-57A4-4EFB-A3EC-363BF2DF7330}"/>
    <cellStyle name="Comma 10 4 5 2 2 5" xfId="42679" xr:uid="{4080F007-C297-4D12-836E-118DCFF0D330}"/>
    <cellStyle name="Comma 10 4 5 2 3" xfId="20605" xr:uid="{85A90A56-0809-4996-AFFC-DA94C7AABF45}"/>
    <cellStyle name="Comma 10 4 5 2 4" xfId="36819" xr:uid="{255D3A9C-3BB6-4354-BB52-13A8EB2B04DA}"/>
    <cellStyle name="Comma 10 4 5 2 5" xfId="39299" xr:uid="{D0E71501-E434-494E-8F7D-EE2A8CF1356F}"/>
    <cellStyle name="Comma 10 4 5 2 6" xfId="41777" xr:uid="{816894E3-E1C6-491F-B9E8-5C591E3E7431}"/>
    <cellStyle name="Comma 10 4 5 3" xfId="1977" xr:uid="{00000000-0005-0000-0000-0000B8070000}"/>
    <cellStyle name="Comma 10 4 5 3 2" xfId="18213" xr:uid="{9F6320FF-D5C1-4967-BBBD-468FF8CB83BA}"/>
    <cellStyle name="Comma 10 4 5 3 3" xfId="24588" xr:uid="{D8F4D8F7-40B8-4A21-8560-4EF8261D31C3}"/>
    <cellStyle name="Comma 10 4 5 3 4" xfId="38447" xr:uid="{6E79040E-B636-44E0-822F-D7821D0784A6}"/>
    <cellStyle name="Comma 10 4 5 3 5" xfId="40927" xr:uid="{DC98EF13-B3E7-4DD8-9E5B-BF239FBACE25}"/>
    <cellStyle name="Comma 10 4 5 3 6" xfId="43405" xr:uid="{E9A84B09-1CC2-4E2C-89F2-AAA2D0B24DA5}"/>
    <cellStyle name="Comma 10 4 5 4" xfId="18211" xr:uid="{CB936CDA-A30D-4466-9B38-9FE947A9EF94}"/>
    <cellStyle name="Comma 10 4 5 5" xfId="19533" xr:uid="{656EF776-17DC-452D-BE47-BEF40A36797D}"/>
    <cellStyle name="Comma 10 4 5 6" xfId="36501" xr:uid="{C6B2DE2A-2E05-47AA-AC32-3E73E835042C}"/>
    <cellStyle name="Comma 10 4 5 7" xfId="38981" xr:uid="{F6DDE57A-3A0D-4D45-8BD8-07B808DC7626}"/>
    <cellStyle name="Comma 10 4 5 8" xfId="41459" xr:uid="{4021EC67-02BF-4999-A82C-3D5C8AA551FB}"/>
    <cellStyle name="Comma 10 4 6" xfId="1978" xr:uid="{00000000-0005-0000-0000-0000B9070000}"/>
    <cellStyle name="Comma 10 4 6 2" xfId="1979" xr:uid="{00000000-0005-0000-0000-0000BA070000}"/>
    <cellStyle name="Comma 10 4 6 2 2" xfId="18215" xr:uid="{B40123F7-B3FD-4A97-A5A8-66512D19CA7E}"/>
    <cellStyle name="Comma 10 4 6 2 2 2" xfId="23830" xr:uid="{7CD8E899-5FE4-4363-8FAF-54405C1C1EDF}"/>
    <cellStyle name="Comma 10 4 6 2 2 3" xfId="37722" xr:uid="{736EEFAD-2995-427E-973D-0A40E646CAD6}"/>
    <cellStyle name="Comma 10 4 6 2 2 4" xfId="40202" xr:uid="{9DCAF81C-9CAF-412F-A13A-B3EC70C9C265}"/>
    <cellStyle name="Comma 10 4 6 2 2 5" xfId="42680" xr:uid="{79894CAE-986C-4F11-84C4-452EC01E23C9}"/>
    <cellStyle name="Comma 10 4 6 2 3" xfId="20606" xr:uid="{FEA5AFF1-5195-401F-A862-E90468402EF6}"/>
    <cellStyle name="Comma 10 4 6 2 4" xfId="36820" xr:uid="{E1A41919-0674-47DA-9FB5-4A889F9D6222}"/>
    <cellStyle name="Comma 10 4 6 2 5" xfId="39300" xr:uid="{75531B2E-4DE1-49E0-B845-6A72E5C3FAA5}"/>
    <cellStyle name="Comma 10 4 6 2 6" xfId="41778" xr:uid="{8555A420-A8AF-40ED-9BEB-40D19890E7B8}"/>
    <cellStyle name="Comma 10 4 6 3" xfId="1980" xr:uid="{00000000-0005-0000-0000-0000BB070000}"/>
    <cellStyle name="Comma 10 4 6 3 2" xfId="18216" xr:uid="{27C7E3C9-E9E0-4B95-9D56-078A365D7E7B}"/>
    <cellStyle name="Comma 10 4 6 3 3" xfId="24589" xr:uid="{3EF2120D-7F6A-4354-8C14-5C039A4261FC}"/>
    <cellStyle name="Comma 10 4 6 3 4" xfId="38448" xr:uid="{FDC123BD-D739-4513-B9F0-ABAE39183FB8}"/>
    <cellStyle name="Comma 10 4 6 3 5" xfId="40928" xr:uid="{943A1F32-CF79-4CE7-BECD-3D5C54CAAAF4}"/>
    <cellStyle name="Comma 10 4 6 3 6" xfId="43406" xr:uid="{0E4CEDB2-AC8B-479B-9EDB-1DCE24463874}"/>
    <cellStyle name="Comma 10 4 6 4" xfId="18214" xr:uid="{46149364-F1D7-4F55-8F20-55EDA7F4AF62}"/>
    <cellStyle name="Comma 10 4 6 5" xfId="19534" xr:uid="{6CD0B4E3-55D7-4099-81A7-A01F8BBC27DF}"/>
    <cellStyle name="Comma 10 4 6 6" xfId="36502" xr:uid="{9B83037D-3DBB-47B3-A0FA-498D9B246E0B}"/>
    <cellStyle name="Comma 10 4 6 7" xfId="38982" xr:uid="{5B98AC68-CD94-44E5-B035-A1FA0BDDFB2B}"/>
    <cellStyle name="Comma 10 4 6 8" xfId="41460" xr:uid="{EBBAE3A8-6D08-4DDD-BB9F-70538D3380E3}"/>
    <cellStyle name="Comma 10 4 7" xfId="1981" xr:uid="{00000000-0005-0000-0000-0000BC070000}"/>
    <cellStyle name="Comma 10 4 7 2" xfId="1982" xr:uid="{00000000-0005-0000-0000-0000BD070000}"/>
    <cellStyle name="Comma 10 4 7 2 2" xfId="18218" xr:uid="{E128558C-DFA2-4BEE-9850-6349DEA397B3}"/>
    <cellStyle name="Comma 10 4 7 2 2 2" xfId="23831" xr:uid="{9B1EC945-ABBE-4ACB-B374-5C1790DD4704}"/>
    <cellStyle name="Comma 10 4 7 2 2 3" xfId="37723" xr:uid="{C792BCFE-2253-4590-B8F0-C7F89E17A594}"/>
    <cellStyle name="Comma 10 4 7 2 2 4" xfId="40203" xr:uid="{F7EDF065-E065-41B3-8D8A-BB6DF1651A53}"/>
    <cellStyle name="Comma 10 4 7 2 2 5" xfId="42681" xr:uid="{4D69A2F5-E7B8-421D-8990-E08F405E6AE7}"/>
    <cellStyle name="Comma 10 4 7 2 3" xfId="20607" xr:uid="{4F2A6309-EEF5-4538-A2DE-ED2E9B66884A}"/>
    <cellStyle name="Comma 10 4 7 2 4" xfId="36821" xr:uid="{638168A3-6F45-4B9C-BAB4-07030C6BE7A0}"/>
    <cellStyle name="Comma 10 4 7 2 5" xfId="39301" xr:uid="{CC1E9FF1-0602-4CF8-A90C-9646CAA35EFD}"/>
    <cellStyle name="Comma 10 4 7 2 6" xfId="41779" xr:uid="{299A42C7-046C-4BC4-B53D-9B64D83A59E3}"/>
    <cellStyle name="Comma 10 4 7 3" xfId="1983" xr:uid="{00000000-0005-0000-0000-0000BE070000}"/>
    <cellStyle name="Comma 10 4 7 3 2" xfId="18219" xr:uid="{A215C020-3946-44B5-B3A9-16C2EA6A37D4}"/>
    <cellStyle name="Comma 10 4 7 3 3" xfId="21959" xr:uid="{D8964883-AE80-4424-A65F-AF603D994029}"/>
    <cellStyle name="Comma 10 4 7 3 4" xfId="37579" xr:uid="{C5B1430A-6C38-49E7-A14B-047867F1D185}"/>
    <cellStyle name="Comma 10 4 7 3 5" xfId="40059" xr:uid="{73BDF065-C5E2-46F5-8FA4-B204C2315639}"/>
    <cellStyle name="Comma 10 4 7 3 6" xfId="42537" xr:uid="{A7228B51-C683-4A79-9C53-6AC9ED1798B8}"/>
    <cellStyle name="Comma 10 4 7 4" xfId="18217" xr:uid="{387C7EF5-41ED-4D1E-949F-3A5210EE13D6}"/>
    <cellStyle name="Comma 10 4 7 5" xfId="19535" xr:uid="{0C3FC802-770E-4F80-88A8-9A1ACB1DFFBA}"/>
    <cellStyle name="Comma 10 4 7 6" xfId="36503" xr:uid="{306673AB-3BB7-428A-BC1D-54137153EE28}"/>
    <cellStyle name="Comma 10 4 7 7" xfId="38983" xr:uid="{3B719EDF-A413-4123-983D-66AF1533D562}"/>
    <cellStyle name="Comma 10 4 7 8" xfId="41461" xr:uid="{9B6DBE52-C783-47EF-9E63-C1ABD5F6F52F}"/>
    <cellStyle name="Comma 10 4 8" xfId="1984" xr:uid="{00000000-0005-0000-0000-0000BF070000}"/>
    <cellStyle name="Comma 10 4 8 2" xfId="1985" xr:uid="{00000000-0005-0000-0000-0000C0070000}"/>
    <cellStyle name="Comma 10 4 8 2 2" xfId="18221" xr:uid="{EC98260F-7F33-44B0-816F-554798515EA1}"/>
    <cellStyle name="Comma 10 4 8 2 2 2" xfId="23832" xr:uid="{4A6C2847-3101-41C1-A9B1-9C299268C341}"/>
    <cellStyle name="Comma 10 4 8 2 2 3" xfId="37724" xr:uid="{3922AFFE-5D67-401E-8F9B-7DC46678171E}"/>
    <cellStyle name="Comma 10 4 8 2 2 4" xfId="40204" xr:uid="{69E71593-3BC7-4759-8D02-DE857030FE45}"/>
    <cellStyle name="Comma 10 4 8 2 2 5" xfId="42682" xr:uid="{558698C9-79F3-4125-8597-CD9A780CFBEB}"/>
    <cellStyle name="Comma 10 4 8 2 3" xfId="20608" xr:uid="{5233DA38-E0FD-4107-A8D9-97131C84E10D}"/>
    <cellStyle name="Comma 10 4 8 2 4" xfId="36822" xr:uid="{B7121609-6BA2-412F-BBEA-0FE8FC21894C}"/>
    <cellStyle name="Comma 10 4 8 2 5" xfId="39302" xr:uid="{118D397A-99DF-453A-A214-FF8CCD235938}"/>
    <cellStyle name="Comma 10 4 8 2 6" xfId="41780" xr:uid="{2E33CD86-87BC-4B3F-B16E-E2350DF8C0DB}"/>
    <cellStyle name="Comma 10 4 8 3" xfId="1986" xr:uid="{00000000-0005-0000-0000-0000C1070000}"/>
    <cellStyle name="Comma 10 4 8 3 2" xfId="18222" xr:uid="{651F0E9A-F54B-4A04-803E-F6234B3441C3}"/>
    <cellStyle name="Comma 10 4 8 3 3" xfId="21958" xr:uid="{981C470B-B9FF-493A-A101-74B98F9CCBB3}"/>
    <cellStyle name="Comma 10 4 8 3 4" xfId="37578" xr:uid="{76B98B4B-59CC-4022-B18E-FD3C28A79248}"/>
    <cellStyle name="Comma 10 4 8 3 5" xfId="40058" xr:uid="{378D85A2-44AC-4CE3-9493-B97FE27A4829}"/>
    <cellStyle name="Comma 10 4 8 3 6" xfId="42536" xr:uid="{00AFCB39-57AF-4D6F-A582-572930772E4F}"/>
    <cellStyle name="Comma 10 4 8 4" xfId="18220" xr:uid="{D500450E-70EC-4CFD-8881-B70416AB1F16}"/>
    <cellStyle name="Comma 10 4 8 5" xfId="19536" xr:uid="{14937A9E-BBCB-46D5-9662-D6E8D83FC6D9}"/>
    <cellStyle name="Comma 10 4 8 6" xfId="36504" xr:uid="{F4C99469-1BC0-48A7-8442-5622CDC2B3CD}"/>
    <cellStyle name="Comma 10 4 8 7" xfId="38984" xr:uid="{3E75F958-44D6-47D1-8713-0FE3887F2875}"/>
    <cellStyle name="Comma 10 4 8 8" xfId="41462" xr:uid="{31FB51E0-B7EF-49F0-97B3-EA95D76F7F05}"/>
    <cellStyle name="Comma 10 4 9" xfId="1987" xr:uid="{00000000-0005-0000-0000-0000C2070000}"/>
    <cellStyle name="Comma 10 4 9 2" xfId="1988" xr:uid="{00000000-0005-0000-0000-0000C3070000}"/>
    <cellStyle name="Comma 10 4 9 2 2" xfId="18224" xr:uid="{EA475B37-2857-4C1C-AD7B-901A47ACE4DF}"/>
    <cellStyle name="Comma 10 4 9 2 2 2" xfId="23833" xr:uid="{D235A9A6-FE73-4A84-BA03-63ACA7E3E9DE}"/>
    <cellStyle name="Comma 10 4 9 2 2 3" xfId="37725" xr:uid="{B05C413C-329C-4FD5-9AAA-5CFD8B102B78}"/>
    <cellStyle name="Comma 10 4 9 2 2 4" xfId="40205" xr:uid="{A754E142-C603-44BC-9B3B-ACA394B2F86B}"/>
    <cellStyle name="Comma 10 4 9 2 2 5" xfId="42683" xr:uid="{F3FECA96-350A-438D-B167-353CFC7C523E}"/>
    <cellStyle name="Comma 10 4 9 2 3" xfId="20609" xr:uid="{7E30AEFC-E24D-4255-94C6-0C91D7FD634D}"/>
    <cellStyle name="Comma 10 4 9 2 4" xfId="36823" xr:uid="{66922F27-B7B5-42EC-A57B-EFDFEDBDE9FC}"/>
    <cellStyle name="Comma 10 4 9 2 5" xfId="39303" xr:uid="{CD922E8C-5580-478D-9AD2-1F024CA63A78}"/>
    <cellStyle name="Comma 10 4 9 2 6" xfId="41781" xr:uid="{CBB1AB59-FCA7-41B4-8B08-19E0DE9EAE1E}"/>
    <cellStyle name="Comma 10 4 9 3" xfId="1989" xr:uid="{00000000-0005-0000-0000-0000C4070000}"/>
    <cellStyle name="Comma 10 4 9 3 2" xfId="18225" xr:uid="{F163DBA5-DCBC-4076-AC6E-4B1F4B7A3E1E}"/>
    <cellStyle name="Comma 10 4 9 3 3" xfId="24590" xr:uid="{65686231-769F-4D4E-9613-8B71153D6C23}"/>
    <cellStyle name="Comma 10 4 9 3 4" xfId="38449" xr:uid="{1E8714C9-F10A-4974-B1C6-A445A5A7A482}"/>
    <cellStyle name="Comma 10 4 9 3 5" xfId="40929" xr:uid="{95980911-3848-4566-97FD-E67F0A46FD41}"/>
    <cellStyle name="Comma 10 4 9 3 6" xfId="43407" xr:uid="{0084E3F2-9406-4DDC-B5AB-850F881AEFDB}"/>
    <cellStyle name="Comma 10 4 9 4" xfId="18223" xr:uid="{4B843B99-E76C-41A1-BE7B-AFB2E8734D85}"/>
    <cellStyle name="Comma 10 4 9 5" xfId="19537" xr:uid="{78BFB85C-34CD-4F80-A890-5E571FAB4389}"/>
    <cellStyle name="Comma 10 4 9 6" xfId="36505" xr:uid="{51F01FB4-1141-4638-86FC-F4B436DF722E}"/>
    <cellStyle name="Comma 10 4 9 7" xfId="38985" xr:uid="{26681D1E-90B7-4D87-A104-33145A870771}"/>
    <cellStyle name="Comma 10 4 9 8" xfId="41463" xr:uid="{BA958CB5-A5F4-4FCA-83FD-77A16AF39B94}"/>
    <cellStyle name="Comma 10 5" xfId="1990" xr:uid="{00000000-0005-0000-0000-0000C5070000}"/>
    <cellStyle name="Comma 10 5 10" xfId="1991" xr:uid="{00000000-0005-0000-0000-0000C6070000}"/>
    <cellStyle name="Comma 10 5 10 2" xfId="1992" xr:uid="{00000000-0005-0000-0000-0000C7070000}"/>
    <cellStyle name="Comma 10 5 10 2 2" xfId="18228" xr:uid="{A6B5C3EF-EC7A-4C5E-A0B1-579018B10EF0}"/>
    <cellStyle name="Comma 10 5 10 2 2 2" xfId="23835" xr:uid="{F5D5556B-EE96-4910-BE6B-90813A522B0C}"/>
    <cellStyle name="Comma 10 5 10 2 2 3" xfId="37727" xr:uid="{61906133-FEBE-4FD4-8CB7-177D524FC043}"/>
    <cellStyle name="Comma 10 5 10 2 2 4" xfId="40207" xr:uid="{8543C1B3-4EF7-4B91-857B-0F681F66D1A3}"/>
    <cellStyle name="Comma 10 5 10 2 2 5" xfId="42685" xr:uid="{CD4BC1A2-38C2-4A96-BFCF-5B3671E0212C}"/>
    <cellStyle name="Comma 10 5 10 2 3" xfId="20611" xr:uid="{59976BC4-8352-433E-8E4E-8CB7D59DFECF}"/>
    <cellStyle name="Comma 10 5 10 2 4" xfId="36825" xr:uid="{B4C2E5E4-B2C9-499D-89C4-1B8C6A5F7B81}"/>
    <cellStyle name="Comma 10 5 10 2 5" xfId="39305" xr:uid="{691289C0-BB21-4EB4-A3D0-9C88A62DA4A7}"/>
    <cellStyle name="Comma 10 5 10 2 6" xfId="41783" xr:uid="{DEB5A683-217C-4377-B9B3-E3936D715E41}"/>
    <cellStyle name="Comma 10 5 10 3" xfId="1993" xr:uid="{00000000-0005-0000-0000-0000C8070000}"/>
    <cellStyle name="Comma 10 5 10 3 2" xfId="18229" xr:uid="{28F2F271-0D4C-4484-9604-444F0134C138}"/>
    <cellStyle name="Comma 10 5 10 3 3" xfId="24591" xr:uid="{3461D11F-1605-4F42-911C-F4DDE681C950}"/>
    <cellStyle name="Comma 10 5 10 3 4" xfId="38450" xr:uid="{E465D2B5-34BE-4599-8549-F2604B9A864D}"/>
    <cellStyle name="Comma 10 5 10 3 5" xfId="40930" xr:uid="{3C24C80D-F64B-47C5-A069-276EEC8E91C2}"/>
    <cellStyle name="Comma 10 5 10 3 6" xfId="43408" xr:uid="{5026E243-CFAC-448D-BA1F-B39E0DB19797}"/>
    <cellStyle name="Comma 10 5 10 4" xfId="18227" xr:uid="{3B22A3DA-B898-4AB7-8ECE-40F72E40438F}"/>
    <cellStyle name="Comma 10 5 10 5" xfId="19539" xr:uid="{8607381D-8741-4CA7-8EF3-FF30CA087592}"/>
    <cellStyle name="Comma 10 5 10 6" xfId="36507" xr:uid="{E5581464-203C-4152-843E-8499297A7F51}"/>
    <cellStyle name="Comma 10 5 10 7" xfId="38987" xr:uid="{94114600-DA21-4A51-B5A6-43AFD5CE9C32}"/>
    <cellStyle name="Comma 10 5 10 8" xfId="41465" xr:uid="{DD89BB54-1208-4C80-835E-7A6A3623906C}"/>
    <cellStyle name="Comma 10 5 11" xfId="1994" xr:uid="{00000000-0005-0000-0000-0000C9070000}"/>
    <cellStyle name="Comma 10 5 11 2" xfId="1995" xr:uid="{00000000-0005-0000-0000-0000CA070000}"/>
    <cellStyle name="Comma 10 5 11 2 2" xfId="18231" xr:uid="{AA7E5A46-A6F3-4130-A450-B2803C7B3F15}"/>
    <cellStyle name="Comma 10 5 11 2 2 2" xfId="23836" xr:uid="{B814BFBF-1BAD-435D-9FCF-E73C3AE3261B}"/>
    <cellStyle name="Comma 10 5 11 2 2 3" xfId="37728" xr:uid="{02CA2166-BD1C-4B0F-A3A4-0962627B9E46}"/>
    <cellStyle name="Comma 10 5 11 2 2 4" xfId="40208" xr:uid="{9FBA0819-95F5-4C3A-BA38-E59D04E34B5B}"/>
    <cellStyle name="Comma 10 5 11 2 2 5" xfId="42686" xr:uid="{37AAFF41-EA8B-4700-81C8-46EC932AE0F1}"/>
    <cellStyle name="Comma 10 5 11 2 3" xfId="20612" xr:uid="{463CC49A-813E-40AA-AEC5-0FCC739E3B8C}"/>
    <cellStyle name="Comma 10 5 11 2 4" xfId="36826" xr:uid="{632D5088-A3CF-4A76-BF09-CEF3AA65C9B0}"/>
    <cellStyle name="Comma 10 5 11 2 5" xfId="39306" xr:uid="{4AA3A36C-5290-43B9-BB05-2D35BDA221D2}"/>
    <cellStyle name="Comma 10 5 11 2 6" xfId="41784" xr:uid="{EB7EC7D3-0A52-488D-B33E-9BFBF11E8E8E}"/>
    <cellStyle name="Comma 10 5 11 3" xfId="1996" xr:uid="{00000000-0005-0000-0000-0000CB070000}"/>
    <cellStyle name="Comma 10 5 11 3 2" xfId="18232" xr:uid="{6AB94A0D-A106-4A9B-AAEF-A3C23B4CDAC2}"/>
    <cellStyle name="Comma 10 5 11 3 3" xfId="24592" xr:uid="{C95C6ADD-CAE2-41C5-989E-38EA70D108A6}"/>
    <cellStyle name="Comma 10 5 11 3 4" xfId="38451" xr:uid="{9269C2A0-3FA4-417B-A119-D0B745362923}"/>
    <cellStyle name="Comma 10 5 11 3 5" xfId="40931" xr:uid="{4BFF9844-1440-4045-9DBA-6B280B46B808}"/>
    <cellStyle name="Comma 10 5 11 3 6" xfId="43409" xr:uid="{A63675E3-E718-4E0B-96EF-383E7AC5B3A2}"/>
    <cellStyle name="Comma 10 5 11 4" xfId="18230" xr:uid="{CEE63CA8-A490-4BD7-AAD1-C566A8376F70}"/>
    <cellStyle name="Comma 10 5 11 5" xfId="19540" xr:uid="{291F403E-39F8-4291-B4CF-C4F706AFF979}"/>
    <cellStyle name="Comma 10 5 11 6" xfId="36508" xr:uid="{BC2D8B83-611E-497C-991C-8CCFCC3C3C87}"/>
    <cellStyle name="Comma 10 5 11 7" xfId="38988" xr:uid="{9EB01DD3-1A88-4371-BADA-93E90B95E203}"/>
    <cellStyle name="Comma 10 5 11 8" xfId="41466" xr:uid="{49CB40EA-1196-421F-9ACE-94999C8EC54B}"/>
    <cellStyle name="Comma 10 5 12" xfId="1997" xr:uid="{00000000-0005-0000-0000-0000CC070000}"/>
    <cellStyle name="Comma 10 5 12 2" xfId="1998" xr:uid="{00000000-0005-0000-0000-0000CD070000}"/>
    <cellStyle name="Comma 10 5 12 2 2" xfId="18234" xr:uid="{8FF095D0-E806-4D13-9559-10B9F21392ED}"/>
    <cellStyle name="Comma 10 5 12 2 2 2" xfId="23837" xr:uid="{40F51FB3-747B-419A-82D4-3731BCB20E74}"/>
    <cellStyle name="Comma 10 5 12 2 2 3" xfId="37729" xr:uid="{C4ABCBFA-B4A5-4AFD-A029-D9C395A98177}"/>
    <cellStyle name="Comma 10 5 12 2 2 4" xfId="40209" xr:uid="{C0551EE0-6019-4794-9443-32BD8002840A}"/>
    <cellStyle name="Comma 10 5 12 2 2 5" xfId="42687" xr:uid="{25931EE7-65A6-4C80-8A52-A816E3D4A4BC}"/>
    <cellStyle name="Comma 10 5 12 2 3" xfId="20613" xr:uid="{3984A5DA-4658-4849-804B-CBF54A954771}"/>
    <cellStyle name="Comma 10 5 12 2 4" xfId="36827" xr:uid="{4A2C9F38-E281-4CB3-A099-680B51B6B6D5}"/>
    <cellStyle name="Comma 10 5 12 2 5" xfId="39307" xr:uid="{1B9F5CF4-5529-4715-8209-AF60AF0FEAC7}"/>
    <cellStyle name="Comma 10 5 12 2 6" xfId="41785" xr:uid="{B410CF90-6DD0-4730-B39C-2C201EFE95D3}"/>
    <cellStyle name="Comma 10 5 12 3" xfId="1999" xr:uid="{00000000-0005-0000-0000-0000CE070000}"/>
    <cellStyle name="Comma 10 5 12 3 2" xfId="18235" xr:uid="{41C3F18E-B8DB-44EC-84B7-ED8957253A2D}"/>
    <cellStyle name="Comma 10 5 12 3 3" xfId="24593" xr:uid="{8911DBB9-35D0-4628-B555-5207C6C6C224}"/>
    <cellStyle name="Comma 10 5 12 3 4" xfId="38452" xr:uid="{A19A454D-F5F1-4B5B-97DC-4896F618B27D}"/>
    <cellStyle name="Comma 10 5 12 3 5" xfId="40932" xr:uid="{5A977D9D-1A5A-402A-9528-14745B662B48}"/>
    <cellStyle name="Comma 10 5 12 3 6" xfId="43410" xr:uid="{81CB0D02-BA71-4DF5-96AE-2D84D7289703}"/>
    <cellStyle name="Comma 10 5 12 4" xfId="18233" xr:uid="{14799DF2-E42C-4211-B95E-9797827B26D5}"/>
    <cellStyle name="Comma 10 5 12 5" xfId="19541" xr:uid="{6334B65B-01CD-4656-977C-81D09948CABE}"/>
    <cellStyle name="Comma 10 5 12 6" xfId="36509" xr:uid="{9AD27354-D259-4ADC-A662-0CFCB3184F46}"/>
    <cellStyle name="Comma 10 5 12 7" xfId="38989" xr:uid="{D56A8E8E-7A6A-482C-A3AF-0638F8F0D042}"/>
    <cellStyle name="Comma 10 5 12 8" xfId="41467" xr:uid="{5C65281D-9B11-4972-B2CF-7C71B1B6632D}"/>
    <cellStyle name="Comma 10 5 13" xfId="2000" xr:uid="{00000000-0005-0000-0000-0000CF070000}"/>
    <cellStyle name="Comma 10 5 13 2" xfId="2001" xr:uid="{00000000-0005-0000-0000-0000D0070000}"/>
    <cellStyle name="Comma 10 5 13 2 2" xfId="18237" xr:uid="{F98DD137-811A-4D7E-948D-1B6387515796}"/>
    <cellStyle name="Comma 10 5 13 2 2 2" xfId="23838" xr:uid="{A33AB6EB-CCA4-4D35-9855-AFBA3F3B86A7}"/>
    <cellStyle name="Comma 10 5 13 2 2 3" xfId="37730" xr:uid="{D7953994-0A97-402D-8C9D-0A9B5CF57B05}"/>
    <cellStyle name="Comma 10 5 13 2 2 4" xfId="40210" xr:uid="{E8D94D92-D1D6-4BE4-82F2-AF5661C7672E}"/>
    <cellStyle name="Comma 10 5 13 2 2 5" xfId="42688" xr:uid="{558A003C-7048-48F0-8C99-78079836DD1A}"/>
    <cellStyle name="Comma 10 5 13 2 3" xfId="20614" xr:uid="{FE2E1800-04FE-4F3B-A01B-8FC30D0A5725}"/>
    <cellStyle name="Comma 10 5 13 2 4" xfId="36828" xr:uid="{414B2C2B-3ED1-4976-B90D-C00037BDA38C}"/>
    <cellStyle name="Comma 10 5 13 2 5" xfId="39308" xr:uid="{96B8A907-97B4-456D-B948-4059C519C2AD}"/>
    <cellStyle name="Comma 10 5 13 2 6" xfId="41786" xr:uid="{A6EA48D8-682B-4F8C-AAB1-6BAAF9DB6AB8}"/>
    <cellStyle name="Comma 10 5 13 3" xfId="2002" xr:uid="{00000000-0005-0000-0000-0000D1070000}"/>
    <cellStyle name="Comma 10 5 13 3 2" xfId="18238" xr:uid="{64F0A33C-EFC2-4F5B-8C87-61A5B2B1B17D}"/>
    <cellStyle name="Comma 10 5 13 3 3" xfId="21957" xr:uid="{3E7B8E39-CBDE-4851-B415-3F3F761A515F}"/>
    <cellStyle name="Comma 10 5 13 3 4" xfId="37577" xr:uid="{503B8FC3-13D4-4131-9565-894421ACBF12}"/>
    <cellStyle name="Comma 10 5 13 3 5" xfId="40057" xr:uid="{F6450171-8488-4A68-A214-5734C1D050A0}"/>
    <cellStyle name="Comma 10 5 13 3 6" xfId="42535" xr:uid="{20B3FC33-86A0-49F9-8F48-61718E154CE5}"/>
    <cellStyle name="Comma 10 5 13 4" xfId="18236" xr:uid="{6ABCCDA6-1042-4876-8309-877D8FFB1BD9}"/>
    <cellStyle name="Comma 10 5 13 5" xfId="19542" xr:uid="{70CABABC-5C72-4E70-8661-E6C52F7E1C5A}"/>
    <cellStyle name="Comma 10 5 13 6" xfId="36510" xr:uid="{6182D6CC-3C39-4338-9DBF-F16B2440526A}"/>
    <cellStyle name="Comma 10 5 13 7" xfId="38990" xr:uid="{6A4E57E1-3E7A-4D1D-8B80-E850019B3927}"/>
    <cellStyle name="Comma 10 5 13 8" xfId="41468" xr:uid="{8976FC13-9A8F-4238-B72D-33EEC98276FA}"/>
    <cellStyle name="Comma 10 5 14" xfId="2003" xr:uid="{00000000-0005-0000-0000-0000D2070000}"/>
    <cellStyle name="Comma 10 5 14 2" xfId="2004" xr:uid="{00000000-0005-0000-0000-0000D3070000}"/>
    <cellStyle name="Comma 10 5 14 2 2" xfId="18240" xr:uid="{D738025B-7909-4708-9A84-1150DA30916C}"/>
    <cellStyle name="Comma 10 5 14 2 2 2" xfId="23839" xr:uid="{2D623973-E7C0-4355-8811-50D826BDDE4B}"/>
    <cellStyle name="Comma 10 5 14 2 2 3" xfId="37731" xr:uid="{0D046545-C0BD-4966-BB56-25810A02BABC}"/>
    <cellStyle name="Comma 10 5 14 2 2 4" xfId="40211" xr:uid="{EE8407C7-F977-4384-8CBB-9230EC686855}"/>
    <cellStyle name="Comma 10 5 14 2 2 5" xfId="42689" xr:uid="{DE2C9B97-CD78-46D7-8F0A-ABD46822066A}"/>
    <cellStyle name="Comma 10 5 14 2 3" xfId="20615" xr:uid="{D31A5E93-4945-42BD-9B9E-2EA90D432C20}"/>
    <cellStyle name="Comma 10 5 14 2 4" xfId="36829" xr:uid="{C6E8FAA7-643A-406E-8424-C209F8C81BF8}"/>
    <cellStyle name="Comma 10 5 14 2 5" xfId="39309" xr:uid="{1D6AD8DB-AF93-4E47-A351-6509FD688436}"/>
    <cellStyle name="Comma 10 5 14 2 6" xfId="41787" xr:uid="{00E31429-58E9-4AAD-9E3B-0817D1065693}"/>
    <cellStyle name="Comma 10 5 14 3" xfId="2005" xr:uid="{00000000-0005-0000-0000-0000D4070000}"/>
    <cellStyle name="Comma 10 5 14 3 2" xfId="18241" xr:uid="{E098DA8F-A918-4E20-9AF9-1FCDB2121FEF}"/>
    <cellStyle name="Comma 10 5 14 3 3" xfId="21956" xr:uid="{93D494D2-EB43-4094-B1FD-B76C39AA57DC}"/>
    <cellStyle name="Comma 10 5 14 3 4" xfId="37576" xr:uid="{75D96474-D146-4953-B98E-803E93A92B58}"/>
    <cellStyle name="Comma 10 5 14 3 5" xfId="40056" xr:uid="{D2BEAFC2-CB87-4B76-A60F-74F720386097}"/>
    <cellStyle name="Comma 10 5 14 3 6" xfId="42534" xr:uid="{2DEB7ED7-1BA2-4394-A95B-6918ECF887DD}"/>
    <cellStyle name="Comma 10 5 14 4" xfId="18239" xr:uid="{84EDB3EF-282C-4030-92F8-CCA96838572F}"/>
    <cellStyle name="Comma 10 5 14 5" xfId="19543" xr:uid="{C87814D4-7A39-4932-847B-292E9C9881B7}"/>
    <cellStyle name="Comma 10 5 14 6" xfId="36511" xr:uid="{84608349-A686-4660-829F-6E58C1B7ACA0}"/>
    <cellStyle name="Comma 10 5 14 7" xfId="38991" xr:uid="{678F0C8E-69FF-4DFF-8AD5-A5F12A320033}"/>
    <cellStyle name="Comma 10 5 14 8" xfId="41469" xr:uid="{01D734EC-DD55-44C8-B71A-62688470CBA0}"/>
    <cellStyle name="Comma 10 5 15" xfId="2006" xr:uid="{00000000-0005-0000-0000-0000D5070000}"/>
    <cellStyle name="Comma 10 5 15 2" xfId="2007" xr:uid="{00000000-0005-0000-0000-0000D6070000}"/>
    <cellStyle name="Comma 10 5 15 2 2" xfId="18243" xr:uid="{B06E169B-7757-4B91-A8A4-66BCBAEB0EB7}"/>
    <cellStyle name="Comma 10 5 15 2 2 2" xfId="23840" xr:uid="{D29217AB-D357-4D0F-8264-743CD5D03C78}"/>
    <cellStyle name="Comma 10 5 15 2 2 3" xfId="37732" xr:uid="{6470F466-5A85-44C6-8FDD-73BCA4DFA494}"/>
    <cellStyle name="Comma 10 5 15 2 2 4" xfId="40212" xr:uid="{1ED0A6D0-E00D-4E37-BA3D-042C2FC77D54}"/>
    <cellStyle name="Comma 10 5 15 2 2 5" xfId="42690" xr:uid="{7012E0A7-78DD-4D5A-9B6E-704D37302121}"/>
    <cellStyle name="Comma 10 5 15 2 3" xfId="20616" xr:uid="{F7CF07A9-8C89-4D0C-8D2A-0CBC9BD7DFA4}"/>
    <cellStyle name="Comma 10 5 15 2 4" xfId="36830" xr:uid="{88383196-86FD-4016-B65F-2B1D87CA9A15}"/>
    <cellStyle name="Comma 10 5 15 2 5" xfId="39310" xr:uid="{1591D72E-07F7-461A-94AF-09C65891BE2B}"/>
    <cellStyle name="Comma 10 5 15 2 6" xfId="41788" xr:uid="{95AE07EA-A731-4A30-B91D-93F357ACB3A9}"/>
    <cellStyle name="Comma 10 5 15 3" xfId="2008" xr:uid="{00000000-0005-0000-0000-0000D7070000}"/>
    <cellStyle name="Comma 10 5 15 3 2" xfId="18244" xr:uid="{08451674-313E-4778-9FDA-5FFA2D7E3E77}"/>
    <cellStyle name="Comma 10 5 15 3 3" xfId="24594" xr:uid="{1EA654B3-9DBD-4415-9A81-36125956FF89}"/>
    <cellStyle name="Comma 10 5 15 3 4" xfId="38453" xr:uid="{616B3B5B-67C6-4EBE-9D66-4B2DE9F6A87E}"/>
    <cellStyle name="Comma 10 5 15 3 5" xfId="40933" xr:uid="{E4FB1575-3507-45B9-9098-A0242646A23E}"/>
    <cellStyle name="Comma 10 5 15 3 6" xfId="43411" xr:uid="{74DB9BCB-A564-41E5-A599-34BC25AEBF89}"/>
    <cellStyle name="Comma 10 5 15 4" xfId="18242" xr:uid="{B7C89409-CA98-49BC-8E08-92656D8FF100}"/>
    <cellStyle name="Comma 10 5 15 5" xfId="19544" xr:uid="{53443956-0A98-4489-8B37-9EB1B1461F68}"/>
    <cellStyle name="Comma 10 5 15 6" xfId="36512" xr:uid="{93544720-9D34-4BB2-AB5F-6B893208EB88}"/>
    <cellStyle name="Comma 10 5 15 7" xfId="38992" xr:uid="{3D9C724A-3690-4C08-B346-259A77563B06}"/>
    <cellStyle name="Comma 10 5 15 8" xfId="41470" xr:uid="{A348A28C-66FE-4495-84E7-0B3ED526899A}"/>
    <cellStyle name="Comma 10 5 16" xfId="2009" xr:uid="{00000000-0005-0000-0000-0000D8070000}"/>
    <cellStyle name="Comma 10 5 16 2" xfId="2010" xr:uid="{00000000-0005-0000-0000-0000D9070000}"/>
    <cellStyle name="Comma 10 5 16 2 2" xfId="18246" xr:uid="{F255EB11-2918-482A-A349-929DE3F2AF96}"/>
    <cellStyle name="Comma 10 5 16 2 2 2" xfId="23841" xr:uid="{A525B77F-DF9D-4EF1-B067-A013DA99233A}"/>
    <cellStyle name="Comma 10 5 16 2 2 3" xfId="37733" xr:uid="{9A1A0F4D-C6F1-4796-81CE-A500025F480B}"/>
    <cellStyle name="Comma 10 5 16 2 2 4" xfId="40213" xr:uid="{9B1E08FA-3E1C-4AD0-94F6-A8D272940CC2}"/>
    <cellStyle name="Comma 10 5 16 2 2 5" xfId="42691" xr:uid="{17727900-39F0-4EB8-B195-0324CBDDFA99}"/>
    <cellStyle name="Comma 10 5 16 2 3" xfId="20617" xr:uid="{F5DBC5A2-10EA-494E-B17A-C420B52C532F}"/>
    <cellStyle name="Comma 10 5 16 2 4" xfId="36831" xr:uid="{69767735-97FA-42C2-9778-FF95E8F34958}"/>
    <cellStyle name="Comma 10 5 16 2 5" xfId="39311" xr:uid="{11C89457-99F2-49F1-A7B0-C898D2D7A651}"/>
    <cellStyle name="Comma 10 5 16 2 6" xfId="41789" xr:uid="{DE224DF7-B537-4AF7-80D1-2B82563DFE64}"/>
    <cellStyle name="Comma 10 5 16 3" xfId="2011" xr:uid="{00000000-0005-0000-0000-0000DA070000}"/>
    <cellStyle name="Comma 10 5 16 3 2" xfId="18247" xr:uid="{3A94B64B-BD92-4E72-BDC8-A67E18D7576C}"/>
    <cellStyle name="Comma 10 5 16 3 3" xfId="24595" xr:uid="{9C1CDCD6-51A4-46BB-991E-DE54C58798D4}"/>
    <cellStyle name="Comma 10 5 16 3 4" xfId="38454" xr:uid="{80134257-F45F-48E3-BA53-B18F4D771D8A}"/>
    <cellStyle name="Comma 10 5 16 3 5" xfId="40934" xr:uid="{1A8C0C94-16B5-45F8-9429-8AEDA9ED2A2D}"/>
    <cellStyle name="Comma 10 5 16 3 6" xfId="43412" xr:uid="{C7A65B24-E79F-4903-ABC0-6BBECF562B88}"/>
    <cellStyle name="Comma 10 5 16 4" xfId="18245" xr:uid="{BCCF4ED2-D0E9-4F1E-8186-D10A1F0A0E37}"/>
    <cellStyle name="Comma 10 5 16 5" xfId="19545" xr:uid="{7457C541-92B1-4082-BD61-3358FC703D7B}"/>
    <cellStyle name="Comma 10 5 16 6" xfId="36513" xr:uid="{8A206AE3-3ECD-46F2-A5A1-615AFBC2CCE1}"/>
    <cellStyle name="Comma 10 5 16 7" xfId="38993" xr:uid="{D2BA522A-8C7F-4E02-93A4-BB9FAA6B2DE2}"/>
    <cellStyle name="Comma 10 5 16 8" xfId="41471" xr:uid="{D5643634-4941-4BF9-8A66-958A52E55D18}"/>
    <cellStyle name="Comma 10 5 17" xfId="2012" xr:uid="{00000000-0005-0000-0000-0000DB070000}"/>
    <cellStyle name="Comma 10 5 17 2" xfId="2013" xr:uid="{00000000-0005-0000-0000-0000DC070000}"/>
    <cellStyle name="Comma 10 5 17 2 2" xfId="18249" xr:uid="{EFE1AFE4-77E4-41A9-A8C2-18571CBFD816}"/>
    <cellStyle name="Comma 10 5 17 2 2 2" xfId="23842" xr:uid="{F286CC1B-30E0-46EE-A9ED-DD9C6D3D6A76}"/>
    <cellStyle name="Comma 10 5 17 2 2 3" xfId="37734" xr:uid="{0155987D-4EF5-4962-9266-89310950C5BA}"/>
    <cellStyle name="Comma 10 5 17 2 2 4" xfId="40214" xr:uid="{42CDC109-7A58-4BBA-BFCF-17089E5A3537}"/>
    <cellStyle name="Comma 10 5 17 2 2 5" xfId="42692" xr:uid="{EADBB647-8CEA-4337-BECD-ED56767C465E}"/>
    <cellStyle name="Comma 10 5 17 2 3" xfId="20618" xr:uid="{5BBB0771-18C7-4246-975F-8A90DD1C5F74}"/>
    <cellStyle name="Comma 10 5 17 2 4" xfId="36832" xr:uid="{C45AEC3F-D03F-4603-A38D-24987D9DAFF5}"/>
    <cellStyle name="Comma 10 5 17 2 5" xfId="39312" xr:uid="{962116B4-D491-4640-B77F-BF10C87988F2}"/>
    <cellStyle name="Comma 10 5 17 2 6" xfId="41790" xr:uid="{4A47017C-32F7-4805-9D87-D9EBDD0D1573}"/>
    <cellStyle name="Comma 10 5 17 3" xfId="2014" xr:uid="{00000000-0005-0000-0000-0000DD070000}"/>
    <cellStyle name="Comma 10 5 17 3 2" xfId="18250" xr:uid="{22D2E0BC-95C3-478F-962C-3E5F9BA5A68E}"/>
    <cellStyle name="Comma 10 5 17 3 3" xfId="24596" xr:uid="{EFB07B3C-2700-4E94-92A5-B9FBE60367DD}"/>
    <cellStyle name="Comma 10 5 17 3 4" xfId="38455" xr:uid="{100EC41E-AD05-4E82-BBAB-A0DDEC0146CC}"/>
    <cellStyle name="Comma 10 5 17 3 5" xfId="40935" xr:uid="{E80387B9-E31A-4174-8891-8A33F1FA8CDB}"/>
    <cellStyle name="Comma 10 5 17 3 6" xfId="43413" xr:uid="{B810A8F9-7760-469A-B8DC-AE4F74C421C1}"/>
    <cellStyle name="Comma 10 5 17 4" xfId="18248" xr:uid="{DBE7820E-FD69-4F2C-B0CD-A4341959FA14}"/>
    <cellStyle name="Comma 10 5 17 5" xfId="19546" xr:uid="{46E78B18-E818-4E2A-BFEC-97AAFDDD348F}"/>
    <cellStyle name="Comma 10 5 17 6" xfId="36514" xr:uid="{C0798CCE-853C-4A1B-9352-7D083EC8A832}"/>
    <cellStyle name="Comma 10 5 17 7" xfId="38994" xr:uid="{9A555C88-7CE9-4C74-B6DA-310B0D28CA14}"/>
    <cellStyle name="Comma 10 5 17 8" xfId="41472" xr:uid="{45EC5F03-127C-4D25-8F66-F0C27A12C4B2}"/>
    <cellStyle name="Comma 10 5 18" xfId="2015" xr:uid="{00000000-0005-0000-0000-0000DE070000}"/>
    <cellStyle name="Comma 10 5 18 2" xfId="18251" xr:uid="{697D713E-392B-4126-B42B-1287D513DAF9}"/>
    <cellStyle name="Comma 10 5 18 2 2" xfId="23834" xr:uid="{4E03EEB3-8A6F-4C80-9894-40ED9AD44515}"/>
    <cellStyle name="Comma 10 5 18 2 3" xfId="37726" xr:uid="{397013DF-4875-40B0-B285-D5ED81329FE3}"/>
    <cellStyle name="Comma 10 5 18 2 4" xfId="40206" xr:uid="{47A5686C-3449-4441-B838-B0F28FD83E4C}"/>
    <cellStyle name="Comma 10 5 18 2 5" xfId="42684" xr:uid="{8991BFC1-0512-413D-A5B1-56A8FA3E2FDB}"/>
    <cellStyle name="Comma 10 5 18 3" xfId="20610" xr:uid="{77322C08-5807-429A-B40C-D04D705115AE}"/>
    <cellStyle name="Comma 10 5 18 4" xfId="36824" xr:uid="{768FCC74-CF2A-42B6-B049-3D430857C654}"/>
    <cellStyle name="Comma 10 5 18 5" xfId="39304" xr:uid="{87E68BB0-CA54-45A4-B548-AD7A303B3954}"/>
    <cellStyle name="Comma 10 5 18 6" xfId="41782" xr:uid="{E2AF1450-E427-4F52-B1AF-A9264CDE63B1}"/>
    <cellStyle name="Comma 10 5 19" xfId="2016" xr:uid="{00000000-0005-0000-0000-0000DF070000}"/>
    <cellStyle name="Comma 10 5 19 2" xfId="18252" xr:uid="{76F17F5E-B2F0-4923-B1F4-843CB7F1F3D6}"/>
    <cellStyle name="Comma 10 5 19 3" xfId="24597" xr:uid="{4000E8A9-7C7C-4F5E-8EEB-4F7B84984FD9}"/>
    <cellStyle name="Comma 10 5 19 4" xfId="38456" xr:uid="{09A9B611-B19A-485C-AB74-37E47FC9548C}"/>
    <cellStyle name="Comma 10 5 19 5" xfId="40936" xr:uid="{4523271C-32CD-4FED-AE17-411449DA70E8}"/>
    <cellStyle name="Comma 10 5 19 6" xfId="43414" xr:uid="{A065A739-76B1-4E37-8AA4-3857631189EA}"/>
    <cellStyle name="Comma 10 5 2" xfId="2017" xr:uid="{00000000-0005-0000-0000-0000E0070000}"/>
    <cellStyle name="Comma 10 5 2 2" xfId="2018" xr:uid="{00000000-0005-0000-0000-0000E1070000}"/>
    <cellStyle name="Comma 10 5 2 2 2" xfId="18254" xr:uid="{9D001EAE-813C-4666-97B7-1CB2F2D57712}"/>
    <cellStyle name="Comma 10 5 2 2 2 2" xfId="23843" xr:uid="{CF4972ED-CFCA-4C56-A923-4B2D260AC26A}"/>
    <cellStyle name="Comma 10 5 2 2 2 3" xfId="37735" xr:uid="{C07259D3-2BFF-4DC9-A446-9695C773D5F4}"/>
    <cellStyle name="Comma 10 5 2 2 2 4" xfId="40215" xr:uid="{EF37FE90-7998-4AD4-9809-83F7E9433BB9}"/>
    <cellStyle name="Comma 10 5 2 2 2 5" xfId="42693" xr:uid="{43692143-F9C6-487F-AEA7-4A124E2CAE64}"/>
    <cellStyle name="Comma 10 5 2 2 3" xfId="20619" xr:uid="{044B0A5E-25F8-4378-A570-295B1AA6E4EC}"/>
    <cellStyle name="Comma 10 5 2 2 4" xfId="36833" xr:uid="{BF9CCEDE-6458-49E0-A7C7-0BA5284D8490}"/>
    <cellStyle name="Comma 10 5 2 2 5" xfId="39313" xr:uid="{15AEBA0F-5697-49C9-A472-747E00CDCEAB}"/>
    <cellStyle name="Comma 10 5 2 2 6" xfId="41791" xr:uid="{EA6F73F5-AF4D-45FB-9629-FE3AD9DC3803}"/>
    <cellStyle name="Comma 10 5 2 3" xfId="2019" xr:uid="{00000000-0005-0000-0000-0000E2070000}"/>
    <cellStyle name="Comma 10 5 2 3 2" xfId="18255" xr:uid="{4D4F58FE-9518-4EEE-8C89-09D48EA1D678}"/>
    <cellStyle name="Comma 10 5 2 3 3" xfId="24598" xr:uid="{2F24B682-F355-4CFF-B93D-33E6A2CBAE9D}"/>
    <cellStyle name="Comma 10 5 2 3 4" xfId="38457" xr:uid="{31538FDF-7E8B-41D0-B1D9-9EF334B31408}"/>
    <cellStyle name="Comma 10 5 2 3 5" xfId="40937" xr:uid="{73EE314F-C29D-4DE6-9A3D-CB275782C745}"/>
    <cellStyle name="Comma 10 5 2 3 6" xfId="43415" xr:uid="{8B1FDED6-5BFF-4C9E-A79B-3E96AD62DAA9}"/>
    <cellStyle name="Comma 10 5 2 4" xfId="18253" xr:uid="{C8ACED92-06BD-4612-98F3-CD67EFC98DC7}"/>
    <cellStyle name="Comma 10 5 2 5" xfId="19547" xr:uid="{A7418C4C-8DBD-4675-A4D3-CBA209425FDA}"/>
    <cellStyle name="Comma 10 5 2 6" xfId="36515" xr:uid="{F63FA0AD-5398-4738-832B-D03DCA0E968F}"/>
    <cellStyle name="Comma 10 5 2 7" xfId="38995" xr:uid="{C0226393-A41C-423D-88E7-1A74920FD012}"/>
    <cellStyle name="Comma 10 5 2 8" xfId="41473" xr:uid="{A1322B93-18D4-4438-96F8-8189CF2C4089}"/>
    <cellStyle name="Comma 10 5 20" xfId="18226" xr:uid="{F4150956-CE7C-4EF7-B92A-52F4484569CC}"/>
    <cellStyle name="Comma 10 5 21" xfId="19538" xr:uid="{D841723E-5272-4BA8-BB76-2129CA12F863}"/>
    <cellStyle name="Comma 10 5 22" xfId="36506" xr:uid="{A727637E-902C-47E7-A62F-32D6AAA22ABE}"/>
    <cellStyle name="Comma 10 5 23" xfId="38986" xr:uid="{43A2514D-77A4-4634-884A-3169BB8C5021}"/>
    <cellStyle name="Comma 10 5 24" xfId="41464" xr:uid="{AF2A9BC7-9477-4C0F-94BD-440B9596C08C}"/>
    <cellStyle name="Comma 10 5 3" xfId="2020" xr:uid="{00000000-0005-0000-0000-0000E3070000}"/>
    <cellStyle name="Comma 10 5 3 2" xfId="2021" xr:uid="{00000000-0005-0000-0000-0000E4070000}"/>
    <cellStyle name="Comma 10 5 3 2 2" xfId="18257" xr:uid="{D685F7C8-301B-4BBD-8A44-FAD42CE37973}"/>
    <cellStyle name="Comma 10 5 3 2 2 2" xfId="23844" xr:uid="{AAB5AF81-5A85-4D09-8D60-E9406DF67C44}"/>
    <cellStyle name="Comma 10 5 3 2 2 3" xfId="37736" xr:uid="{E4E8332D-CA5A-4050-A1F6-345F04E75DD8}"/>
    <cellStyle name="Comma 10 5 3 2 2 4" xfId="40216" xr:uid="{51BC2D28-1596-43D6-A554-8525020D60AE}"/>
    <cellStyle name="Comma 10 5 3 2 2 5" xfId="42694" xr:uid="{2C2ED169-10C6-46AE-B818-7B46F27EF3AD}"/>
    <cellStyle name="Comma 10 5 3 2 3" xfId="20620" xr:uid="{D95E16F2-F548-415F-950D-8EAD6A7F0C5E}"/>
    <cellStyle name="Comma 10 5 3 2 4" xfId="36834" xr:uid="{B52862A3-F9C8-4132-9D3B-1532BE666A93}"/>
    <cellStyle name="Comma 10 5 3 2 5" xfId="39314" xr:uid="{AF8A2111-B897-426D-9173-1AE22E86258B}"/>
    <cellStyle name="Comma 10 5 3 2 6" xfId="41792" xr:uid="{AD986253-0A9B-45FA-97D1-2144760B0FF0}"/>
    <cellStyle name="Comma 10 5 3 3" xfId="2022" xr:uid="{00000000-0005-0000-0000-0000E5070000}"/>
    <cellStyle name="Comma 10 5 3 3 2" xfId="18258" xr:uid="{77F9629A-EA38-4ECC-BF4C-770AB8F6603E}"/>
    <cellStyle name="Comma 10 5 3 3 3" xfId="24599" xr:uid="{A49A39D0-BB18-4B37-95BB-6C6811FE5FAD}"/>
    <cellStyle name="Comma 10 5 3 3 4" xfId="38458" xr:uid="{8FD29D95-A0BB-4E46-8433-1A7D18138207}"/>
    <cellStyle name="Comma 10 5 3 3 5" xfId="40938" xr:uid="{56A90F32-42E2-44DC-914B-0D907134B462}"/>
    <cellStyle name="Comma 10 5 3 3 6" xfId="43416" xr:uid="{C86CF669-12D3-4B0A-B5DA-95D63AB98D3E}"/>
    <cellStyle name="Comma 10 5 3 4" xfId="18256" xr:uid="{1AE5A2F2-CEA3-4009-B06E-DF0C8E44668B}"/>
    <cellStyle name="Comma 10 5 3 5" xfId="19548" xr:uid="{45F5EE57-E6E1-41F9-BF82-4DC372FAFE05}"/>
    <cellStyle name="Comma 10 5 3 6" xfId="36516" xr:uid="{D77093E5-A023-470C-9CFC-DEC6EC48E7B0}"/>
    <cellStyle name="Comma 10 5 3 7" xfId="38996" xr:uid="{EECDECEE-FE12-45A6-A835-65F05642E0D2}"/>
    <cellStyle name="Comma 10 5 3 8" xfId="41474" xr:uid="{61F80CA1-39AB-46F4-A61F-2CB75B45BD91}"/>
    <cellStyle name="Comma 10 5 4" xfId="2023" xr:uid="{00000000-0005-0000-0000-0000E6070000}"/>
    <cellStyle name="Comma 10 5 4 2" xfId="2024" xr:uid="{00000000-0005-0000-0000-0000E7070000}"/>
    <cellStyle name="Comma 10 5 4 2 2" xfId="18260" xr:uid="{63B5942B-1DB3-47DC-83DA-15B32F1DFAAF}"/>
    <cellStyle name="Comma 10 5 4 2 2 2" xfId="23845" xr:uid="{686D4A94-B3B9-4466-B0E9-7271A900BF04}"/>
    <cellStyle name="Comma 10 5 4 2 2 3" xfId="37737" xr:uid="{EE19D58C-CF22-4284-8A29-0AD5274FA283}"/>
    <cellStyle name="Comma 10 5 4 2 2 4" xfId="40217" xr:uid="{038BD00F-E8D5-47C0-9B92-37C29C4F1F97}"/>
    <cellStyle name="Comma 10 5 4 2 2 5" xfId="42695" xr:uid="{0C15ECEC-8BF8-472C-A39C-B9250F46C35F}"/>
    <cellStyle name="Comma 10 5 4 2 3" xfId="20621" xr:uid="{AD7AE2FA-917A-418F-916B-402C12D921B5}"/>
    <cellStyle name="Comma 10 5 4 2 4" xfId="36835" xr:uid="{4D6A0458-72A1-4872-8B69-4FD25E71A6D1}"/>
    <cellStyle name="Comma 10 5 4 2 5" xfId="39315" xr:uid="{29BE1534-0727-4509-93A3-DD25CB1C29D4}"/>
    <cellStyle name="Comma 10 5 4 2 6" xfId="41793" xr:uid="{7204F81B-CD89-4ACC-8F98-3E19EEFC9CF3}"/>
    <cellStyle name="Comma 10 5 4 3" xfId="2025" xr:uid="{00000000-0005-0000-0000-0000E8070000}"/>
    <cellStyle name="Comma 10 5 4 3 2" xfId="18261" xr:uid="{6FA31316-0F43-49DC-BA25-E8844C71F0D0}"/>
    <cellStyle name="Comma 10 5 4 3 3" xfId="21955" xr:uid="{31F62860-383B-4439-839B-1E812C06AA05}"/>
    <cellStyle name="Comma 10 5 4 3 4" xfId="37575" xr:uid="{A88C5942-4787-4AC8-9169-0B3D7E9BD8E0}"/>
    <cellStyle name="Comma 10 5 4 3 5" xfId="40055" xr:uid="{F00907CB-F966-4855-A1DF-54F63AB81398}"/>
    <cellStyle name="Comma 10 5 4 3 6" xfId="42533" xr:uid="{7DD82D89-C251-46F0-AEBB-989F0C2718DF}"/>
    <cellStyle name="Comma 10 5 4 4" xfId="18259" xr:uid="{47F05703-69B1-41B1-A8D0-8902871089D7}"/>
    <cellStyle name="Comma 10 5 4 5" xfId="19549" xr:uid="{9D6FA228-DE08-4889-ABEC-88D2C8B5E107}"/>
    <cellStyle name="Comma 10 5 4 6" xfId="36517" xr:uid="{10A571B2-351B-48FA-9EAD-6982B544B2A2}"/>
    <cellStyle name="Comma 10 5 4 7" xfId="38997" xr:uid="{9E3F4AFD-6E8F-43E5-A801-43C84F4858D7}"/>
    <cellStyle name="Comma 10 5 4 8" xfId="41475" xr:uid="{962ABE79-62E2-490D-AD6A-74BD5797A55D}"/>
    <cellStyle name="Comma 10 5 5" xfId="2026" xr:uid="{00000000-0005-0000-0000-0000E9070000}"/>
    <cellStyle name="Comma 10 5 5 2" xfId="2027" xr:uid="{00000000-0005-0000-0000-0000EA070000}"/>
    <cellStyle name="Comma 10 5 5 2 2" xfId="18263" xr:uid="{692B02AA-C6CA-4441-8C9E-1296E9B2E7DF}"/>
    <cellStyle name="Comma 10 5 5 2 2 2" xfId="23846" xr:uid="{BC332A56-2986-42B9-83B9-D5EF3761A9DE}"/>
    <cellStyle name="Comma 10 5 5 2 2 3" xfId="37738" xr:uid="{8BCDCC61-635F-4987-AED9-A8D69DE556FD}"/>
    <cellStyle name="Comma 10 5 5 2 2 4" xfId="40218" xr:uid="{82BE88A4-782C-4263-9F5F-8024244EBDF3}"/>
    <cellStyle name="Comma 10 5 5 2 2 5" xfId="42696" xr:uid="{C17DB88A-5175-45D9-A72B-641BCC6FD3A4}"/>
    <cellStyle name="Comma 10 5 5 2 3" xfId="20622" xr:uid="{F8DA1DA6-1DC2-4212-976E-47075DD79F2B}"/>
    <cellStyle name="Comma 10 5 5 2 4" xfId="36836" xr:uid="{00F6BCEF-7759-490F-AD5B-9B1F70705B29}"/>
    <cellStyle name="Comma 10 5 5 2 5" xfId="39316" xr:uid="{33C35E26-EDD4-484C-9B9A-4162AF3F42D5}"/>
    <cellStyle name="Comma 10 5 5 2 6" xfId="41794" xr:uid="{73DD68B0-7495-4372-8109-8025DFB8EA5C}"/>
    <cellStyle name="Comma 10 5 5 3" xfId="2028" xr:uid="{00000000-0005-0000-0000-0000EB070000}"/>
    <cellStyle name="Comma 10 5 5 3 2" xfId="18264" xr:uid="{EFD54583-7FA9-4F29-9C60-6ABE0C8BC17C}"/>
    <cellStyle name="Comma 10 5 5 3 3" xfId="24600" xr:uid="{22F5BBE5-C422-46E4-9F49-F5AB26F2CCC5}"/>
    <cellStyle name="Comma 10 5 5 3 4" xfId="38459" xr:uid="{2D80427A-9DAE-4A6A-8E39-27A4B60B381B}"/>
    <cellStyle name="Comma 10 5 5 3 5" xfId="40939" xr:uid="{170EBFDD-6B10-4650-A7D2-89370903C6D7}"/>
    <cellStyle name="Comma 10 5 5 3 6" xfId="43417" xr:uid="{3277CF12-4B33-4D9A-BD1C-E1B3165E32B1}"/>
    <cellStyle name="Comma 10 5 5 4" xfId="18262" xr:uid="{A91D663B-B58E-4F60-9436-51F591A6B63F}"/>
    <cellStyle name="Comma 10 5 5 5" xfId="19550" xr:uid="{AF47A5E5-7813-4D06-8EF9-D77FE63A69B1}"/>
    <cellStyle name="Comma 10 5 5 6" xfId="36518" xr:uid="{16284736-3B69-4DA9-ACE3-216D85C72287}"/>
    <cellStyle name="Comma 10 5 5 7" xfId="38998" xr:uid="{1E5CD792-3828-4F79-A922-4A2A6A33D320}"/>
    <cellStyle name="Comma 10 5 5 8" xfId="41476" xr:uid="{24612C02-CF88-4011-A884-18C22A27B9B7}"/>
    <cellStyle name="Comma 10 5 6" xfId="2029" xr:uid="{00000000-0005-0000-0000-0000EC070000}"/>
    <cellStyle name="Comma 10 5 6 2" xfId="2030" xr:uid="{00000000-0005-0000-0000-0000ED070000}"/>
    <cellStyle name="Comma 10 5 6 2 2" xfId="18266" xr:uid="{3EC25052-9B81-48A4-BDCD-2BA4D02C5B0B}"/>
    <cellStyle name="Comma 10 5 6 2 2 2" xfId="23847" xr:uid="{EE05154D-69D7-4B5B-804E-0819EB6C6D69}"/>
    <cellStyle name="Comma 10 5 6 2 2 3" xfId="37739" xr:uid="{6A0D3BC6-F2E3-4D47-B06E-FADB4DDD01A9}"/>
    <cellStyle name="Comma 10 5 6 2 2 4" xfId="40219" xr:uid="{29A5DCAD-5897-4027-B496-0C1C817686BE}"/>
    <cellStyle name="Comma 10 5 6 2 2 5" xfId="42697" xr:uid="{37558D1B-70F9-4F52-BCBB-AB4A575C2318}"/>
    <cellStyle name="Comma 10 5 6 2 3" xfId="20623" xr:uid="{D9D7A507-83C0-4F28-8926-6FCB815F7FAC}"/>
    <cellStyle name="Comma 10 5 6 2 4" xfId="36837" xr:uid="{46629D42-C84B-483B-B202-69338674CA67}"/>
    <cellStyle name="Comma 10 5 6 2 5" xfId="39317" xr:uid="{19AB7005-684B-4D7B-876B-A76B85ABAD31}"/>
    <cellStyle name="Comma 10 5 6 2 6" xfId="41795" xr:uid="{D0EE619A-66DA-49AF-B715-DA0C62A7AD4C}"/>
    <cellStyle name="Comma 10 5 6 3" xfId="2031" xr:uid="{00000000-0005-0000-0000-0000EE070000}"/>
    <cellStyle name="Comma 10 5 6 3 2" xfId="18267" xr:uid="{DD77A1E7-7E1B-4771-9313-70B8B1456E71}"/>
    <cellStyle name="Comma 10 5 6 3 3" xfId="24601" xr:uid="{15EBBF6E-6964-44BC-8981-5E660507FFAB}"/>
    <cellStyle name="Comma 10 5 6 3 4" xfId="38460" xr:uid="{9767702A-278A-409E-B43E-F94B1F131C36}"/>
    <cellStyle name="Comma 10 5 6 3 5" xfId="40940" xr:uid="{6E85C1B1-F021-49D1-9B56-7B5837858458}"/>
    <cellStyle name="Comma 10 5 6 3 6" xfId="43418" xr:uid="{AA31571F-1B96-4B29-A022-EBE2C2AEE47E}"/>
    <cellStyle name="Comma 10 5 6 4" xfId="18265" xr:uid="{CCBE3CF2-8C83-4EFA-B70D-6CF510394B99}"/>
    <cellStyle name="Comma 10 5 6 5" xfId="19551" xr:uid="{10F0340B-8AEF-463E-8D78-F3AA19171300}"/>
    <cellStyle name="Comma 10 5 6 6" xfId="36519" xr:uid="{EA294FBB-1C84-4EFC-B335-A98D07B66A5E}"/>
    <cellStyle name="Comma 10 5 6 7" xfId="38999" xr:uid="{89B1FE9C-B75E-46F0-89CB-777545A21A76}"/>
    <cellStyle name="Comma 10 5 6 8" xfId="41477" xr:uid="{A2D58281-2CD7-4785-A35B-B650E769C94E}"/>
    <cellStyle name="Comma 10 5 7" xfId="2032" xr:uid="{00000000-0005-0000-0000-0000EF070000}"/>
    <cellStyle name="Comma 10 5 7 2" xfId="2033" xr:uid="{00000000-0005-0000-0000-0000F0070000}"/>
    <cellStyle name="Comma 10 5 7 2 2" xfId="18269" xr:uid="{C7730C6A-1896-4D16-A662-AD68F011C12C}"/>
    <cellStyle name="Comma 10 5 7 2 2 2" xfId="23848" xr:uid="{22E0C6AC-20D2-4BA3-9158-3653A041F95B}"/>
    <cellStyle name="Comma 10 5 7 2 2 3" xfId="37740" xr:uid="{00D63F93-436B-46AE-B35A-689185472DD1}"/>
    <cellStyle name="Comma 10 5 7 2 2 4" xfId="40220" xr:uid="{9C51A840-C4A4-4303-80A1-0A0D2AF97E7C}"/>
    <cellStyle name="Comma 10 5 7 2 2 5" xfId="42698" xr:uid="{68C1FE59-F90C-491A-B89B-4F4C2B057CD9}"/>
    <cellStyle name="Comma 10 5 7 2 3" xfId="20624" xr:uid="{2339563D-1CF1-4F1B-964F-EBD2F9447ED3}"/>
    <cellStyle name="Comma 10 5 7 2 4" xfId="36838" xr:uid="{E10C2138-4860-4592-B4D7-ADECEFE9F54A}"/>
    <cellStyle name="Comma 10 5 7 2 5" xfId="39318" xr:uid="{345869D2-7B61-4B1A-9BC7-668ECE05040C}"/>
    <cellStyle name="Comma 10 5 7 2 6" xfId="41796" xr:uid="{C2AD6E3D-4DD1-4121-AAAC-7953F944F475}"/>
    <cellStyle name="Comma 10 5 7 3" xfId="2034" xr:uid="{00000000-0005-0000-0000-0000F1070000}"/>
    <cellStyle name="Comma 10 5 7 3 2" xfId="18270" xr:uid="{E3D4579C-A256-43FC-B539-010756C5572F}"/>
    <cellStyle name="Comma 10 5 7 3 3" xfId="21954" xr:uid="{58C15D5D-2BF2-4D9B-8555-156CF91BAADA}"/>
    <cellStyle name="Comma 10 5 7 3 4" xfId="37574" xr:uid="{2CDDB735-1DF0-4C83-9115-A3C49D23A2BE}"/>
    <cellStyle name="Comma 10 5 7 3 5" xfId="40054" xr:uid="{7B448F84-11A7-4578-985A-146FDCD47CEE}"/>
    <cellStyle name="Comma 10 5 7 3 6" xfId="42532" xr:uid="{52AFB91D-DB8A-4815-B506-F469E9D126B3}"/>
    <cellStyle name="Comma 10 5 7 4" xfId="18268" xr:uid="{17073A31-2FF7-444A-8A39-966FBCC85784}"/>
    <cellStyle name="Comma 10 5 7 5" xfId="19552" xr:uid="{2AACAAA0-95FD-4653-866F-9259EC26628C}"/>
    <cellStyle name="Comma 10 5 7 6" xfId="36520" xr:uid="{3A4F5239-8599-4CB4-A148-D5437D873D09}"/>
    <cellStyle name="Comma 10 5 7 7" xfId="39000" xr:uid="{1E0BD0FC-FC4F-45F4-873A-161017E942CB}"/>
    <cellStyle name="Comma 10 5 7 8" xfId="41478" xr:uid="{9995C061-674A-4881-BEF0-BE4B022ED965}"/>
    <cellStyle name="Comma 10 5 8" xfId="2035" xr:uid="{00000000-0005-0000-0000-0000F2070000}"/>
    <cellStyle name="Comma 10 5 8 2" xfId="2036" xr:uid="{00000000-0005-0000-0000-0000F3070000}"/>
    <cellStyle name="Comma 10 5 8 2 2" xfId="18272" xr:uid="{F3E1A21D-9AD6-45E1-B9A4-2D0C82C1E1CB}"/>
    <cellStyle name="Comma 10 5 8 2 2 2" xfId="23849" xr:uid="{73AF92F0-5579-4A35-9B30-A90884387AC3}"/>
    <cellStyle name="Comma 10 5 8 2 2 3" xfId="37741" xr:uid="{05D33DDC-BFDD-4C0A-85B8-0B7B4251C67C}"/>
    <cellStyle name="Comma 10 5 8 2 2 4" xfId="40221" xr:uid="{300ACA35-1B78-4C25-A3D1-FB8722F3AAE6}"/>
    <cellStyle name="Comma 10 5 8 2 2 5" xfId="42699" xr:uid="{3BA2886E-B20F-4973-B401-5DD73186D1B0}"/>
    <cellStyle name="Comma 10 5 8 2 3" xfId="20625" xr:uid="{69D01172-4CB0-47F7-9A9C-CAAE041B00EF}"/>
    <cellStyle name="Comma 10 5 8 2 4" xfId="36839" xr:uid="{7077A57A-839C-47ED-9021-AD1541645AD3}"/>
    <cellStyle name="Comma 10 5 8 2 5" xfId="39319" xr:uid="{DE126286-2FD1-4991-8243-5DA2B86CFFE8}"/>
    <cellStyle name="Comma 10 5 8 2 6" xfId="41797" xr:uid="{CFF1695F-E7AE-4822-91E9-0ACF0AF64196}"/>
    <cellStyle name="Comma 10 5 8 3" xfId="2037" xr:uid="{00000000-0005-0000-0000-0000F4070000}"/>
    <cellStyle name="Comma 10 5 8 3 2" xfId="18273" xr:uid="{957312D2-B18D-4FD4-97D7-0AECEB8E6D53}"/>
    <cellStyle name="Comma 10 5 8 3 3" xfId="21952" xr:uid="{D8C1F728-9D1E-4589-816C-39417C28B87B}"/>
    <cellStyle name="Comma 10 5 8 3 4" xfId="37573" xr:uid="{CEF8CC1A-5944-4F6D-95AE-136A97FFDA9D}"/>
    <cellStyle name="Comma 10 5 8 3 5" xfId="40053" xr:uid="{D7D126B8-BE05-4FCD-ADCC-2ADD6003F1CB}"/>
    <cellStyle name="Comma 10 5 8 3 6" xfId="42531" xr:uid="{DADD9DDC-FF55-47E3-9D3B-22F37A0346BB}"/>
    <cellStyle name="Comma 10 5 8 4" xfId="18271" xr:uid="{E6722F57-8174-4262-9A41-73E88B6501A1}"/>
    <cellStyle name="Comma 10 5 8 5" xfId="19553" xr:uid="{4E8AF2A8-19B7-4D7B-9E45-4A1DDC49B18A}"/>
    <cellStyle name="Comma 10 5 8 6" xfId="36521" xr:uid="{20CE47FC-5408-4151-974A-E242E7819888}"/>
    <cellStyle name="Comma 10 5 8 7" xfId="39001" xr:uid="{263009EB-DF2A-418A-9C3D-DF2699441B62}"/>
    <cellStyle name="Comma 10 5 8 8" xfId="41479" xr:uid="{24815477-D684-47F2-A926-45C205FC1B50}"/>
    <cellStyle name="Comma 10 5 9" xfId="2038" xr:uid="{00000000-0005-0000-0000-0000F5070000}"/>
    <cellStyle name="Comma 10 5 9 2" xfId="2039" xr:uid="{00000000-0005-0000-0000-0000F6070000}"/>
    <cellStyle name="Comma 10 5 9 2 2" xfId="18275" xr:uid="{AC0F51B0-866E-48A5-8890-A7615BF3777C}"/>
    <cellStyle name="Comma 10 5 9 2 2 2" xfId="23850" xr:uid="{CD42843E-4938-4BD2-9308-DC3C402C3A40}"/>
    <cellStyle name="Comma 10 5 9 2 2 3" xfId="37742" xr:uid="{244A7697-9327-4F14-9FDC-84DD3F71287A}"/>
    <cellStyle name="Comma 10 5 9 2 2 4" xfId="40222" xr:uid="{566890A4-36E6-4DAF-B131-00276B792D77}"/>
    <cellStyle name="Comma 10 5 9 2 2 5" xfId="42700" xr:uid="{DDF318E8-8B2F-43D6-9CE9-F6387932892F}"/>
    <cellStyle name="Comma 10 5 9 2 3" xfId="20626" xr:uid="{22CB6E80-73EC-4C6D-B3C8-A1088DDC5047}"/>
    <cellStyle name="Comma 10 5 9 2 4" xfId="36840" xr:uid="{1C54E8CD-62D2-4749-9FCB-C4D01ED9A8A8}"/>
    <cellStyle name="Comma 10 5 9 2 5" xfId="39320" xr:uid="{3FFE5A00-3203-43E6-AD6C-0D5275E9CFCD}"/>
    <cellStyle name="Comma 10 5 9 2 6" xfId="41798" xr:uid="{A4468D61-8F3D-4A83-98D8-621424B90011}"/>
    <cellStyle name="Comma 10 5 9 3" xfId="2040" xr:uid="{00000000-0005-0000-0000-0000F7070000}"/>
    <cellStyle name="Comma 10 5 9 3 2" xfId="18276" xr:uid="{B54836D2-FA13-4DD5-90A0-91BDD485DA6D}"/>
    <cellStyle name="Comma 10 5 9 3 3" xfId="24602" xr:uid="{FDEA7C11-68FC-4E2B-9F8A-A2C198C91DAE}"/>
    <cellStyle name="Comma 10 5 9 3 4" xfId="38461" xr:uid="{1985ABAB-BFBC-4B82-B2C7-690077768792}"/>
    <cellStyle name="Comma 10 5 9 3 5" xfId="40941" xr:uid="{281D1B5A-698B-42EA-959D-B63A6C5169B5}"/>
    <cellStyle name="Comma 10 5 9 3 6" xfId="43419" xr:uid="{36CF7C13-D916-41B9-AF2D-902FCBA7BE1E}"/>
    <cellStyle name="Comma 10 5 9 4" xfId="18274" xr:uid="{E8DCD4AE-72E8-4583-A81A-7D7FDEAB50A3}"/>
    <cellStyle name="Comma 10 5 9 5" xfId="19554" xr:uid="{A036AC1E-C882-44AF-AC1D-D4534A60B095}"/>
    <cellStyle name="Comma 10 5 9 6" xfId="36522" xr:uid="{DBF81C77-42C9-4A3D-A025-ACB7323764A5}"/>
    <cellStyle name="Comma 10 5 9 7" xfId="39002" xr:uid="{EAA3F6F0-C637-4C06-8BE7-A41B750CE128}"/>
    <cellStyle name="Comma 10 5 9 8" xfId="41480" xr:uid="{BB700395-DC75-4167-BE2A-EE0AD2F48E05}"/>
    <cellStyle name="Comma 10 6" xfId="2041" xr:uid="{00000000-0005-0000-0000-0000F8070000}"/>
    <cellStyle name="Comma 10 6 10" xfId="2042" xr:uid="{00000000-0005-0000-0000-0000F9070000}"/>
    <cellStyle name="Comma 10 6 10 2" xfId="2043" xr:uid="{00000000-0005-0000-0000-0000FA070000}"/>
    <cellStyle name="Comma 10 6 10 2 2" xfId="18279" xr:uid="{7383D83D-650E-4FBA-98A7-E55D268343AA}"/>
    <cellStyle name="Comma 10 6 10 2 2 2" xfId="23852" xr:uid="{5F6BC02C-8D5B-44F7-B228-FB2C329BA026}"/>
    <cellStyle name="Comma 10 6 10 2 2 3" xfId="37744" xr:uid="{BC617A3C-35F2-40DA-A773-4EA401BCF2B0}"/>
    <cellStyle name="Comma 10 6 10 2 2 4" xfId="40224" xr:uid="{272E3610-4ACC-479A-BFE3-B36C7F70998A}"/>
    <cellStyle name="Comma 10 6 10 2 2 5" xfId="42702" xr:uid="{4EEB9B4D-35CF-463E-A1EB-C06654DB7936}"/>
    <cellStyle name="Comma 10 6 10 2 3" xfId="20628" xr:uid="{BB9DB7F2-8231-49D9-AC65-88E4EBD3DC1A}"/>
    <cellStyle name="Comma 10 6 10 2 4" xfId="36842" xr:uid="{7F25D9A3-F5FC-4CC2-B24B-456CACBFB205}"/>
    <cellStyle name="Comma 10 6 10 2 5" xfId="39322" xr:uid="{3EB770C3-CF41-481C-BA26-7D8509F44074}"/>
    <cellStyle name="Comma 10 6 10 2 6" xfId="41800" xr:uid="{D6261CB5-A639-4690-8145-9E244F42EB1F}"/>
    <cellStyle name="Comma 10 6 10 3" xfId="2044" xr:uid="{00000000-0005-0000-0000-0000FB070000}"/>
    <cellStyle name="Comma 10 6 10 3 2" xfId="18280" xr:uid="{EAFD2E83-1BB4-45FD-8156-EC1D8AF01057}"/>
    <cellStyle name="Comma 10 6 10 3 3" xfId="21951" xr:uid="{2415ADFE-B848-4D8C-B672-D5CA54E54B94}"/>
    <cellStyle name="Comma 10 6 10 3 4" xfId="37572" xr:uid="{F7C2070A-1494-4269-91A7-915AD21019DF}"/>
    <cellStyle name="Comma 10 6 10 3 5" xfId="40052" xr:uid="{BCCE0C39-9902-4A5B-9CD7-4EAFC941B0A5}"/>
    <cellStyle name="Comma 10 6 10 3 6" xfId="42530" xr:uid="{9F99D94A-DEAE-4A00-A13B-24C748E42551}"/>
    <cellStyle name="Comma 10 6 10 4" xfId="18278" xr:uid="{1188E790-AFE2-4E70-8D6D-DE5ACFAC82A1}"/>
    <cellStyle name="Comma 10 6 10 5" xfId="19556" xr:uid="{B61194BD-F22F-45B9-A7B0-C5416B0CA200}"/>
    <cellStyle name="Comma 10 6 10 6" xfId="36524" xr:uid="{21B7068B-A158-44C0-9E3F-896C5F4F6532}"/>
    <cellStyle name="Comma 10 6 10 7" xfId="39004" xr:uid="{06490BF1-997C-4060-BA42-B239B36DF270}"/>
    <cellStyle name="Comma 10 6 10 8" xfId="41482" xr:uid="{6BCF4F0E-ABD0-4170-90E2-57F9CE8E72CC}"/>
    <cellStyle name="Comma 10 6 11" xfId="2045" xr:uid="{00000000-0005-0000-0000-0000FC070000}"/>
    <cellStyle name="Comma 10 6 11 2" xfId="2046" xr:uid="{00000000-0005-0000-0000-0000FD070000}"/>
    <cellStyle name="Comma 10 6 11 2 2" xfId="18282" xr:uid="{11C3B02C-4546-42EA-98BC-7F6EE4CB31B6}"/>
    <cellStyle name="Comma 10 6 11 2 2 2" xfId="23853" xr:uid="{006AA028-D3D0-43E4-8723-301D162B76EE}"/>
    <cellStyle name="Comma 10 6 11 2 2 3" xfId="37745" xr:uid="{3C2E1DF9-8BDB-4C38-B3DE-F645F5A1AAB5}"/>
    <cellStyle name="Comma 10 6 11 2 2 4" xfId="40225" xr:uid="{9AFB4EBC-CC08-42F7-B1B8-B0DDBC51A7F5}"/>
    <cellStyle name="Comma 10 6 11 2 2 5" xfId="42703" xr:uid="{A22E9D6A-42F7-4582-B48B-ED983C9C6F57}"/>
    <cellStyle name="Comma 10 6 11 2 3" xfId="20629" xr:uid="{C7E4ECA9-12AA-4F4A-862B-B5417D5316FB}"/>
    <cellStyle name="Comma 10 6 11 2 4" xfId="36843" xr:uid="{02E2DE9C-2383-47A7-AA9F-B244A889BDBB}"/>
    <cellStyle name="Comma 10 6 11 2 5" xfId="39323" xr:uid="{862E0DB4-568A-4FB8-8EC2-18C4FCC2B8B8}"/>
    <cellStyle name="Comma 10 6 11 2 6" xfId="41801" xr:uid="{D7DC1AC8-5179-4BDC-9964-F11CFBA4A5A5}"/>
    <cellStyle name="Comma 10 6 11 3" xfId="2047" xr:uid="{00000000-0005-0000-0000-0000FE070000}"/>
    <cellStyle name="Comma 10 6 11 3 2" xfId="18283" xr:uid="{D392C146-12F7-4C8E-95CC-644E1DD85BDD}"/>
    <cellStyle name="Comma 10 6 11 3 3" xfId="21950" xr:uid="{841D0BC9-B480-40C9-877E-6789A0EDE749}"/>
    <cellStyle name="Comma 10 6 11 3 4" xfId="37571" xr:uid="{35E043EF-7300-4C9D-9B16-D722124CBD0C}"/>
    <cellStyle name="Comma 10 6 11 3 5" xfId="40051" xr:uid="{978DA40B-094C-4477-A801-30C672A7005B}"/>
    <cellStyle name="Comma 10 6 11 3 6" xfId="42529" xr:uid="{D7564DB0-DA54-4EE9-B1C0-0E312F754F7D}"/>
    <cellStyle name="Comma 10 6 11 4" xfId="18281" xr:uid="{0FB60667-CC24-40B7-8594-B5B6997B6D48}"/>
    <cellStyle name="Comma 10 6 11 5" xfId="19557" xr:uid="{449293EA-8E9C-4033-B0CE-70E6FF433514}"/>
    <cellStyle name="Comma 10 6 11 6" xfId="36525" xr:uid="{6F93E6D4-7A0D-4863-A79D-6E262AED865C}"/>
    <cellStyle name="Comma 10 6 11 7" xfId="39005" xr:uid="{0B9E6E84-7F51-4AA1-8E6B-376865A1D070}"/>
    <cellStyle name="Comma 10 6 11 8" xfId="41483" xr:uid="{99D69454-C7A6-480C-B9D3-535CAF6EF785}"/>
    <cellStyle name="Comma 10 6 12" xfId="2048" xr:uid="{00000000-0005-0000-0000-0000FF070000}"/>
    <cellStyle name="Comma 10 6 12 2" xfId="2049" xr:uid="{00000000-0005-0000-0000-000000080000}"/>
    <cellStyle name="Comma 10 6 12 2 2" xfId="18285" xr:uid="{57428AD9-D6A8-4FD9-A8E8-21E13FD9C5AB}"/>
    <cellStyle name="Comma 10 6 12 2 2 2" xfId="23854" xr:uid="{E313BC72-6F42-488F-A598-5B5BA8770ADB}"/>
    <cellStyle name="Comma 10 6 12 2 2 3" xfId="37746" xr:uid="{4A8049A7-E1D4-4431-8AE6-F51E7C533D8D}"/>
    <cellStyle name="Comma 10 6 12 2 2 4" xfId="40226" xr:uid="{534CAAD1-F7CA-4C90-ADEA-D1DE7B1719BA}"/>
    <cellStyle name="Comma 10 6 12 2 2 5" xfId="42704" xr:uid="{CB543A6D-F10E-4FDC-ACF9-FFADA75315AE}"/>
    <cellStyle name="Comma 10 6 12 2 3" xfId="20630" xr:uid="{8EC53436-12CD-4D62-AF47-C3EA592411F9}"/>
    <cellStyle name="Comma 10 6 12 2 4" xfId="36844" xr:uid="{0FCC1B35-07AF-4445-9FF2-79A65D0CE03E}"/>
    <cellStyle name="Comma 10 6 12 2 5" xfId="39324" xr:uid="{E0131D7B-EC03-49F1-8B37-8971C7B5A3C4}"/>
    <cellStyle name="Comma 10 6 12 2 6" xfId="41802" xr:uid="{15648A4F-2BC8-4AA3-A86D-69FA3ECBF459}"/>
    <cellStyle name="Comma 10 6 12 3" xfId="2050" xr:uid="{00000000-0005-0000-0000-000001080000}"/>
    <cellStyle name="Comma 10 6 12 3 2" xfId="18286" xr:uid="{B95CB774-342D-4721-ADCB-D6375F8B594A}"/>
    <cellStyle name="Comma 10 6 12 3 3" xfId="21949" xr:uid="{B1146885-EC78-44BC-AFF7-9788087A6F84}"/>
    <cellStyle name="Comma 10 6 12 3 4" xfId="37570" xr:uid="{21FE4637-4C43-4C81-9558-5F5F72F46AB2}"/>
    <cellStyle name="Comma 10 6 12 3 5" xfId="40050" xr:uid="{3DB38AA9-AC5E-4F12-AD98-67586097113A}"/>
    <cellStyle name="Comma 10 6 12 3 6" xfId="42528" xr:uid="{C868B3E0-31C3-4C3E-A226-5386FFEE8C8D}"/>
    <cellStyle name="Comma 10 6 12 4" xfId="18284" xr:uid="{D36BC892-8A4D-4892-AB7A-E21AD5C21C7E}"/>
    <cellStyle name="Comma 10 6 12 5" xfId="19558" xr:uid="{36B030C5-E2D4-4746-B402-00792C76059B}"/>
    <cellStyle name="Comma 10 6 12 6" xfId="36526" xr:uid="{B46F6039-1FFE-4354-80B8-D90B2CAFCC10}"/>
    <cellStyle name="Comma 10 6 12 7" xfId="39006" xr:uid="{63B004EB-88FD-41AC-AF08-29CEE9F6C27D}"/>
    <cellStyle name="Comma 10 6 12 8" xfId="41484" xr:uid="{732A1264-FD5F-4303-A9DB-38D8DAABF414}"/>
    <cellStyle name="Comma 10 6 13" xfId="2051" xr:uid="{00000000-0005-0000-0000-000002080000}"/>
    <cellStyle name="Comma 10 6 13 2" xfId="2052" xr:uid="{00000000-0005-0000-0000-000003080000}"/>
    <cellStyle name="Comma 10 6 13 2 2" xfId="18288" xr:uid="{9851AB61-2FC4-44EC-A937-21E5141DA59E}"/>
    <cellStyle name="Comma 10 6 13 2 2 2" xfId="23855" xr:uid="{00076117-D979-4411-B342-B56BC4E90207}"/>
    <cellStyle name="Comma 10 6 13 2 2 3" xfId="37747" xr:uid="{14C6D506-504A-4793-A0EA-AC51FF54F492}"/>
    <cellStyle name="Comma 10 6 13 2 2 4" xfId="40227" xr:uid="{4415C242-E31D-4829-99E2-004E1D497C06}"/>
    <cellStyle name="Comma 10 6 13 2 2 5" xfId="42705" xr:uid="{E382FFB3-F0A2-4971-936D-F84DB9DBBD04}"/>
    <cellStyle name="Comma 10 6 13 2 3" xfId="20631" xr:uid="{206EB6D1-06EB-4B8C-B46B-325D08C09888}"/>
    <cellStyle name="Comma 10 6 13 2 4" xfId="36845" xr:uid="{1E0D4330-EC3F-46D6-9A87-717C1645BB5C}"/>
    <cellStyle name="Comma 10 6 13 2 5" xfId="39325" xr:uid="{0D9D0F46-B241-477A-B1FC-0FC93B62B485}"/>
    <cellStyle name="Comma 10 6 13 2 6" xfId="41803" xr:uid="{26831DA5-9E31-433E-B36F-E76DFBE65071}"/>
    <cellStyle name="Comma 10 6 13 3" xfId="2053" xr:uid="{00000000-0005-0000-0000-000004080000}"/>
    <cellStyle name="Comma 10 6 13 3 2" xfId="18289" xr:uid="{1AABFAE4-374F-40D8-AB72-1B8DD625E800}"/>
    <cellStyle name="Comma 10 6 13 3 3" xfId="24603" xr:uid="{80078F0F-AB88-446B-A33B-1CC244E7B8D0}"/>
    <cellStyle name="Comma 10 6 13 3 4" xfId="38462" xr:uid="{44AE4B3C-2266-4FB3-BAD6-DB7BAB10CAAD}"/>
    <cellStyle name="Comma 10 6 13 3 5" xfId="40942" xr:uid="{1317AD43-8688-46AB-9D85-A2BB7AF8A978}"/>
    <cellStyle name="Comma 10 6 13 3 6" xfId="43420" xr:uid="{82C6CDA9-656C-4F18-9AF0-B6D69E122FCC}"/>
    <cellStyle name="Comma 10 6 13 4" xfId="18287" xr:uid="{973BFDE1-DA25-4616-95B2-554AE9902597}"/>
    <cellStyle name="Comma 10 6 13 5" xfId="19559" xr:uid="{856E6DAB-4169-4176-BF42-ECEC4F656EA4}"/>
    <cellStyle name="Comma 10 6 13 6" xfId="36527" xr:uid="{1B19632B-014D-4D20-8CB5-ACCC293AAE4B}"/>
    <cellStyle name="Comma 10 6 13 7" xfId="39007" xr:uid="{20925A3D-9AC4-4610-A887-CA0DFE897829}"/>
    <cellStyle name="Comma 10 6 13 8" xfId="41485" xr:uid="{E3515A24-0AFA-46BA-B4D2-8C36931B95F1}"/>
    <cellStyle name="Comma 10 6 14" xfId="2054" xr:uid="{00000000-0005-0000-0000-000005080000}"/>
    <cellStyle name="Comma 10 6 14 2" xfId="2055" xr:uid="{00000000-0005-0000-0000-000006080000}"/>
    <cellStyle name="Comma 10 6 14 2 2" xfId="18291" xr:uid="{7E6F1757-8421-4FDF-8DAD-0343017F6D3C}"/>
    <cellStyle name="Comma 10 6 14 2 2 2" xfId="23856" xr:uid="{DF0DE148-DBAE-4258-A07A-37A84CB1142E}"/>
    <cellStyle name="Comma 10 6 14 2 2 3" xfId="37748" xr:uid="{1BA36C0A-B0FE-425A-B4EB-C2F54E4D4A10}"/>
    <cellStyle name="Comma 10 6 14 2 2 4" xfId="40228" xr:uid="{1E63DB09-D691-4B88-971F-5C2BB3EF11D6}"/>
    <cellStyle name="Comma 10 6 14 2 2 5" xfId="42706" xr:uid="{DCDD93F2-B056-4645-BECB-EFAFC2225FAC}"/>
    <cellStyle name="Comma 10 6 14 2 3" xfId="20632" xr:uid="{EE5D00C3-42B4-40D5-AC36-14F3DA4AA93E}"/>
    <cellStyle name="Comma 10 6 14 2 4" xfId="36846" xr:uid="{77CC6E82-4C5E-49EF-B064-8A9CE992F75D}"/>
    <cellStyle name="Comma 10 6 14 2 5" xfId="39326" xr:uid="{79E554BE-43FB-416D-BD4D-78323A0CB91D}"/>
    <cellStyle name="Comma 10 6 14 2 6" xfId="41804" xr:uid="{E8FEF7AF-8374-4B46-9C90-15EEC5A30FC6}"/>
    <cellStyle name="Comma 10 6 14 3" xfId="2056" xr:uid="{00000000-0005-0000-0000-000007080000}"/>
    <cellStyle name="Comma 10 6 14 3 2" xfId="18292" xr:uid="{DCD8B5C1-21BF-4F2B-A175-D85B971A23B3}"/>
    <cellStyle name="Comma 10 6 14 3 3" xfId="21946" xr:uid="{0ED9C83F-F53E-444E-AA03-73931156DA09}"/>
    <cellStyle name="Comma 10 6 14 3 4" xfId="37567" xr:uid="{E71BE583-E1F6-458E-8C57-9F6217992D7D}"/>
    <cellStyle name="Comma 10 6 14 3 5" xfId="40047" xr:uid="{CDEAFC09-44FA-44E9-92CA-A47B584C4D5F}"/>
    <cellStyle name="Comma 10 6 14 3 6" xfId="42525" xr:uid="{6A67481C-E80A-4421-98E1-9A3BCF4F97E5}"/>
    <cellStyle name="Comma 10 6 14 4" xfId="18290" xr:uid="{BC259CE3-B567-4BC8-81E4-14A960095929}"/>
    <cellStyle name="Comma 10 6 14 5" xfId="19560" xr:uid="{8A7B369C-6DC8-472E-90D3-AB9791B4045D}"/>
    <cellStyle name="Comma 10 6 14 6" xfId="36528" xr:uid="{5CDA131F-9DCA-4BC2-AD1B-420A6681BFA7}"/>
    <cellStyle name="Comma 10 6 14 7" xfId="39008" xr:uid="{7E9BCB46-5183-43D5-BFB3-2AE9CEA4E3E1}"/>
    <cellStyle name="Comma 10 6 14 8" xfId="41486" xr:uid="{7A28EBFA-9994-43DF-817B-2E7DE48E4874}"/>
    <cellStyle name="Comma 10 6 15" xfId="2057" xr:uid="{00000000-0005-0000-0000-000008080000}"/>
    <cellStyle name="Comma 10 6 15 2" xfId="2058" xr:uid="{00000000-0005-0000-0000-000009080000}"/>
    <cellStyle name="Comma 10 6 15 2 2" xfId="18294" xr:uid="{4F1EF7D1-8CA1-4397-9116-D157CE3B314B}"/>
    <cellStyle name="Comma 10 6 15 2 2 2" xfId="23857" xr:uid="{4AA447F3-A4A4-48A8-85BD-10194480701E}"/>
    <cellStyle name="Comma 10 6 15 2 2 3" xfId="37749" xr:uid="{219B0A1F-F08A-4EF1-896A-54119E28B55F}"/>
    <cellStyle name="Comma 10 6 15 2 2 4" xfId="40229" xr:uid="{FBADB270-D801-4301-8C3E-8B724495B3F7}"/>
    <cellStyle name="Comma 10 6 15 2 2 5" xfId="42707" xr:uid="{E291380C-36EA-4966-BC44-7336448657F7}"/>
    <cellStyle name="Comma 10 6 15 2 3" xfId="20633" xr:uid="{A5F2B53F-C648-40CB-9C19-8162937728F7}"/>
    <cellStyle name="Comma 10 6 15 2 4" xfId="36847" xr:uid="{63065EEB-66A9-479C-93D9-485F909A2ED1}"/>
    <cellStyle name="Comma 10 6 15 2 5" xfId="39327" xr:uid="{936A4922-ADD2-4870-BE95-729A879632C2}"/>
    <cellStyle name="Comma 10 6 15 2 6" xfId="41805" xr:uid="{CAA0A58C-F4CD-4027-953E-F6A76FE35A5C}"/>
    <cellStyle name="Comma 10 6 15 3" xfId="2059" xr:uid="{00000000-0005-0000-0000-00000A080000}"/>
    <cellStyle name="Comma 10 6 15 3 2" xfId="18295" xr:uid="{40AF947A-7748-4413-9054-79037D97B8DD}"/>
    <cellStyle name="Comma 10 6 15 3 3" xfId="24604" xr:uid="{E8B3940C-3743-499A-B45B-B9E41FF9DFAE}"/>
    <cellStyle name="Comma 10 6 15 3 4" xfId="38463" xr:uid="{DFA88235-1C87-4A9A-9BF0-A7B58E85AEE0}"/>
    <cellStyle name="Comma 10 6 15 3 5" xfId="40943" xr:uid="{F228527C-BD0A-4E6A-A0EF-79FCBDA9CB95}"/>
    <cellStyle name="Comma 10 6 15 3 6" xfId="43421" xr:uid="{DF44727C-E3E3-49E2-B71B-7CE1E12DE79D}"/>
    <cellStyle name="Comma 10 6 15 4" xfId="18293" xr:uid="{7FDF0372-94DD-4340-85D1-A2BC346E1880}"/>
    <cellStyle name="Comma 10 6 15 5" xfId="19561" xr:uid="{9F0925B9-2F93-4672-87B7-8337152A1DF8}"/>
    <cellStyle name="Comma 10 6 15 6" xfId="36529" xr:uid="{25A4BD7C-996C-4E29-AB0A-369CC1DFDE55}"/>
    <cellStyle name="Comma 10 6 15 7" xfId="39009" xr:uid="{EB392446-292F-4467-8481-F92955F487AA}"/>
    <cellStyle name="Comma 10 6 15 8" xfId="41487" xr:uid="{ED2CBE08-A52F-4875-850B-806BE11F9E67}"/>
    <cellStyle name="Comma 10 6 16" xfId="2060" xr:uid="{00000000-0005-0000-0000-00000B080000}"/>
    <cellStyle name="Comma 10 6 16 2" xfId="2061" xr:uid="{00000000-0005-0000-0000-00000C080000}"/>
    <cellStyle name="Comma 10 6 16 2 2" xfId="18297" xr:uid="{9080F24C-2442-4889-B1C1-9813127F4724}"/>
    <cellStyle name="Comma 10 6 16 2 2 2" xfId="23858" xr:uid="{D574E59C-BB50-4B9F-A2E7-571659D7FFFF}"/>
    <cellStyle name="Comma 10 6 16 2 2 3" xfId="37750" xr:uid="{33397146-25C9-44B3-ABED-C72728130510}"/>
    <cellStyle name="Comma 10 6 16 2 2 4" xfId="40230" xr:uid="{915972F6-DD52-45E6-BBC1-1B1A484EFD7B}"/>
    <cellStyle name="Comma 10 6 16 2 2 5" xfId="42708" xr:uid="{C9F06B58-9E1C-434A-A1C6-EA840A17D279}"/>
    <cellStyle name="Comma 10 6 16 2 3" xfId="20634" xr:uid="{AD3E7406-2B77-4A2C-8758-6F2DF8875299}"/>
    <cellStyle name="Comma 10 6 16 2 4" xfId="36848" xr:uid="{BC81A754-4F82-4F6C-AC40-F65827F31B8C}"/>
    <cellStyle name="Comma 10 6 16 2 5" xfId="39328" xr:uid="{225D0B53-F83B-4D93-ACE7-C6B246D4B2BB}"/>
    <cellStyle name="Comma 10 6 16 2 6" xfId="41806" xr:uid="{79A78FAD-1A88-408D-A61E-B1815F58D88A}"/>
    <cellStyle name="Comma 10 6 16 3" xfId="2062" xr:uid="{00000000-0005-0000-0000-00000D080000}"/>
    <cellStyle name="Comma 10 6 16 3 2" xfId="18298" xr:uid="{DCD32D1A-6BC1-421E-9940-12451C6A206A}"/>
    <cellStyle name="Comma 10 6 16 3 3" xfId="26647" xr:uid="{1A09F970-DB7C-47AC-8ADE-A34670185FC2}"/>
    <cellStyle name="Comma 10 6 16 3 4" xfId="38782" xr:uid="{074C0262-1E43-4E8E-9D6B-18FFDBC56735}"/>
    <cellStyle name="Comma 10 6 16 3 5" xfId="41262" xr:uid="{A6324E00-EBE1-4A0F-A306-B6CCC9F81BD3}"/>
    <cellStyle name="Comma 10 6 16 3 6" xfId="43740" xr:uid="{41DA5876-05A5-40EA-8D3F-46B21A964D5B}"/>
    <cellStyle name="Comma 10 6 16 4" xfId="18296" xr:uid="{CDE5BB83-FD84-47D0-A419-413A6FE04CF8}"/>
    <cellStyle name="Comma 10 6 16 5" xfId="19562" xr:uid="{AD6503D8-E5CD-457D-82B9-0C632F799906}"/>
    <cellStyle name="Comma 10 6 16 6" xfId="36530" xr:uid="{D3762FB8-5E7E-4D76-B7C3-D15D87343D2B}"/>
    <cellStyle name="Comma 10 6 16 7" xfId="39010" xr:uid="{30BFB84E-CFC2-458B-B3DA-762D7DF3A3E9}"/>
    <cellStyle name="Comma 10 6 16 8" xfId="41488" xr:uid="{CC7050B7-10FE-4E4A-BB25-235CB4A05B75}"/>
    <cellStyle name="Comma 10 6 17" xfId="2063" xr:uid="{00000000-0005-0000-0000-00000E080000}"/>
    <cellStyle name="Comma 10 6 17 2" xfId="2064" xr:uid="{00000000-0005-0000-0000-00000F080000}"/>
    <cellStyle name="Comma 10 6 17 2 2" xfId="18300" xr:uid="{90B5FD01-9008-49E4-B1C3-E0805A9F1D13}"/>
    <cellStyle name="Comma 10 6 17 2 2 2" xfId="23859" xr:uid="{B264CFBF-2A5A-4630-A17E-7B5A106D976A}"/>
    <cellStyle name="Comma 10 6 17 2 2 3" xfId="37751" xr:uid="{2AD598B3-2A42-4246-837D-EFBB36B26889}"/>
    <cellStyle name="Comma 10 6 17 2 2 4" xfId="40231" xr:uid="{D752742B-A942-4ADF-A1B2-2C49F12538A4}"/>
    <cellStyle name="Comma 10 6 17 2 2 5" xfId="42709" xr:uid="{62BF25E1-05E1-4165-BF76-A1A54B0A012B}"/>
    <cellStyle name="Comma 10 6 17 2 3" xfId="20635" xr:uid="{12A081F2-1452-4440-9515-C1BE34A9015F}"/>
    <cellStyle name="Comma 10 6 17 2 4" xfId="36849" xr:uid="{5CDDC916-D282-4299-BF5E-589CFE9D1625}"/>
    <cellStyle name="Comma 10 6 17 2 5" xfId="39329" xr:uid="{BAFA7317-18C8-4EB1-9A4A-6D73CB3676D4}"/>
    <cellStyle name="Comma 10 6 17 2 6" xfId="41807" xr:uid="{1A6B1D51-D7EA-4654-B542-112BB91A80FB}"/>
    <cellStyle name="Comma 10 6 17 3" xfId="2065" xr:uid="{00000000-0005-0000-0000-000010080000}"/>
    <cellStyle name="Comma 10 6 17 3 2" xfId="18301" xr:uid="{D790A72D-083F-451A-8693-E5D0BEE20E02}"/>
    <cellStyle name="Comma 10 6 17 3 3" xfId="24605" xr:uid="{5EB6F0A1-A110-4AF6-8510-913383A8DB2C}"/>
    <cellStyle name="Comma 10 6 17 3 4" xfId="38464" xr:uid="{232B4C52-F98E-403E-A046-7547722A732A}"/>
    <cellStyle name="Comma 10 6 17 3 5" xfId="40944" xr:uid="{C7B4BF1B-283E-4EF4-BA18-BF27E2878A21}"/>
    <cellStyle name="Comma 10 6 17 3 6" xfId="43422" xr:uid="{85312E0A-1C7F-4F3E-87A1-DF270041D9D4}"/>
    <cellStyle name="Comma 10 6 17 4" xfId="18299" xr:uid="{DDB12C2D-53CD-4CF2-8F72-032A1D807064}"/>
    <cellStyle name="Comma 10 6 17 5" xfId="19563" xr:uid="{02D49EA3-4E1B-4FE8-A975-E7D2347D74FC}"/>
    <cellStyle name="Comma 10 6 17 6" xfId="36531" xr:uid="{1EF490D1-FF24-4901-ADC1-8A3404CD9FE3}"/>
    <cellStyle name="Comma 10 6 17 7" xfId="39011" xr:uid="{ADEEBE2D-A591-4174-9EC2-50C68352E52A}"/>
    <cellStyle name="Comma 10 6 17 8" xfId="41489" xr:uid="{4D951639-9F1B-4557-AB1D-B93CF7CC6158}"/>
    <cellStyle name="Comma 10 6 18" xfId="2066" xr:uid="{00000000-0005-0000-0000-000011080000}"/>
    <cellStyle name="Comma 10 6 18 2" xfId="18302" xr:uid="{A78CC7FF-CDE4-4C48-BF3A-F966732DA479}"/>
    <cellStyle name="Comma 10 6 18 2 2" xfId="23851" xr:uid="{BC5139E1-92EA-46EB-A2CF-37521793BB75}"/>
    <cellStyle name="Comma 10 6 18 2 3" xfId="37743" xr:uid="{7F45BC6C-EE6D-41ED-A956-4B09C4693AE5}"/>
    <cellStyle name="Comma 10 6 18 2 4" xfId="40223" xr:uid="{EA0E4F5A-5977-4ADB-A42C-634543AA0E32}"/>
    <cellStyle name="Comma 10 6 18 2 5" xfId="42701" xr:uid="{24EE369F-EE83-48FE-B20A-2A408A9B1772}"/>
    <cellStyle name="Comma 10 6 18 3" xfId="20627" xr:uid="{83E1B5C7-3A73-4A21-B026-3B7712F3D35E}"/>
    <cellStyle name="Comma 10 6 18 4" xfId="36841" xr:uid="{0C4B55C6-A271-4655-A31C-5156C4C1E68D}"/>
    <cellStyle name="Comma 10 6 18 5" xfId="39321" xr:uid="{E0F38A52-7ECB-44CA-8BD5-C33719A1E7D5}"/>
    <cellStyle name="Comma 10 6 18 6" xfId="41799" xr:uid="{8060AA6D-919D-46C3-9EA6-3C099A47A696}"/>
    <cellStyle name="Comma 10 6 19" xfId="2067" xr:uid="{00000000-0005-0000-0000-000012080000}"/>
    <cellStyle name="Comma 10 6 19 2" xfId="18303" xr:uid="{9CC2E92A-6600-4275-B7A3-53A173BF97BE}"/>
    <cellStyle name="Comma 10 6 19 3" xfId="24606" xr:uid="{620A48CD-9BC3-4034-8261-6246DE18A32F}"/>
    <cellStyle name="Comma 10 6 19 4" xfId="38465" xr:uid="{70F86D6D-3B96-4D75-B1DE-7A3B0F917C42}"/>
    <cellStyle name="Comma 10 6 19 5" xfId="40945" xr:uid="{2D81DD6F-B47D-4946-BD36-AB4615EBB5D9}"/>
    <cellStyle name="Comma 10 6 19 6" xfId="43423" xr:uid="{27CFD0C1-43A7-411D-8684-4A03BB627D4A}"/>
    <cellStyle name="Comma 10 6 2" xfId="2068" xr:uid="{00000000-0005-0000-0000-000013080000}"/>
    <cellStyle name="Comma 10 6 2 2" xfId="2069" xr:uid="{00000000-0005-0000-0000-000014080000}"/>
    <cellStyle name="Comma 10 6 2 2 2" xfId="18305" xr:uid="{283E083B-2F7F-4983-9544-0C876FCD417A}"/>
    <cellStyle name="Comma 10 6 2 2 2 2" xfId="23860" xr:uid="{B610B71B-3191-4A18-A9F3-B7107F488B0F}"/>
    <cellStyle name="Comma 10 6 2 2 2 3" xfId="37752" xr:uid="{9DDE1D4F-12D0-43A4-97BB-1FAB14E7F819}"/>
    <cellStyle name="Comma 10 6 2 2 2 4" xfId="40232" xr:uid="{F775D903-F28F-4938-BF47-ECB62D9EEE25}"/>
    <cellStyle name="Comma 10 6 2 2 2 5" xfId="42710" xr:uid="{3010D80B-5C56-4CAE-A13B-2B7CE59303BC}"/>
    <cellStyle name="Comma 10 6 2 2 3" xfId="20636" xr:uid="{D87F2BEC-C343-4BE2-BB0B-532887D9E7AB}"/>
    <cellStyle name="Comma 10 6 2 2 4" xfId="36850" xr:uid="{851E3469-F454-491D-907C-C765A55D76A8}"/>
    <cellStyle name="Comma 10 6 2 2 5" xfId="39330" xr:uid="{1CDB666F-74D7-464C-B6CD-EFE9F616DE99}"/>
    <cellStyle name="Comma 10 6 2 2 6" xfId="41808" xr:uid="{61FA37CE-BDF4-4B87-894E-14A8C6C1C53B}"/>
    <cellStyle name="Comma 10 6 2 3" xfId="2070" xr:uid="{00000000-0005-0000-0000-000015080000}"/>
    <cellStyle name="Comma 10 6 2 3 2" xfId="18306" xr:uid="{5222EFB2-78B2-4650-ADC8-A0C5974A769C}"/>
    <cellStyle name="Comma 10 6 2 3 3" xfId="21944" xr:uid="{3F1413BE-32FA-492A-AA54-6BF31831B03F}"/>
    <cellStyle name="Comma 10 6 2 3 4" xfId="37566" xr:uid="{DF59DFE4-A76D-4BE9-9299-B7972BE3751A}"/>
    <cellStyle name="Comma 10 6 2 3 5" xfId="40046" xr:uid="{A994C22C-D33D-45B1-ADE3-5264DBFBFBE5}"/>
    <cellStyle name="Comma 10 6 2 3 6" xfId="42524" xr:uid="{D4D17BFF-DEC0-4CA8-BF75-32D44FF19F5E}"/>
    <cellStyle name="Comma 10 6 2 4" xfId="18304" xr:uid="{93FCC148-68D8-4168-9FE8-CB9C3A76AC59}"/>
    <cellStyle name="Comma 10 6 2 5" xfId="19564" xr:uid="{45A167AB-019E-4AC2-9041-D46CD09B8A31}"/>
    <cellStyle name="Comma 10 6 2 6" xfId="36532" xr:uid="{17253598-CFAC-4804-B608-B424902B395C}"/>
    <cellStyle name="Comma 10 6 2 7" xfId="39012" xr:uid="{12547DD8-2FB1-48FB-8533-243094304824}"/>
    <cellStyle name="Comma 10 6 2 8" xfId="41490" xr:uid="{86729C77-D7D0-4B9B-8037-C993C7E1126F}"/>
    <cellStyle name="Comma 10 6 20" xfId="18277" xr:uid="{70F10D21-63DF-497E-9713-6FA220883392}"/>
    <cellStyle name="Comma 10 6 21" xfId="19555" xr:uid="{54808376-2511-4EF4-88C9-9F6E7F9E643D}"/>
    <cellStyle name="Comma 10 6 22" xfId="36523" xr:uid="{D237690F-11D4-4724-82F9-66EA51C5C6AC}"/>
    <cellStyle name="Comma 10 6 23" xfId="39003" xr:uid="{35E187B1-C778-47BA-BDB4-21BB1FEFB384}"/>
    <cellStyle name="Comma 10 6 24" xfId="41481" xr:uid="{883F7156-A448-44C1-B031-2E66E0AD6B57}"/>
    <cellStyle name="Comma 10 6 3" xfId="2071" xr:uid="{00000000-0005-0000-0000-000016080000}"/>
    <cellStyle name="Comma 10 6 3 2" xfId="2072" xr:uid="{00000000-0005-0000-0000-000017080000}"/>
    <cellStyle name="Comma 10 6 3 2 2" xfId="18308" xr:uid="{2A07CF5C-464A-48FB-995A-2527B688A87F}"/>
    <cellStyle name="Comma 10 6 3 2 2 2" xfId="23861" xr:uid="{56F3B2D6-C35F-4C00-869D-CBDA559EBF10}"/>
    <cellStyle name="Comma 10 6 3 2 2 3" xfId="37753" xr:uid="{BE0D31D9-1855-4AF0-9A9C-5AB65A6B06FF}"/>
    <cellStyle name="Comma 10 6 3 2 2 4" xfId="40233" xr:uid="{00E85CF4-F1DF-4116-8F9E-06A8B914BE57}"/>
    <cellStyle name="Comma 10 6 3 2 2 5" xfId="42711" xr:uid="{323B28C2-59DD-405B-B1B6-7749E360B4EC}"/>
    <cellStyle name="Comma 10 6 3 2 3" xfId="20637" xr:uid="{832EF576-16BA-4738-8414-FB96667FDC53}"/>
    <cellStyle name="Comma 10 6 3 2 4" xfId="36851" xr:uid="{2912B75B-192E-4E57-8F1D-C0E70D6500E7}"/>
    <cellStyle name="Comma 10 6 3 2 5" xfId="39331" xr:uid="{7F1B697E-33F7-44F9-9BD3-0766E70D6363}"/>
    <cellStyle name="Comma 10 6 3 2 6" xfId="41809" xr:uid="{5886AA1A-7D5D-416D-9ACC-AF26D400E366}"/>
    <cellStyle name="Comma 10 6 3 3" xfId="2073" xr:uid="{00000000-0005-0000-0000-000018080000}"/>
    <cellStyle name="Comma 10 6 3 3 2" xfId="18309" xr:uid="{2CC63E85-E3E6-471C-9C07-D69C7D105FF3}"/>
    <cellStyle name="Comma 10 6 3 3 3" xfId="24607" xr:uid="{DDD423D8-31D9-4276-A724-BBDF197A1CD6}"/>
    <cellStyle name="Comma 10 6 3 3 4" xfId="38466" xr:uid="{586633F3-8CA3-4D7B-B4AF-E114F8D7B53D}"/>
    <cellStyle name="Comma 10 6 3 3 5" xfId="40946" xr:uid="{ED2F5EB2-37BA-4661-A35A-94529204FD39}"/>
    <cellStyle name="Comma 10 6 3 3 6" xfId="43424" xr:uid="{513A5FD0-4796-441B-9E2E-AC5CE49D87FC}"/>
    <cellStyle name="Comma 10 6 3 4" xfId="18307" xr:uid="{B7AD8BB1-D7C9-4513-9E8D-9BB2A2D0629A}"/>
    <cellStyle name="Comma 10 6 3 5" xfId="19565" xr:uid="{BEADC427-1110-4B93-9730-8ACA246F40A9}"/>
    <cellStyle name="Comma 10 6 3 6" xfId="36533" xr:uid="{68ED8F2F-57A2-4B00-BA52-F31393842521}"/>
    <cellStyle name="Comma 10 6 3 7" xfId="39013" xr:uid="{18DD21F8-836F-4F9F-8913-F79890EF32D4}"/>
    <cellStyle name="Comma 10 6 3 8" xfId="41491" xr:uid="{F06F79AB-F86F-430B-9B3E-53320E1825D9}"/>
    <cellStyle name="Comma 10 6 4" xfId="2074" xr:uid="{00000000-0005-0000-0000-000019080000}"/>
    <cellStyle name="Comma 10 6 4 2" xfId="2075" xr:uid="{00000000-0005-0000-0000-00001A080000}"/>
    <cellStyle name="Comma 10 6 4 2 2" xfId="18311" xr:uid="{2E44177B-CEC3-4FBF-B6EA-FB7C3679AF72}"/>
    <cellStyle name="Comma 10 6 4 2 2 2" xfId="23862" xr:uid="{1A522607-B6BE-4F9C-ACCE-6B9A30AA3B38}"/>
    <cellStyle name="Comma 10 6 4 2 2 3" xfId="37754" xr:uid="{BA493714-0FCE-428E-90ED-53BE32E56A85}"/>
    <cellStyle name="Comma 10 6 4 2 2 4" xfId="40234" xr:uid="{0773E0AB-D989-457A-8A3A-0A009A8CCF3F}"/>
    <cellStyle name="Comma 10 6 4 2 2 5" xfId="42712" xr:uid="{32C6A0FC-2D80-452A-8B40-6445AD9A0EE1}"/>
    <cellStyle name="Comma 10 6 4 2 3" xfId="20638" xr:uid="{DDCE17D2-7BC5-407F-9BAD-EC040823A825}"/>
    <cellStyle name="Comma 10 6 4 2 4" xfId="36852" xr:uid="{E3D2C75E-A828-4EA3-827A-EE70350213B1}"/>
    <cellStyle name="Comma 10 6 4 2 5" xfId="39332" xr:uid="{76330134-64A0-4FDE-97BE-76CD80CF997C}"/>
    <cellStyle name="Comma 10 6 4 2 6" xfId="41810" xr:uid="{DD495024-A6ED-437D-835B-7C9F56374B24}"/>
    <cellStyle name="Comma 10 6 4 3" xfId="2076" xr:uid="{00000000-0005-0000-0000-00001B080000}"/>
    <cellStyle name="Comma 10 6 4 3 2" xfId="18312" xr:uid="{E27A7064-0D32-466D-A39D-E7D0A0249DEF}"/>
    <cellStyle name="Comma 10 6 4 3 3" xfId="21943" xr:uid="{3B7705C8-793D-4429-ACEF-AC1988B00172}"/>
    <cellStyle name="Comma 10 6 4 3 4" xfId="37565" xr:uid="{E8FDE505-0650-4171-B565-658B4348BDF3}"/>
    <cellStyle name="Comma 10 6 4 3 5" xfId="40045" xr:uid="{B90951A0-F24C-454B-AB3D-4C065FBE8C88}"/>
    <cellStyle name="Comma 10 6 4 3 6" xfId="42523" xr:uid="{E715D5D1-C1FE-43AA-A6F1-FC7ACDCBDC56}"/>
    <cellStyle name="Comma 10 6 4 4" xfId="18310" xr:uid="{AAFCC4AE-51D3-4BE9-AD68-06E58858BCFD}"/>
    <cellStyle name="Comma 10 6 4 5" xfId="19566" xr:uid="{A4DDC176-E04E-40EF-8379-E9074EF37B6C}"/>
    <cellStyle name="Comma 10 6 4 6" xfId="36534" xr:uid="{898E91A2-9537-45D0-8C38-14AC59C5FECE}"/>
    <cellStyle name="Comma 10 6 4 7" xfId="39014" xr:uid="{0D455BAA-D3DC-4D06-8C75-903100A142FD}"/>
    <cellStyle name="Comma 10 6 4 8" xfId="41492" xr:uid="{4ADB4C2F-0682-456A-92EA-C65E46C738E3}"/>
    <cellStyle name="Comma 10 6 5" xfId="2077" xr:uid="{00000000-0005-0000-0000-00001C080000}"/>
    <cellStyle name="Comma 10 6 5 2" xfId="2078" xr:uid="{00000000-0005-0000-0000-00001D080000}"/>
    <cellStyle name="Comma 10 6 5 2 2" xfId="18314" xr:uid="{BD18AF2A-79B0-485E-8634-B27F1DE87709}"/>
    <cellStyle name="Comma 10 6 5 2 2 2" xfId="23863" xr:uid="{CA59AB8A-4D33-4399-86C9-20E82F027E5E}"/>
    <cellStyle name="Comma 10 6 5 2 2 3" xfId="37755" xr:uid="{8A7F7EBA-05CD-42B1-AACC-76269EF3CA7A}"/>
    <cellStyle name="Comma 10 6 5 2 2 4" xfId="40235" xr:uid="{5F364EB1-7B7D-4617-95EC-B95B25E410C6}"/>
    <cellStyle name="Comma 10 6 5 2 2 5" xfId="42713" xr:uid="{4EF2EB62-0547-412C-96CE-852D164E3DE6}"/>
    <cellStyle name="Comma 10 6 5 2 3" xfId="20639" xr:uid="{367DE711-25AC-4FE5-AC38-4015363901DC}"/>
    <cellStyle name="Comma 10 6 5 2 4" xfId="36853" xr:uid="{62ADEDE7-33A4-4893-9F2D-BBA2E9976F02}"/>
    <cellStyle name="Comma 10 6 5 2 5" xfId="39333" xr:uid="{0F76E0AC-E968-4A02-B879-E9AC638E716C}"/>
    <cellStyle name="Comma 10 6 5 2 6" xfId="41811" xr:uid="{2164899F-88CC-4242-97E4-325337883A10}"/>
    <cellStyle name="Comma 10 6 5 3" xfId="2079" xr:uid="{00000000-0005-0000-0000-00001E080000}"/>
    <cellStyle name="Comma 10 6 5 3 2" xfId="18315" xr:uid="{C4F3AA23-0DE8-4C40-AD6E-F83D95BC1827}"/>
    <cellStyle name="Comma 10 6 5 3 3" xfId="26652" xr:uid="{B1A3F467-CADE-428F-9431-DA04859D6AD5}"/>
    <cellStyle name="Comma 10 6 5 3 4" xfId="38785" xr:uid="{0967E457-F95A-4EAC-88DB-3C2F801166AC}"/>
    <cellStyle name="Comma 10 6 5 3 5" xfId="41265" xr:uid="{FBEC05A8-709A-463F-BD82-A01DACE1CB28}"/>
    <cellStyle name="Comma 10 6 5 3 6" xfId="43743" xr:uid="{3BCAE620-E421-470B-9BEC-C211BE246CF6}"/>
    <cellStyle name="Comma 10 6 5 4" xfId="18313" xr:uid="{64554365-D9B1-49EE-AE05-DCB5500872AF}"/>
    <cellStyle name="Comma 10 6 5 5" xfId="19567" xr:uid="{4AB9376E-88FC-45F6-8645-602093E3BB70}"/>
    <cellStyle name="Comma 10 6 5 6" xfId="36535" xr:uid="{8753721C-18FF-465A-9811-B37E54A041C5}"/>
    <cellStyle name="Comma 10 6 5 7" xfId="39015" xr:uid="{DB03F752-B6F7-4D06-96EA-2B00B25E6237}"/>
    <cellStyle name="Comma 10 6 5 8" xfId="41493" xr:uid="{8AFC22C6-D0C0-45D2-8BDC-8F1B916F1DB2}"/>
    <cellStyle name="Comma 10 6 6" xfId="2080" xr:uid="{00000000-0005-0000-0000-00001F080000}"/>
    <cellStyle name="Comma 10 6 6 2" xfId="2081" xr:uid="{00000000-0005-0000-0000-000020080000}"/>
    <cellStyle name="Comma 10 6 6 2 2" xfId="18317" xr:uid="{E30A72F6-AA73-41FC-B0EF-4B9A886051C4}"/>
    <cellStyle name="Comma 10 6 6 2 2 2" xfId="23864" xr:uid="{5037AE02-1B6E-4D6A-9D4C-10F07052ADC5}"/>
    <cellStyle name="Comma 10 6 6 2 2 3" xfId="37756" xr:uid="{EBF1D2D2-D1C4-4227-BAEF-7DF81ADE1078}"/>
    <cellStyle name="Comma 10 6 6 2 2 4" xfId="40236" xr:uid="{0FF3A945-EB62-46EA-8B04-9862983A1440}"/>
    <cellStyle name="Comma 10 6 6 2 2 5" xfId="42714" xr:uid="{40E70630-8D29-4EC2-A928-B188358D8392}"/>
    <cellStyle name="Comma 10 6 6 2 3" xfId="20640" xr:uid="{AC1F5856-6177-4180-B40D-92F1477EF20F}"/>
    <cellStyle name="Comma 10 6 6 2 4" xfId="36854" xr:uid="{8F370936-55BA-4483-A8CD-19AC81645B86}"/>
    <cellStyle name="Comma 10 6 6 2 5" xfId="39334" xr:uid="{BA60EDB7-89D7-48A2-8F4E-F5A046CE0A77}"/>
    <cellStyle name="Comma 10 6 6 2 6" xfId="41812" xr:uid="{ADDD8149-B7BF-4858-B5DB-5F5890B73F2A}"/>
    <cellStyle name="Comma 10 6 6 3" xfId="2082" xr:uid="{00000000-0005-0000-0000-000021080000}"/>
    <cellStyle name="Comma 10 6 6 3 2" xfId="18318" xr:uid="{0C422763-51A1-4719-BCBC-EAFD5B249FA4}"/>
    <cellStyle name="Comma 10 6 6 3 3" xfId="20894" xr:uid="{120A2BDD-5BD1-4445-8D37-B23D53017B17}"/>
    <cellStyle name="Comma 10 6 6 3 4" xfId="37049" xr:uid="{1896B4F3-7CA1-4A84-9E08-1905561DFF4F}"/>
    <cellStyle name="Comma 10 6 6 3 5" xfId="39529" xr:uid="{D17447FA-924B-4FD5-BD94-728BE3A365AD}"/>
    <cellStyle name="Comma 10 6 6 3 6" xfId="42007" xr:uid="{3C305D8C-023D-4760-BAEA-6C94AF75F55E}"/>
    <cellStyle name="Comma 10 6 6 4" xfId="18316" xr:uid="{AE0EF01E-B6C4-461A-98E9-61178E973BA3}"/>
    <cellStyle name="Comma 10 6 6 5" xfId="19568" xr:uid="{F927F6BA-C005-489B-8360-E80384C4F8B1}"/>
    <cellStyle name="Comma 10 6 6 6" xfId="36536" xr:uid="{ABF5A39D-D2F2-4871-9E68-B12969D98B32}"/>
    <cellStyle name="Comma 10 6 6 7" xfId="39016" xr:uid="{38121E19-AAD5-4754-AF6B-16EFEB3448D6}"/>
    <cellStyle name="Comma 10 6 6 8" xfId="41494" xr:uid="{47917971-543C-44F5-921D-C5E499286104}"/>
    <cellStyle name="Comma 10 6 7" xfId="2083" xr:uid="{00000000-0005-0000-0000-000022080000}"/>
    <cellStyle name="Comma 10 6 7 2" xfId="2084" xr:uid="{00000000-0005-0000-0000-000023080000}"/>
    <cellStyle name="Comma 10 6 7 2 2" xfId="18320" xr:uid="{B06E8D7B-09B6-4D00-A91F-229CCC908A54}"/>
    <cellStyle name="Comma 10 6 7 2 2 2" xfId="23865" xr:uid="{7B454E0F-7A6B-48E7-855F-2F24E61DE0B9}"/>
    <cellStyle name="Comma 10 6 7 2 2 3" xfId="37757" xr:uid="{DF7C280B-4A37-4FB9-B5A3-79077D347D18}"/>
    <cellStyle name="Comma 10 6 7 2 2 4" xfId="40237" xr:uid="{9F655B07-1B52-43C7-9902-E2F759E9D9FA}"/>
    <cellStyle name="Comma 10 6 7 2 2 5" xfId="42715" xr:uid="{F9A17345-FA86-44C0-90E1-B0BBBDFBE31F}"/>
    <cellStyle name="Comma 10 6 7 2 3" xfId="20641" xr:uid="{B15D34B1-1B2D-4C20-830C-BC7701BA117C}"/>
    <cellStyle name="Comma 10 6 7 2 4" xfId="36855" xr:uid="{C0954799-6896-4173-8F39-C8B9A7D8FD50}"/>
    <cellStyle name="Comma 10 6 7 2 5" xfId="39335" xr:uid="{CEDEE09D-FE6F-407F-9BAB-32BFA564DC7F}"/>
    <cellStyle name="Comma 10 6 7 2 6" xfId="41813" xr:uid="{68223EB5-ECEA-4BE2-AC4F-5079AA467A62}"/>
    <cellStyle name="Comma 10 6 7 3" xfId="2085" xr:uid="{00000000-0005-0000-0000-000024080000}"/>
    <cellStyle name="Comma 10 6 7 3 2" xfId="18321" xr:uid="{F729D7C9-7DA6-4567-958C-752F50468920}"/>
    <cellStyle name="Comma 10 6 7 3 3" xfId="21940" xr:uid="{EBBAE933-43CD-4F1E-9207-DDFDBF9E0FCD}"/>
    <cellStyle name="Comma 10 6 7 3 4" xfId="37564" xr:uid="{64190B2E-AC95-4547-929C-D4A06084299D}"/>
    <cellStyle name="Comma 10 6 7 3 5" xfId="40044" xr:uid="{0B311056-9470-4106-9A20-58194CA554A1}"/>
    <cellStyle name="Comma 10 6 7 3 6" xfId="42522" xr:uid="{449C39F3-1570-4DED-BE4A-167074A6FA6F}"/>
    <cellStyle name="Comma 10 6 7 4" xfId="18319" xr:uid="{3646BC70-2F21-49F4-9FCF-72ECA53B02CC}"/>
    <cellStyle name="Comma 10 6 7 5" xfId="19569" xr:uid="{240F6F46-25B9-4BA1-938B-287F40107912}"/>
    <cellStyle name="Comma 10 6 7 6" xfId="36537" xr:uid="{AAFF8DA4-9765-4417-9F77-9D83FA0A2C72}"/>
    <cellStyle name="Comma 10 6 7 7" xfId="39017" xr:uid="{D7348E33-4AF0-4B18-BCC1-02ABC11E2155}"/>
    <cellStyle name="Comma 10 6 7 8" xfId="41495" xr:uid="{05D150A2-D505-44BA-BF4A-F7C48543E1CB}"/>
    <cellStyle name="Comma 10 6 8" xfId="2086" xr:uid="{00000000-0005-0000-0000-000025080000}"/>
    <cellStyle name="Comma 10 6 8 2" xfId="2087" xr:uid="{00000000-0005-0000-0000-000026080000}"/>
    <cellStyle name="Comma 10 6 8 2 2" xfId="18323" xr:uid="{F36783A7-9A75-4647-9291-A9CF8C24B6A6}"/>
    <cellStyle name="Comma 10 6 8 2 2 2" xfId="23866" xr:uid="{E255AF06-9D0F-4F73-8349-F7BA98F3DC7A}"/>
    <cellStyle name="Comma 10 6 8 2 2 3" xfId="37758" xr:uid="{599E2BB7-121C-4A1E-BA11-B8F74A78BC0E}"/>
    <cellStyle name="Comma 10 6 8 2 2 4" xfId="40238" xr:uid="{DFE53932-1DFB-4465-9E63-C475485B1EFB}"/>
    <cellStyle name="Comma 10 6 8 2 2 5" xfId="42716" xr:uid="{76307830-8E11-43BC-AB98-ADCF0D4359FD}"/>
    <cellStyle name="Comma 10 6 8 2 3" xfId="20642" xr:uid="{BBDD11F5-9B5D-44AA-A43D-C535E1C1DC8D}"/>
    <cellStyle name="Comma 10 6 8 2 4" xfId="36856" xr:uid="{2D37E0DD-22AB-4D49-B27A-33E7031C4689}"/>
    <cellStyle name="Comma 10 6 8 2 5" xfId="39336" xr:uid="{EB85770F-56F2-4BBF-A68F-4F3BFBC98781}"/>
    <cellStyle name="Comma 10 6 8 2 6" xfId="41814" xr:uid="{BD4460CA-87B2-4B60-81F5-AE87331C9FC3}"/>
    <cellStyle name="Comma 10 6 8 3" xfId="2088" xr:uid="{00000000-0005-0000-0000-000027080000}"/>
    <cellStyle name="Comma 10 6 8 3 2" xfId="18324" xr:uid="{427B011B-B2DE-46B9-994E-56D63F2700AD}"/>
    <cellStyle name="Comma 10 6 8 3 3" xfId="24608" xr:uid="{0A6686D8-8C11-49C7-B303-7E17A559FB80}"/>
    <cellStyle name="Comma 10 6 8 3 4" xfId="38467" xr:uid="{17ACBC1F-DB3C-4F43-B826-FF0CEFB41793}"/>
    <cellStyle name="Comma 10 6 8 3 5" xfId="40947" xr:uid="{75E1DAEF-22D9-4023-A81B-9093245ECFAF}"/>
    <cellStyle name="Comma 10 6 8 3 6" xfId="43425" xr:uid="{14FC82A3-782F-44F8-8C11-C59D7D88A4C3}"/>
    <cellStyle name="Comma 10 6 8 4" xfId="18322" xr:uid="{C5E93DF3-2629-4902-A9D1-E039C75BBD8F}"/>
    <cellStyle name="Comma 10 6 8 5" xfId="19570" xr:uid="{8FCB3464-EF95-4D8D-8B73-5F445ADBA86F}"/>
    <cellStyle name="Comma 10 6 8 6" xfId="36538" xr:uid="{36F7E2A2-12DC-4306-AC47-11FF8E899F66}"/>
    <cellStyle name="Comma 10 6 8 7" xfId="39018" xr:uid="{CF103B1E-0C72-43A0-9931-DF8EA7426316}"/>
    <cellStyle name="Comma 10 6 8 8" xfId="41496" xr:uid="{1ADD1A5C-D448-4890-AE22-DD571FEF9867}"/>
    <cellStyle name="Comma 10 6 9" xfId="2089" xr:uid="{00000000-0005-0000-0000-000028080000}"/>
    <cellStyle name="Comma 10 6 9 2" xfId="2090" xr:uid="{00000000-0005-0000-0000-000029080000}"/>
    <cellStyle name="Comma 10 6 9 2 2" xfId="18326" xr:uid="{3610FC7C-BA23-4DE7-BD70-024BC96A4737}"/>
    <cellStyle name="Comma 10 6 9 2 2 2" xfId="23867" xr:uid="{A8FBCA2E-4909-45D6-AE3D-2AE1A5A38790}"/>
    <cellStyle name="Comma 10 6 9 2 2 3" xfId="37759" xr:uid="{32E67E17-7872-4A4C-9F6F-0AB2A487D333}"/>
    <cellStyle name="Comma 10 6 9 2 2 4" xfId="40239" xr:uid="{1D2B0EEC-D1CA-4FB9-92D4-A0EA609ADA02}"/>
    <cellStyle name="Comma 10 6 9 2 2 5" xfId="42717" xr:uid="{4DD8EF35-A369-4412-A49D-84D427EF81D1}"/>
    <cellStyle name="Comma 10 6 9 2 3" xfId="20643" xr:uid="{8DD26AF5-725A-4170-844D-20C7CB1D6BA3}"/>
    <cellStyle name="Comma 10 6 9 2 4" xfId="36857" xr:uid="{244B3D22-1B25-47D6-AD3C-34F37AD38EF8}"/>
    <cellStyle name="Comma 10 6 9 2 5" xfId="39337" xr:uid="{2C89A712-8416-44FA-BF96-6A47AF3BB97D}"/>
    <cellStyle name="Comma 10 6 9 2 6" xfId="41815" xr:uid="{381A9044-AB8F-4B02-B10A-637B5658AA28}"/>
    <cellStyle name="Comma 10 6 9 3" xfId="2091" xr:uid="{00000000-0005-0000-0000-00002A080000}"/>
    <cellStyle name="Comma 10 6 9 3 2" xfId="18327" xr:uid="{17019620-FC27-411A-B552-A8E32CCB4ADB}"/>
    <cellStyle name="Comma 10 6 9 3 3" xfId="26653" xr:uid="{38B0F313-1CB7-4728-95BF-FE9873F23E78}"/>
    <cellStyle name="Comma 10 6 9 3 4" xfId="38786" xr:uid="{24AD0901-81D8-41D5-A024-A1E75B7692BD}"/>
    <cellStyle name="Comma 10 6 9 3 5" xfId="41266" xr:uid="{2A0B4E84-B3D1-4EB4-8AE6-8E5E4C8C48DC}"/>
    <cellStyle name="Comma 10 6 9 3 6" xfId="43744" xr:uid="{5E460569-B9A0-4FB4-AC0F-AB34F822E907}"/>
    <cellStyle name="Comma 10 6 9 4" xfId="18325" xr:uid="{A01B35F6-EA26-4C8E-8D77-F069FC0D5EA5}"/>
    <cellStyle name="Comma 10 6 9 5" xfId="19571" xr:uid="{372ED50D-8CFC-4C6B-87C9-B8F33B48926A}"/>
    <cellStyle name="Comma 10 6 9 6" xfId="36539" xr:uid="{089902EB-372F-46A7-8FD6-07DED917E9C2}"/>
    <cellStyle name="Comma 10 6 9 7" xfId="39019" xr:uid="{DC412742-1BBC-4EB6-9E7E-98ED7872729F}"/>
    <cellStyle name="Comma 10 6 9 8" xfId="41497" xr:uid="{0B253E96-7689-4E35-AC4C-7482954A7F03}"/>
    <cellStyle name="Comma 10 7" xfId="2092" xr:uid="{00000000-0005-0000-0000-00002B080000}"/>
    <cellStyle name="Comma 10 7 10" xfId="2093" xr:uid="{00000000-0005-0000-0000-00002C080000}"/>
    <cellStyle name="Comma 10 7 10 2" xfId="2094" xr:uid="{00000000-0005-0000-0000-00002D080000}"/>
    <cellStyle name="Comma 10 7 10 2 2" xfId="18330" xr:uid="{108AAC62-9ED0-436F-8EB4-B291F57D00D8}"/>
    <cellStyle name="Comma 10 7 10 2 2 2" xfId="23869" xr:uid="{C7792D59-97BC-4B9D-903B-6026A2A598E8}"/>
    <cellStyle name="Comma 10 7 10 2 2 3" xfId="37761" xr:uid="{894FA136-723E-45A3-90D4-3DBC0E095842}"/>
    <cellStyle name="Comma 10 7 10 2 2 4" xfId="40241" xr:uid="{3AAC1705-1E3A-48DC-8048-A1D1C7BE6CEF}"/>
    <cellStyle name="Comma 10 7 10 2 2 5" xfId="42719" xr:uid="{15184132-FF85-48C5-BCDC-81BDD89386B6}"/>
    <cellStyle name="Comma 10 7 10 2 3" xfId="20645" xr:uid="{B2CC8477-CE89-4325-9D59-FB003197EEED}"/>
    <cellStyle name="Comma 10 7 10 2 4" xfId="36859" xr:uid="{8F558D47-E9DD-4A79-B62B-4EDAA2B3A71A}"/>
    <cellStyle name="Comma 10 7 10 2 5" xfId="39339" xr:uid="{237BB09E-9619-4ECA-9281-DE6A3312BA40}"/>
    <cellStyle name="Comma 10 7 10 2 6" xfId="41817" xr:uid="{D7201DF9-E76E-4250-864F-2A69E4459409}"/>
    <cellStyle name="Comma 10 7 10 3" xfId="2095" xr:uid="{00000000-0005-0000-0000-00002E080000}"/>
    <cellStyle name="Comma 10 7 10 3 2" xfId="18331" xr:uid="{FFEDBF8C-E333-4959-A228-85BC41AFA6AB}"/>
    <cellStyle name="Comma 10 7 10 3 3" xfId="26654" xr:uid="{DAC78CAB-E80D-438F-8A9F-BAA3A2171D0F}"/>
    <cellStyle name="Comma 10 7 10 3 4" xfId="38787" xr:uid="{9F9324BA-286A-4B46-BC5A-35EB09CFA776}"/>
    <cellStyle name="Comma 10 7 10 3 5" xfId="41267" xr:uid="{B95C9128-24B2-444A-90C7-EB2C8370DC1E}"/>
    <cellStyle name="Comma 10 7 10 3 6" xfId="43745" xr:uid="{9D8DF73F-1EE8-48D0-9CA4-8D891A246D87}"/>
    <cellStyle name="Comma 10 7 10 4" xfId="18329" xr:uid="{86C12FFA-C172-4662-B492-D0DDC871B42E}"/>
    <cellStyle name="Comma 10 7 10 5" xfId="19573" xr:uid="{7DB57324-443A-4D00-9742-26A04D00A309}"/>
    <cellStyle name="Comma 10 7 10 6" xfId="36541" xr:uid="{CB5EF7D7-5DF4-4985-B3D4-2DA4CFE2D128}"/>
    <cellStyle name="Comma 10 7 10 7" xfId="39021" xr:uid="{73E870A0-CA3F-477C-AC15-36FD1B5E75C4}"/>
    <cellStyle name="Comma 10 7 10 8" xfId="41499" xr:uid="{45EAF222-6DF0-4B18-A601-9D9C6A1432A5}"/>
    <cellStyle name="Comma 10 7 11" xfId="2096" xr:uid="{00000000-0005-0000-0000-00002F080000}"/>
    <cellStyle name="Comma 10 7 11 2" xfId="2097" xr:uid="{00000000-0005-0000-0000-000030080000}"/>
    <cellStyle name="Comma 10 7 11 2 2" xfId="18333" xr:uid="{4E4533DC-6DFB-478D-9164-410ECF5A0FCD}"/>
    <cellStyle name="Comma 10 7 11 2 2 2" xfId="23870" xr:uid="{9BA72F99-E1D8-4EBC-8494-732D80B70869}"/>
    <cellStyle name="Comma 10 7 11 2 2 3" xfId="37762" xr:uid="{9C557530-14A2-4AB7-A10B-936A061C5E12}"/>
    <cellStyle name="Comma 10 7 11 2 2 4" xfId="40242" xr:uid="{93FE6622-395C-445F-B660-0CA86EC48F76}"/>
    <cellStyle name="Comma 10 7 11 2 2 5" xfId="42720" xr:uid="{FF94700C-1564-4635-8F65-5DF9DDFD9ED6}"/>
    <cellStyle name="Comma 10 7 11 2 3" xfId="20646" xr:uid="{F0976EEB-D52C-4629-9331-A0022DAEB4FB}"/>
    <cellStyle name="Comma 10 7 11 2 4" xfId="36860" xr:uid="{B1256706-CF26-409E-AC42-27699EAFB436}"/>
    <cellStyle name="Comma 10 7 11 2 5" xfId="39340" xr:uid="{653A43A0-DB1A-4CE8-AC32-9C25484FC5C1}"/>
    <cellStyle name="Comma 10 7 11 2 6" xfId="41818" xr:uid="{25A148F5-BC27-4F6B-903E-9C53B372EF92}"/>
    <cellStyle name="Comma 10 7 11 3" xfId="2098" xr:uid="{00000000-0005-0000-0000-000031080000}"/>
    <cellStyle name="Comma 10 7 11 3 2" xfId="18334" xr:uid="{07821A32-BEB4-4B26-A1C3-483A627FE12F}"/>
    <cellStyle name="Comma 10 7 11 3 3" xfId="24609" xr:uid="{C013E234-214D-43EC-9F6A-EB99F9572E77}"/>
    <cellStyle name="Comma 10 7 11 3 4" xfId="38468" xr:uid="{CFC76671-A185-4C77-B413-4BB77B3F38BD}"/>
    <cellStyle name="Comma 10 7 11 3 5" xfId="40948" xr:uid="{0F901B0F-7CFA-46D1-B77F-72049FF2DD32}"/>
    <cellStyle name="Comma 10 7 11 3 6" xfId="43426" xr:uid="{01EF8F2C-E089-403B-8313-B92AADA9A2B0}"/>
    <cellStyle name="Comma 10 7 11 4" xfId="18332" xr:uid="{C269F21B-07DF-4C96-93BE-18CFF3EDD74E}"/>
    <cellStyle name="Comma 10 7 11 5" xfId="19574" xr:uid="{3AFB0A7D-52A0-4D7C-B2F1-A54AAC06D5BB}"/>
    <cellStyle name="Comma 10 7 11 6" xfId="36542" xr:uid="{93DDECBC-045E-45DA-ACB9-FA984C20B7FE}"/>
    <cellStyle name="Comma 10 7 11 7" xfId="39022" xr:uid="{A743B8F3-6DD4-4C1A-96A5-5D52F6287E3E}"/>
    <cellStyle name="Comma 10 7 11 8" xfId="41500" xr:uid="{6ABE6CD4-E953-410C-9157-C95792618A87}"/>
    <cellStyle name="Comma 10 7 12" xfId="2099" xr:uid="{00000000-0005-0000-0000-000032080000}"/>
    <cellStyle name="Comma 10 7 12 2" xfId="2100" xr:uid="{00000000-0005-0000-0000-000033080000}"/>
    <cellStyle name="Comma 10 7 12 2 2" xfId="18336" xr:uid="{2F156612-B30D-47B6-B8D8-B7A94C90D312}"/>
    <cellStyle name="Comma 10 7 12 2 2 2" xfId="23871" xr:uid="{ABCA7197-7AB9-45E3-9C77-50582B3F8106}"/>
    <cellStyle name="Comma 10 7 12 2 2 3" xfId="37763" xr:uid="{528B4B54-9A48-4D85-8E19-A242549E5304}"/>
    <cellStyle name="Comma 10 7 12 2 2 4" xfId="40243" xr:uid="{BE6C4AAF-F61D-4377-9F9A-0484C1E6ACA2}"/>
    <cellStyle name="Comma 10 7 12 2 2 5" xfId="42721" xr:uid="{0072AF88-ACFF-4C82-BB7F-9415C34F8ECF}"/>
    <cellStyle name="Comma 10 7 12 2 3" xfId="20647" xr:uid="{C2B53D52-AA3C-4379-87B3-578E9C2B2298}"/>
    <cellStyle name="Comma 10 7 12 2 4" xfId="36861" xr:uid="{2EC4A805-3BC1-4E95-B599-737612DEB2A1}"/>
    <cellStyle name="Comma 10 7 12 2 5" xfId="39341" xr:uid="{D28F7407-C070-4009-A4CB-6331CC701B9B}"/>
    <cellStyle name="Comma 10 7 12 2 6" xfId="41819" xr:uid="{F007B5D3-9632-4BBF-8BB6-D988EF4F4DCC}"/>
    <cellStyle name="Comma 10 7 12 3" xfId="2101" xr:uid="{00000000-0005-0000-0000-000034080000}"/>
    <cellStyle name="Comma 10 7 12 3 2" xfId="18337" xr:uid="{322053FA-A596-4D6C-AB1B-0A130A5813D4}"/>
    <cellStyle name="Comma 10 7 12 3 3" xfId="21938" xr:uid="{8757BF4F-0FA7-4A24-8713-2B9F1A081C48}"/>
    <cellStyle name="Comma 10 7 12 3 4" xfId="37563" xr:uid="{8DF6BBC5-86D7-44BE-9C1C-858571F19A23}"/>
    <cellStyle name="Comma 10 7 12 3 5" xfId="40043" xr:uid="{D7B959F2-80F2-468C-9A0F-599872334837}"/>
    <cellStyle name="Comma 10 7 12 3 6" xfId="42521" xr:uid="{18E5FC1F-C95D-44C3-A0F4-74574B2DB000}"/>
    <cellStyle name="Comma 10 7 12 4" xfId="18335" xr:uid="{651AB6E1-E8F0-4CD8-B92B-5A430DDB5517}"/>
    <cellStyle name="Comma 10 7 12 5" xfId="19575" xr:uid="{E68E3E24-EE1B-4CF8-8FE5-A31B368DEC46}"/>
    <cellStyle name="Comma 10 7 12 6" xfId="36543" xr:uid="{185447DB-EC7C-4692-B68D-072E9E5005D6}"/>
    <cellStyle name="Comma 10 7 12 7" xfId="39023" xr:uid="{262BD75C-219A-4CDD-942C-DB1DA29EE33D}"/>
    <cellStyle name="Comma 10 7 12 8" xfId="41501" xr:uid="{CFF92598-D001-41EB-9CA9-9DEAD94AD05B}"/>
    <cellStyle name="Comma 10 7 13" xfId="2102" xr:uid="{00000000-0005-0000-0000-000035080000}"/>
    <cellStyle name="Comma 10 7 13 2" xfId="2103" xr:uid="{00000000-0005-0000-0000-000036080000}"/>
    <cellStyle name="Comma 10 7 13 2 2" xfId="18339" xr:uid="{0A3A9C67-AFA2-4668-8195-5243DB2CD980}"/>
    <cellStyle name="Comma 10 7 13 2 2 2" xfId="23872" xr:uid="{331E9920-6C72-43F8-8916-ABE03FF159C5}"/>
    <cellStyle name="Comma 10 7 13 2 2 3" xfId="37764" xr:uid="{65F0648C-D8A8-46B7-A45F-B9628EBC4FFB}"/>
    <cellStyle name="Comma 10 7 13 2 2 4" xfId="40244" xr:uid="{7C487D69-1C49-4C88-9AD9-129380E9E49C}"/>
    <cellStyle name="Comma 10 7 13 2 2 5" xfId="42722" xr:uid="{FB1E8ED7-4ACD-4D16-991E-6BCB869066C3}"/>
    <cellStyle name="Comma 10 7 13 2 3" xfId="20648" xr:uid="{4DE9DA39-8BAA-4C8A-B309-62EBF8C6776A}"/>
    <cellStyle name="Comma 10 7 13 2 4" xfId="36862" xr:uid="{8B38598D-02EE-4992-A0DD-D1307253A25B}"/>
    <cellStyle name="Comma 10 7 13 2 5" xfId="39342" xr:uid="{D1E3DD95-EDC9-48D8-B72F-C517BA026C71}"/>
    <cellStyle name="Comma 10 7 13 2 6" xfId="41820" xr:uid="{8F98F60B-45FA-4C5D-82E7-C22071176F07}"/>
    <cellStyle name="Comma 10 7 13 3" xfId="2104" xr:uid="{00000000-0005-0000-0000-000037080000}"/>
    <cellStyle name="Comma 10 7 13 3 2" xfId="18340" xr:uid="{239F9139-3D54-4D3E-8B8D-0546E29A54CD}"/>
    <cellStyle name="Comma 10 7 13 3 3" xfId="24610" xr:uid="{6B794CB7-CF64-45AF-8B8C-53DC6DC3B8D8}"/>
    <cellStyle name="Comma 10 7 13 3 4" xfId="38469" xr:uid="{7F51488D-1927-42B5-AF3F-7191A8822D3B}"/>
    <cellStyle name="Comma 10 7 13 3 5" xfId="40949" xr:uid="{05F3AE8C-4C86-4725-97AB-46011B93D0F9}"/>
    <cellStyle name="Comma 10 7 13 3 6" xfId="43427" xr:uid="{2BE910B0-6423-474A-A28A-6510909352A6}"/>
    <cellStyle name="Comma 10 7 13 4" xfId="18338" xr:uid="{6052B478-E08A-42E1-B512-847A641B376A}"/>
    <cellStyle name="Comma 10 7 13 5" xfId="19576" xr:uid="{E05822FE-964E-4AB4-BFA9-1CE7C264DE29}"/>
    <cellStyle name="Comma 10 7 13 6" xfId="36544" xr:uid="{BD4FF87B-030B-489A-83D1-276E488799D4}"/>
    <cellStyle name="Comma 10 7 13 7" xfId="39024" xr:uid="{EAEF29FF-D356-47BC-979A-89AB957A1FB8}"/>
    <cellStyle name="Comma 10 7 13 8" xfId="41502" xr:uid="{1C66B3B8-86F6-4422-8232-1863F3D822B3}"/>
    <cellStyle name="Comma 10 7 14" xfId="2105" xr:uid="{00000000-0005-0000-0000-000038080000}"/>
    <cellStyle name="Comma 10 7 14 2" xfId="2106" xr:uid="{00000000-0005-0000-0000-000039080000}"/>
    <cellStyle name="Comma 10 7 14 2 2" xfId="18342" xr:uid="{F8725B30-AA36-4632-8150-924638018B23}"/>
    <cellStyle name="Comma 10 7 14 2 2 2" xfId="23873" xr:uid="{81B1B67A-AC7C-4597-8ED9-CD03B5933035}"/>
    <cellStyle name="Comma 10 7 14 2 2 3" xfId="37765" xr:uid="{B8BAC1F1-248B-4AE0-A37B-A09ED00A42F1}"/>
    <cellStyle name="Comma 10 7 14 2 2 4" xfId="40245" xr:uid="{3C68461B-506B-4D70-8DA0-22B743DDF29F}"/>
    <cellStyle name="Comma 10 7 14 2 2 5" xfId="42723" xr:uid="{90378B55-45F1-449B-A93E-51F7F6721F9A}"/>
    <cellStyle name="Comma 10 7 14 2 3" xfId="20649" xr:uid="{AAAC5B9A-BCCD-44C1-8872-008D21297518}"/>
    <cellStyle name="Comma 10 7 14 2 4" xfId="36863" xr:uid="{AC3572F4-DFA6-42D6-813B-8A37795E44FD}"/>
    <cellStyle name="Comma 10 7 14 2 5" xfId="39343" xr:uid="{C0CEAEF7-BD30-4C28-856E-2869B6E868CD}"/>
    <cellStyle name="Comma 10 7 14 2 6" xfId="41821" xr:uid="{D9FAEE00-24A3-4AB8-9802-C7AC9CF72AC2}"/>
    <cellStyle name="Comma 10 7 14 3" xfId="2107" xr:uid="{00000000-0005-0000-0000-00003A080000}"/>
    <cellStyle name="Comma 10 7 14 3 2" xfId="18343" xr:uid="{7586C24A-1EB5-4156-9900-EB8FA6B8D854}"/>
    <cellStyle name="Comma 10 7 14 3 3" xfId="21937" xr:uid="{817B76DE-7D5B-461A-B15E-460589ED155E}"/>
    <cellStyle name="Comma 10 7 14 3 4" xfId="37562" xr:uid="{DBDCA4FF-60F8-4FF3-9F98-59249C2154C5}"/>
    <cellStyle name="Comma 10 7 14 3 5" xfId="40042" xr:uid="{61CB00A8-068C-4F32-93D0-F225FFE1D9FE}"/>
    <cellStyle name="Comma 10 7 14 3 6" xfId="42520" xr:uid="{9953C431-0F88-4928-90B1-B5BD68D2F8B3}"/>
    <cellStyle name="Comma 10 7 14 4" xfId="18341" xr:uid="{0FAE57F1-14C1-4FA2-A7C1-96B9D3D48E37}"/>
    <cellStyle name="Comma 10 7 14 5" xfId="19577" xr:uid="{6F6E8B15-DBD1-427F-9017-CBD9B8D4F16C}"/>
    <cellStyle name="Comma 10 7 14 6" xfId="36545" xr:uid="{89CC1693-DA4B-4342-B67A-AA4A47BB6985}"/>
    <cellStyle name="Comma 10 7 14 7" xfId="39025" xr:uid="{C3386FD9-E963-48F9-A21F-D492644C2A22}"/>
    <cellStyle name="Comma 10 7 14 8" xfId="41503" xr:uid="{0C726C05-9AB4-47A8-ABC4-5AF3B5F3C4C4}"/>
    <cellStyle name="Comma 10 7 15" xfId="2108" xr:uid="{00000000-0005-0000-0000-00003B080000}"/>
    <cellStyle name="Comma 10 7 15 2" xfId="2109" xr:uid="{00000000-0005-0000-0000-00003C080000}"/>
    <cellStyle name="Comma 10 7 15 2 2" xfId="18345" xr:uid="{012694DF-E90B-45DD-AF41-758531C3144F}"/>
    <cellStyle name="Comma 10 7 15 2 2 2" xfId="23874" xr:uid="{C9767397-9A79-4193-9B7B-17002A225716}"/>
    <cellStyle name="Comma 10 7 15 2 2 3" xfId="37766" xr:uid="{BAD0A939-45CE-4BEE-81AC-DA528A430DEC}"/>
    <cellStyle name="Comma 10 7 15 2 2 4" xfId="40246" xr:uid="{EBD48010-5617-409E-8B97-B74365ED1CF6}"/>
    <cellStyle name="Comma 10 7 15 2 2 5" xfId="42724" xr:uid="{C2F5BA19-2C97-43E1-9A3C-89D7F7C432B5}"/>
    <cellStyle name="Comma 10 7 15 2 3" xfId="20650" xr:uid="{144D0B35-FA71-490C-868A-3C49EE8FA4EE}"/>
    <cellStyle name="Comma 10 7 15 2 4" xfId="36864" xr:uid="{5047AD02-3786-46DB-8FE7-31741D7027FD}"/>
    <cellStyle name="Comma 10 7 15 2 5" xfId="39344" xr:uid="{82188A15-35BF-452B-80CE-75CDBF00CBF1}"/>
    <cellStyle name="Comma 10 7 15 2 6" xfId="41822" xr:uid="{E793E5C4-A16C-4127-8469-801AC9E4892A}"/>
    <cellStyle name="Comma 10 7 15 3" xfId="2110" xr:uid="{00000000-0005-0000-0000-00003D080000}"/>
    <cellStyle name="Comma 10 7 15 3 2" xfId="18346" xr:uid="{41100A64-85FD-4ABB-9509-718BEB78F137}"/>
    <cellStyle name="Comma 10 7 15 3 3" xfId="24611" xr:uid="{D99D841F-4E9B-47F8-B97F-E58B62495F02}"/>
    <cellStyle name="Comma 10 7 15 3 4" xfId="38470" xr:uid="{A2DAE551-6313-4A85-BBA1-A9579382C117}"/>
    <cellStyle name="Comma 10 7 15 3 5" xfId="40950" xr:uid="{33C00E78-AD1F-44A1-9258-B41A84A93CAD}"/>
    <cellStyle name="Comma 10 7 15 3 6" xfId="43428" xr:uid="{BFF8906E-6C7B-40BB-993B-78C14556718F}"/>
    <cellStyle name="Comma 10 7 15 4" xfId="18344" xr:uid="{42C68765-5300-496E-AD7D-C3171B6C00EF}"/>
    <cellStyle name="Comma 10 7 15 5" xfId="19578" xr:uid="{5FDBA380-7CDC-463A-9058-0EA75C0ABECF}"/>
    <cellStyle name="Comma 10 7 15 6" xfId="36546" xr:uid="{E5D4916C-C0A5-4C09-969E-E1BA1EAB887F}"/>
    <cellStyle name="Comma 10 7 15 7" xfId="39026" xr:uid="{A5F8D861-5821-4C0E-A05F-75798EE837E1}"/>
    <cellStyle name="Comma 10 7 15 8" xfId="41504" xr:uid="{B4B66C33-B52F-47FC-9D2E-B46E058D274B}"/>
    <cellStyle name="Comma 10 7 16" xfId="2111" xr:uid="{00000000-0005-0000-0000-00003E080000}"/>
    <cellStyle name="Comma 10 7 16 2" xfId="2112" xr:uid="{00000000-0005-0000-0000-00003F080000}"/>
    <cellStyle name="Comma 10 7 16 2 2" xfId="18348" xr:uid="{F979A3AD-A57B-4BAE-8E15-7CBF5176F43C}"/>
    <cellStyle name="Comma 10 7 16 2 2 2" xfId="23875" xr:uid="{5558F9D1-0431-4ADD-AB25-7F47DB4D45A7}"/>
    <cellStyle name="Comma 10 7 16 2 2 3" xfId="37767" xr:uid="{1FE0FC01-2294-4EA5-B872-2A786B2A3AF9}"/>
    <cellStyle name="Comma 10 7 16 2 2 4" xfId="40247" xr:uid="{35A33AB0-CE43-42E7-A535-9D5CC3D626C6}"/>
    <cellStyle name="Comma 10 7 16 2 2 5" xfId="42725" xr:uid="{A2C20637-7EA5-483C-8AC2-CFB531138E52}"/>
    <cellStyle name="Comma 10 7 16 2 3" xfId="20651" xr:uid="{6BB72E9E-8074-4901-B955-9DA31E2A0366}"/>
    <cellStyle name="Comma 10 7 16 2 4" xfId="36865" xr:uid="{11505E0A-8796-4312-94D6-AAAFFC59BF80}"/>
    <cellStyle name="Comma 10 7 16 2 5" xfId="39345" xr:uid="{532707C1-E32C-46E7-B6BA-CD0475FD9E64}"/>
    <cellStyle name="Comma 10 7 16 2 6" xfId="41823" xr:uid="{D3B39799-C5C1-4678-B15B-78D75DB25312}"/>
    <cellStyle name="Comma 10 7 16 3" xfId="2113" xr:uid="{00000000-0005-0000-0000-000040080000}"/>
    <cellStyle name="Comma 10 7 16 3 2" xfId="18349" xr:uid="{E8AB6BC8-8F6F-4101-90F7-A77DC45B6C60}"/>
    <cellStyle name="Comma 10 7 16 3 3" xfId="21936" xr:uid="{407D1079-8BC3-4628-87D2-03DE15EAE67E}"/>
    <cellStyle name="Comma 10 7 16 3 4" xfId="37561" xr:uid="{EC222E86-374B-4DB2-9E66-78A37BD4C3AF}"/>
    <cellStyle name="Comma 10 7 16 3 5" xfId="40041" xr:uid="{6753D2E3-07C8-464C-92B7-11EBB9080A48}"/>
    <cellStyle name="Comma 10 7 16 3 6" xfId="42519" xr:uid="{CF2BC83D-1147-40C0-AC36-22B3C2A6E8ED}"/>
    <cellStyle name="Comma 10 7 16 4" xfId="18347" xr:uid="{0368D949-FEBE-4A43-9298-74D471D97641}"/>
    <cellStyle name="Comma 10 7 16 5" xfId="19579" xr:uid="{EA06A03F-51CF-4260-8707-9D3CB08FD20A}"/>
    <cellStyle name="Comma 10 7 16 6" xfId="36547" xr:uid="{1B1A8CED-D911-4328-9518-A4D88E81C1EA}"/>
    <cellStyle name="Comma 10 7 16 7" xfId="39027" xr:uid="{22E01709-6F2E-41C4-A733-B0BD1A987779}"/>
    <cellStyle name="Comma 10 7 16 8" xfId="41505" xr:uid="{14519419-9C1B-44A2-B93B-F1808CA2F24B}"/>
    <cellStyle name="Comma 10 7 17" xfId="2114" xr:uid="{00000000-0005-0000-0000-000041080000}"/>
    <cellStyle name="Comma 10 7 17 2" xfId="2115" xr:uid="{00000000-0005-0000-0000-000042080000}"/>
    <cellStyle name="Comma 10 7 17 2 2" xfId="18351" xr:uid="{A7ECBCFE-4947-4805-9E4A-AA8DC51953D8}"/>
    <cellStyle name="Comma 10 7 17 2 2 2" xfId="23876" xr:uid="{C79C14A0-1BAA-4EC7-90AB-F1CAADDCD525}"/>
    <cellStyle name="Comma 10 7 17 2 2 3" xfId="37768" xr:uid="{E523C436-03BB-4575-A7FF-3C0AC34886A1}"/>
    <cellStyle name="Comma 10 7 17 2 2 4" xfId="40248" xr:uid="{51A65CB4-7AC5-47D5-8D17-01D70D5ACACA}"/>
    <cellStyle name="Comma 10 7 17 2 2 5" xfId="42726" xr:uid="{B3D97C6A-53A0-43FD-95F6-5598D8A7491A}"/>
    <cellStyle name="Comma 10 7 17 2 3" xfId="20652" xr:uid="{A05D1629-CB58-43F5-84EE-F81DE725A84B}"/>
    <cellStyle name="Comma 10 7 17 2 4" xfId="36866" xr:uid="{F9B6DCBD-D41F-4C1C-BC13-3A8714FA0E75}"/>
    <cellStyle name="Comma 10 7 17 2 5" xfId="39346" xr:uid="{ECD69957-A71E-4A6E-A0EE-9E43C1E4DCBB}"/>
    <cellStyle name="Comma 10 7 17 2 6" xfId="41824" xr:uid="{1A4BACB2-6197-4E58-B862-5C39C45F2CEF}"/>
    <cellStyle name="Comma 10 7 17 3" xfId="2116" xr:uid="{00000000-0005-0000-0000-000043080000}"/>
    <cellStyle name="Comma 10 7 17 3 2" xfId="18352" xr:uid="{8815E570-C5BE-48FA-A3C0-27A4F97CF2DA}"/>
    <cellStyle name="Comma 10 7 17 3 3" xfId="24612" xr:uid="{04D6FF56-DA92-4211-B42F-08E7909E0FFB}"/>
    <cellStyle name="Comma 10 7 17 3 4" xfId="38471" xr:uid="{049F9CE3-77D9-4523-8367-2F4CC2C16AC7}"/>
    <cellStyle name="Comma 10 7 17 3 5" xfId="40951" xr:uid="{ECC83D1F-E4F7-4F13-A994-9E7FCE33D54D}"/>
    <cellStyle name="Comma 10 7 17 3 6" xfId="43429" xr:uid="{6978A0C3-1E85-4B6C-A3E6-CED7FBD36CF6}"/>
    <cellStyle name="Comma 10 7 17 4" xfId="18350" xr:uid="{86EA9ABF-89A9-4A85-93AA-0E086AF3C40C}"/>
    <cellStyle name="Comma 10 7 17 5" xfId="19580" xr:uid="{676830E4-E9D5-4862-9B77-2CD2F13B4DC9}"/>
    <cellStyle name="Comma 10 7 17 6" xfId="36548" xr:uid="{62F52408-DD9A-43BA-AF29-903444F634E5}"/>
    <cellStyle name="Comma 10 7 17 7" xfId="39028" xr:uid="{FEF33017-49B0-4933-90AA-6E021A6F6E7F}"/>
    <cellStyle name="Comma 10 7 17 8" xfId="41506" xr:uid="{2EB1C99F-7696-4386-BD27-5FF29388BEC2}"/>
    <cellStyle name="Comma 10 7 18" xfId="2117" xr:uid="{00000000-0005-0000-0000-000044080000}"/>
    <cellStyle name="Comma 10 7 18 2" xfId="18353" xr:uid="{A4C6D58E-3BC1-47F4-AA7E-79D2380AD60E}"/>
    <cellStyle name="Comma 10 7 18 2 2" xfId="23868" xr:uid="{CDA95012-047A-404B-A30E-202C257C8CE5}"/>
    <cellStyle name="Comma 10 7 18 2 3" xfId="37760" xr:uid="{2126D83C-77AA-4718-9B5A-0F8243AFAB03}"/>
    <cellStyle name="Comma 10 7 18 2 4" xfId="40240" xr:uid="{7E5BB526-A095-4941-B416-83F23BDD07AC}"/>
    <cellStyle name="Comma 10 7 18 2 5" xfId="42718" xr:uid="{737BB090-BA51-4177-AF12-185190D17233}"/>
    <cellStyle name="Comma 10 7 18 3" xfId="20644" xr:uid="{163DCE71-A15D-44B4-ABE1-FC6AA9621F51}"/>
    <cellStyle name="Comma 10 7 18 4" xfId="36858" xr:uid="{945AFDDB-2778-4E8A-A5D5-93111965F4B5}"/>
    <cellStyle name="Comma 10 7 18 5" xfId="39338" xr:uid="{7736EE0C-CBAF-4D87-BFFD-4AC3968977A1}"/>
    <cellStyle name="Comma 10 7 18 6" xfId="41816" xr:uid="{ABB766C4-FD3C-4F58-99E3-B4D8CB7EBC0D}"/>
    <cellStyle name="Comma 10 7 19" xfId="2118" xr:uid="{00000000-0005-0000-0000-000045080000}"/>
    <cellStyle name="Comma 10 7 19 2" xfId="18354" xr:uid="{A0174F0F-C88A-477B-B46E-5CA1689762E8}"/>
    <cellStyle name="Comma 10 7 19 3" xfId="24613" xr:uid="{9852D2C4-2A3D-4693-BB15-11D4A9E20138}"/>
    <cellStyle name="Comma 10 7 19 4" xfId="38472" xr:uid="{6ED58358-D226-4188-9571-37B3475C4EDB}"/>
    <cellStyle name="Comma 10 7 19 5" xfId="40952" xr:uid="{20C70039-6125-4D84-AF1A-51CC7FF441C3}"/>
    <cellStyle name="Comma 10 7 19 6" xfId="43430" xr:uid="{D0951D04-0F5E-4E9F-A864-FE1C401DAA74}"/>
    <cellStyle name="Comma 10 7 2" xfId="2119" xr:uid="{00000000-0005-0000-0000-000046080000}"/>
    <cellStyle name="Comma 10 7 2 2" xfId="2120" xr:uid="{00000000-0005-0000-0000-000047080000}"/>
    <cellStyle name="Comma 10 7 2 2 2" xfId="18356" xr:uid="{DFF181CC-CBC5-4881-9F23-1C46AB21E9C5}"/>
    <cellStyle name="Comma 10 7 2 2 2 2" xfId="23877" xr:uid="{6BF40A1B-E018-4542-A025-33FFD34364FC}"/>
    <cellStyle name="Comma 10 7 2 2 2 3" xfId="37769" xr:uid="{0191F8DB-F361-46DF-883D-6A88763B22D5}"/>
    <cellStyle name="Comma 10 7 2 2 2 4" xfId="40249" xr:uid="{CE28240B-93F1-4659-9127-0735F8BC45ED}"/>
    <cellStyle name="Comma 10 7 2 2 2 5" xfId="42727" xr:uid="{A02DDD54-7DAD-4501-98D5-51ECE1F9A3AF}"/>
    <cellStyle name="Comma 10 7 2 2 3" xfId="20653" xr:uid="{A43AAE62-0A98-4304-9CE8-3D3B07498EF5}"/>
    <cellStyle name="Comma 10 7 2 2 4" xfId="36867" xr:uid="{CFD2884F-909A-420A-9AE7-BFB2C7EB2915}"/>
    <cellStyle name="Comma 10 7 2 2 5" xfId="39347" xr:uid="{66351AB9-2484-429F-98B7-1DD2078C61E9}"/>
    <cellStyle name="Comma 10 7 2 2 6" xfId="41825" xr:uid="{0A56A39F-13EE-4CDC-B015-F7CA41AA934B}"/>
    <cellStyle name="Comma 10 7 2 3" xfId="2121" xr:uid="{00000000-0005-0000-0000-000048080000}"/>
    <cellStyle name="Comma 10 7 2 3 2" xfId="18357" xr:uid="{6B09F844-4B42-4ADE-A13D-3FF549A901ED}"/>
    <cellStyle name="Comma 10 7 2 3 3" xfId="24614" xr:uid="{DF740699-86C9-4FEA-BFB3-0CF4F3EC7203}"/>
    <cellStyle name="Comma 10 7 2 3 4" xfId="38473" xr:uid="{FC5F5D6C-299F-4532-A973-9DAB9C187E92}"/>
    <cellStyle name="Comma 10 7 2 3 5" xfId="40953" xr:uid="{F71A8837-B7A9-4DF1-9CF9-6EBE9D4B9BF2}"/>
    <cellStyle name="Comma 10 7 2 3 6" xfId="43431" xr:uid="{A5F785C7-F450-4D15-A6E1-3AC99F33DAD1}"/>
    <cellStyle name="Comma 10 7 2 4" xfId="18355" xr:uid="{83C5E9CE-9571-4039-8053-29751DA206B4}"/>
    <cellStyle name="Comma 10 7 2 5" xfId="19581" xr:uid="{72C12EB1-7E24-4803-8E26-D004DC04DDAD}"/>
    <cellStyle name="Comma 10 7 2 6" xfId="36549" xr:uid="{F1268A3A-62C4-4A0D-8C0D-0BF739D612F3}"/>
    <cellStyle name="Comma 10 7 2 7" xfId="39029" xr:uid="{602297C3-EFDD-486D-B7BA-46FEDFC6CB4B}"/>
    <cellStyle name="Comma 10 7 2 8" xfId="41507" xr:uid="{10553940-FA99-46E0-B621-DE6DAE6B5010}"/>
    <cellStyle name="Comma 10 7 20" xfId="18328" xr:uid="{446C848D-DC11-4FD4-9373-83BC3A1C2C5F}"/>
    <cellStyle name="Comma 10 7 21" xfId="19572" xr:uid="{C41A5499-321E-49A3-9E06-57E848601A85}"/>
    <cellStyle name="Comma 10 7 22" xfId="36540" xr:uid="{7D8145E6-CD9B-4A55-BC6B-FAEE4FF54377}"/>
    <cellStyle name="Comma 10 7 23" xfId="39020" xr:uid="{8FC2CBB0-F5AE-4672-82B5-6716E6624951}"/>
    <cellStyle name="Comma 10 7 24" xfId="41498" xr:uid="{41F76BD1-BD7B-4B2F-9B33-955EC9E621A6}"/>
    <cellStyle name="Comma 10 7 3" xfId="2122" xr:uid="{00000000-0005-0000-0000-000049080000}"/>
    <cellStyle name="Comma 10 7 3 2" xfId="2123" xr:uid="{00000000-0005-0000-0000-00004A080000}"/>
    <cellStyle name="Comma 10 7 3 2 2" xfId="18359" xr:uid="{0E482A22-DA1C-469C-ABAE-331B764A2DD8}"/>
    <cellStyle name="Comma 10 7 3 2 2 2" xfId="23878" xr:uid="{12542DEA-3CD4-42EB-8482-A5F7810B6C7A}"/>
    <cellStyle name="Comma 10 7 3 2 2 3" xfId="37770" xr:uid="{6835DD2D-1E45-46A1-B161-892E8C4D577E}"/>
    <cellStyle name="Comma 10 7 3 2 2 4" xfId="40250" xr:uid="{4253E6D1-F1B2-467A-B8E3-B058E639BB66}"/>
    <cellStyle name="Comma 10 7 3 2 2 5" xfId="42728" xr:uid="{354DF0C8-CC46-4C59-B71A-6F0BB1714C77}"/>
    <cellStyle name="Comma 10 7 3 2 3" xfId="20654" xr:uid="{2821663E-52E7-4E6B-97E4-AF7FCA2A3B79}"/>
    <cellStyle name="Comma 10 7 3 2 4" xfId="36868" xr:uid="{15C71E5D-1BA1-44EA-9331-0B887D20103F}"/>
    <cellStyle name="Comma 10 7 3 2 5" xfId="39348" xr:uid="{E25EF429-05CB-480C-9EE7-8C9068B138DB}"/>
    <cellStyle name="Comma 10 7 3 2 6" xfId="41826" xr:uid="{997111C2-7246-4BB7-A8FD-65EA94654762}"/>
    <cellStyle name="Comma 10 7 3 3" xfId="2124" xr:uid="{00000000-0005-0000-0000-00004B080000}"/>
    <cellStyle name="Comma 10 7 3 3 2" xfId="18360" xr:uid="{5B52934E-668C-4548-A368-0D30F1CBF424}"/>
    <cellStyle name="Comma 10 7 3 3 3" xfId="24615" xr:uid="{9892E6B1-6243-4883-B249-A7C9BD3311E4}"/>
    <cellStyle name="Comma 10 7 3 3 4" xfId="38474" xr:uid="{C09BF868-10EB-4DB6-A6C4-0662CF301CF6}"/>
    <cellStyle name="Comma 10 7 3 3 5" xfId="40954" xr:uid="{A1BC3E15-EADD-45FB-BC01-9F561BE41D49}"/>
    <cellStyle name="Comma 10 7 3 3 6" xfId="43432" xr:uid="{95EEA22D-A724-49DB-836F-1B462AFE2F61}"/>
    <cellStyle name="Comma 10 7 3 4" xfId="18358" xr:uid="{7EA6C806-DB5B-4BE3-82BF-83A2F77B8A53}"/>
    <cellStyle name="Comma 10 7 3 5" xfId="19582" xr:uid="{9038CDFC-65E4-404D-8A12-10635D4FD2E9}"/>
    <cellStyle name="Comma 10 7 3 6" xfId="36550" xr:uid="{7C8076D2-17C1-4D10-90CC-16FA35444AAD}"/>
    <cellStyle name="Comma 10 7 3 7" xfId="39030" xr:uid="{E587DB48-8F6F-4B3E-82B9-A450918C8D8A}"/>
    <cellStyle name="Comma 10 7 3 8" xfId="41508" xr:uid="{BA61D933-1B05-4426-8A80-F1E7B62E6D90}"/>
    <cellStyle name="Comma 10 7 4" xfId="2125" xr:uid="{00000000-0005-0000-0000-00004C080000}"/>
    <cellStyle name="Comma 10 7 4 2" xfId="2126" xr:uid="{00000000-0005-0000-0000-00004D080000}"/>
    <cellStyle name="Comma 10 7 4 2 2" xfId="18362" xr:uid="{824EC911-2CED-405B-A8D4-CFB1102A905C}"/>
    <cellStyle name="Comma 10 7 4 2 2 2" xfId="23879" xr:uid="{A3A9984B-DFB7-43F9-B190-B9D5436F1A18}"/>
    <cellStyle name="Comma 10 7 4 2 2 3" xfId="37771" xr:uid="{1FBE4CD6-A59B-4B58-AED6-2BA4B4AC94B7}"/>
    <cellStyle name="Comma 10 7 4 2 2 4" xfId="40251" xr:uid="{DB253910-9793-486D-8202-A23DB0209700}"/>
    <cellStyle name="Comma 10 7 4 2 2 5" xfId="42729" xr:uid="{AD002016-6A56-44AD-B2AF-D1DF7CA6B55C}"/>
    <cellStyle name="Comma 10 7 4 2 3" xfId="20655" xr:uid="{0A3C38D5-8D37-47AD-9B0B-D8489A594287}"/>
    <cellStyle name="Comma 10 7 4 2 4" xfId="36869" xr:uid="{62BE4BBE-417C-450C-8205-16DC1FFBE033}"/>
    <cellStyle name="Comma 10 7 4 2 5" xfId="39349" xr:uid="{08BC9D81-199C-44B8-99CF-9B65570422CB}"/>
    <cellStyle name="Comma 10 7 4 2 6" xfId="41827" xr:uid="{FEE490D0-7E5D-4268-B52D-CCA67F044460}"/>
    <cellStyle name="Comma 10 7 4 3" xfId="2127" xr:uid="{00000000-0005-0000-0000-00004E080000}"/>
    <cellStyle name="Comma 10 7 4 3 2" xfId="18363" xr:uid="{189F0596-7C4B-4D68-9823-6D037F8DB8FD}"/>
    <cellStyle name="Comma 10 7 4 3 3" xfId="24616" xr:uid="{DB4DF295-9338-4E37-A328-3B40B463421B}"/>
    <cellStyle name="Comma 10 7 4 3 4" xfId="38475" xr:uid="{B5B9BEBB-5B4D-4436-A43B-A1855F6ABA10}"/>
    <cellStyle name="Comma 10 7 4 3 5" xfId="40955" xr:uid="{E902C618-8D4D-4736-B97C-DEC8791EF97E}"/>
    <cellStyle name="Comma 10 7 4 3 6" xfId="43433" xr:uid="{4F80AAF3-3820-43C1-B7D2-F8F4415685FC}"/>
    <cellStyle name="Comma 10 7 4 4" xfId="18361" xr:uid="{6847B905-08D5-49FF-8395-8799B58B7155}"/>
    <cellStyle name="Comma 10 7 4 5" xfId="19583" xr:uid="{DCFE096B-6E4B-4AA6-B337-B8608EF34BFC}"/>
    <cellStyle name="Comma 10 7 4 6" xfId="36551" xr:uid="{A102C843-4286-4863-83FA-714EADB8E0FB}"/>
    <cellStyle name="Comma 10 7 4 7" xfId="39031" xr:uid="{860D9EA4-3C1D-4D54-B909-26895BF4532F}"/>
    <cellStyle name="Comma 10 7 4 8" xfId="41509" xr:uid="{14683867-756B-427D-BEC4-F09E8A163CC1}"/>
    <cellStyle name="Comma 10 7 5" xfId="2128" xr:uid="{00000000-0005-0000-0000-00004F080000}"/>
    <cellStyle name="Comma 10 7 5 2" xfId="2129" xr:uid="{00000000-0005-0000-0000-000050080000}"/>
    <cellStyle name="Comma 10 7 5 2 2" xfId="18365" xr:uid="{CF06E61B-F1B5-4006-82ED-353A9DD8EDAF}"/>
    <cellStyle name="Comma 10 7 5 2 2 2" xfId="23880" xr:uid="{99D3FBE0-FA86-4737-AF31-CFB5A80355DE}"/>
    <cellStyle name="Comma 10 7 5 2 2 3" xfId="37772" xr:uid="{CC93B6FA-472F-4C9F-8A3D-EDBBD1CD61C3}"/>
    <cellStyle name="Comma 10 7 5 2 2 4" xfId="40252" xr:uid="{803023B8-A240-40A3-99DC-9B82D331164F}"/>
    <cellStyle name="Comma 10 7 5 2 2 5" xfId="42730" xr:uid="{A51C4016-1DD9-4289-9B42-A9D46A3AA2B8}"/>
    <cellStyle name="Comma 10 7 5 2 3" xfId="20656" xr:uid="{06F08646-3528-42B4-9005-45653DF5BFB5}"/>
    <cellStyle name="Comma 10 7 5 2 4" xfId="36870" xr:uid="{0B0DE9DC-915C-4274-8829-CD892CBD3F60}"/>
    <cellStyle name="Comma 10 7 5 2 5" xfId="39350" xr:uid="{FF252B93-8315-421D-88BD-C4D721917ED1}"/>
    <cellStyle name="Comma 10 7 5 2 6" xfId="41828" xr:uid="{C7597D72-6268-4A89-B55B-37CFFC65B96C}"/>
    <cellStyle name="Comma 10 7 5 3" xfId="2130" xr:uid="{00000000-0005-0000-0000-000051080000}"/>
    <cellStyle name="Comma 10 7 5 3 2" xfId="18366" xr:uid="{0AF2BB86-3BD8-4061-A1D9-5350F5CCE0EE}"/>
    <cellStyle name="Comma 10 7 5 3 3" xfId="24617" xr:uid="{A25BE3A1-8B36-4014-8A52-97091A7F5BB0}"/>
    <cellStyle name="Comma 10 7 5 3 4" xfId="38476" xr:uid="{DF0E3E69-EE9F-49C4-9B3A-7A7D7F7FBCA5}"/>
    <cellStyle name="Comma 10 7 5 3 5" xfId="40956" xr:uid="{C008EB0F-4BF6-4D95-BE46-95CFB5EC9E65}"/>
    <cellStyle name="Comma 10 7 5 3 6" xfId="43434" xr:uid="{BA840DFA-C656-438B-9147-60B364C4BB9A}"/>
    <cellStyle name="Comma 10 7 5 4" xfId="18364" xr:uid="{66BA1298-F635-4745-8587-253A4780FE3D}"/>
    <cellStyle name="Comma 10 7 5 5" xfId="19584" xr:uid="{D654FA2B-481A-4F89-A863-A2426AEE0E7D}"/>
    <cellStyle name="Comma 10 7 5 6" xfId="36552" xr:uid="{4DAFEAE8-B040-4792-BD71-2DEB113506CC}"/>
    <cellStyle name="Comma 10 7 5 7" xfId="39032" xr:uid="{4B8CEC3D-3663-4302-AA9B-9AE084AF0F24}"/>
    <cellStyle name="Comma 10 7 5 8" xfId="41510" xr:uid="{25116AB5-9AE7-4448-8D94-C704CFB32B6F}"/>
    <cellStyle name="Comma 10 7 6" xfId="2131" xr:uid="{00000000-0005-0000-0000-000052080000}"/>
    <cellStyle name="Comma 10 7 6 2" xfId="2132" xr:uid="{00000000-0005-0000-0000-000053080000}"/>
    <cellStyle name="Comma 10 7 6 2 2" xfId="18368" xr:uid="{E55F76B6-1F76-4F40-8B22-9BE2F0530E16}"/>
    <cellStyle name="Comma 10 7 6 2 2 2" xfId="23881" xr:uid="{BDBD9949-F6DF-4AC7-8F9E-F114A0E1F70E}"/>
    <cellStyle name="Comma 10 7 6 2 2 3" xfId="37773" xr:uid="{0CC85AA1-CF3B-4965-9C17-C7F3259BC006}"/>
    <cellStyle name="Comma 10 7 6 2 2 4" xfId="40253" xr:uid="{4C245C46-7E07-4FE5-8ED5-364590FC6EAE}"/>
    <cellStyle name="Comma 10 7 6 2 2 5" xfId="42731" xr:uid="{9B96145F-EA2A-4ACD-8783-9E61BE26E77C}"/>
    <cellStyle name="Comma 10 7 6 2 3" xfId="20657" xr:uid="{96160D49-8146-4747-A615-74BD9FC28788}"/>
    <cellStyle name="Comma 10 7 6 2 4" xfId="36871" xr:uid="{ABCA65B3-B3A6-4C10-A617-75022F30C5BD}"/>
    <cellStyle name="Comma 10 7 6 2 5" xfId="39351" xr:uid="{4C1677DA-3E31-4502-88DC-8DB97D0C6A82}"/>
    <cellStyle name="Comma 10 7 6 2 6" xfId="41829" xr:uid="{E18D5302-F2BF-4AC9-8673-45F9763A742A}"/>
    <cellStyle name="Comma 10 7 6 3" xfId="2133" xr:uid="{00000000-0005-0000-0000-000054080000}"/>
    <cellStyle name="Comma 10 7 6 3 2" xfId="18369" xr:uid="{8E3237D6-3447-4249-A204-FD9A82D23338}"/>
    <cellStyle name="Comma 10 7 6 3 3" xfId="21935" xr:uid="{C4D9C009-3680-459A-9DC9-899D0480FAAD}"/>
    <cellStyle name="Comma 10 7 6 3 4" xfId="37560" xr:uid="{D5791189-6270-4487-8830-330C20275018}"/>
    <cellStyle name="Comma 10 7 6 3 5" xfId="40040" xr:uid="{6FBAEBAE-000F-47AC-B3BC-72081F26E6E8}"/>
    <cellStyle name="Comma 10 7 6 3 6" xfId="42518" xr:uid="{44D5C07E-792C-4AAB-9CA1-A1A2AD45221E}"/>
    <cellStyle name="Comma 10 7 6 4" xfId="18367" xr:uid="{29CF880F-15DA-4B50-AF28-D8924E402018}"/>
    <cellStyle name="Comma 10 7 6 5" xfId="19585" xr:uid="{B50A78BA-83B8-4425-A6E5-E40B392A29CB}"/>
    <cellStyle name="Comma 10 7 6 6" xfId="36553" xr:uid="{2D9DF457-C288-43D7-AFF3-B2DBB9FD5431}"/>
    <cellStyle name="Comma 10 7 6 7" xfId="39033" xr:uid="{B08A7D14-407E-4242-A37B-3AEC69455604}"/>
    <cellStyle name="Comma 10 7 6 8" xfId="41511" xr:uid="{79E01A76-ABAE-413E-AB0B-177E1842B75F}"/>
    <cellStyle name="Comma 10 7 7" xfId="2134" xr:uid="{00000000-0005-0000-0000-000055080000}"/>
    <cellStyle name="Comma 10 7 7 2" xfId="2135" xr:uid="{00000000-0005-0000-0000-000056080000}"/>
    <cellStyle name="Comma 10 7 7 2 2" xfId="18371" xr:uid="{D97B9E84-3120-46BD-85B6-5451CDDFB9BA}"/>
    <cellStyle name="Comma 10 7 7 2 2 2" xfId="23882" xr:uid="{9192A7D4-E058-4486-A167-7987DB977F46}"/>
    <cellStyle name="Comma 10 7 7 2 2 3" xfId="37774" xr:uid="{AB7B6080-5E00-4A6C-A48B-CC497610C532}"/>
    <cellStyle name="Comma 10 7 7 2 2 4" xfId="40254" xr:uid="{475DDAC7-8383-4FCB-A118-E36FD3D4C59E}"/>
    <cellStyle name="Comma 10 7 7 2 2 5" xfId="42732" xr:uid="{426CDB84-06AD-4116-8D62-FDF9A39C3A8D}"/>
    <cellStyle name="Comma 10 7 7 2 3" xfId="20658" xr:uid="{C45B581F-7104-4009-AC59-19F1A7645F56}"/>
    <cellStyle name="Comma 10 7 7 2 4" xfId="36872" xr:uid="{A4A3CA82-A188-4798-94C3-26B4223D103B}"/>
    <cellStyle name="Comma 10 7 7 2 5" xfId="39352" xr:uid="{FFF4E7E6-CAEC-4293-A133-4AF5AC16317B}"/>
    <cellStyle name="Comma 10 7 7 2 6" xfId="41830" xr:uid="{57DAECB4-9524-416C-9BA1-EC27A9867A96}"/>
    <cellStyle name="Comma 10 7 7 3" xfId="2136" xr:uid="{00000000-0005-0000-0000-000057080000}"/>
    <cellStyle name="Comma 10 7 7 3 2" xfId="18372" xr:uid="{D5019291-AF50-4B2A-BBCE-52D2BA8F4484}"/>
    <cellStyle name="Comma 10 7 7 3 3" xfId="24618" xr:uid="{E9A1BA8A-B7D9-43EF-8BC7-FFF75B88E6B4}"/>
    <cellStyle name="Comma 10 7 7 3 4" xfId="38477" xr:uid="{B1AE0C3B-AE50-4AEE-B6C6-EA397B520814}"/>
    <cellStyle name="Comma 10 7 7 3 5" xfId="40957" xr:uid="{09EB8CE9-A3AE-405A-9E2F-8654CA6028D1}"/>
    <cellStyle name="Comma 10 7 7 3 6" xfId="43435" xr:uid="{C6036A7B-8F1B-4C3F-AE8F-B091CBCB6EE0}"/>
    <cellStyle name="Comma 10 7 7 4" xfId="18370" xr:uid="{A27EE27E-09BA-45F8-8E14-5B67F9C42D8C}"/>
    <cellStyle name="Comma 10 7 7 5" xfId="19586" xr:uid="{F04D5A60-39C0-4372-BB39-8E353BA9C825}"/>
    <cellStyle name="Comma 10 7 7 6" xfId="36554" xr:uid="{60F24C66-F960-40AC-B6B9-0F62E0D639FA}"/>
    <cellStyle name="Comma 10 7 7 7" xfId="39034" xr:uid="{575B4CFF-010F-4A84-9546-4C0E622E0C84}"/>
    <cellStyle name="Comma 10 7 7 8" xfId="41512" xr:uid="{5EBCE37C-09B7-430D-9539-9FDAE476D47A}"/>
    <cellStyle name="Comma 10 7 8" xfId="2137" xr:uid="{00000000-0005-0000-0000-000058080000}"/>
    <cellStyle name="Comma 10 7 8 2" xfId="2138" xr:uid="{00000000-0005-0000-0000-000059080000}"/>
    <cellStyle name="Comma 10 7 8 2 2" xfId="18374" xr:uid="{81C9E19B-203F-4310-81C1-B1B246B62411}"/>
    <cellStyle name="Comma 10 7 8 2 2 2" xfId="23883" xr:uid="{D7469069-D3F9-41EE-90F8-AB6E80F7CE1C}"/>
    <cellStyle name="Comma 10 7 8 2 2 3" xfId="37775" xr:uid="{1AB700C6-8670-4908-A3E1-B91C5171D3CA}"/>
    <cellStyle name="Comma 10 7 8 2 2 4" xfId="40255" xr:uid="{7A4A003F-2764-4CA1-9FE0-7DE0CB1D2539}"/>
    <cellStyle name="Comma 10 7 8 2 2 5" xfId="42733" xr:uid="{8061281C-BBA8-4BCE-BBEB-0F6D48D82781}"/>
    <cellStyle name="Comma 10 7 8 2 3" xfId="20659" xr:uid="{40BF3E6F-45BA-483F-BD8F-FEA8A7C7FA7F}"/>
    <cellStyle name="Comma 10 7 8 2 4" xfId="36873" xr:uid="{2C5B98BF-CD5E-4119-B5B6-73F61D3B4E9B}"/>
    <cellStyle name="Comma 10 7 8 2 5" xfId="39353" xr:uid="{D6FF0539-26F6-45A7-ABF0-97A71E3790BD}"/>
    <cellStyle name="Comma 10 7 8 2 6" xfId="41831" xr:uid="{7A740F76-8B42-4C15-98C2-614541ACC627}"/>
    <cellStyle name="Comma 10 7 8 3" xfId="2139" xr:uid="{00000000-0005-0000-0000-00005A080000}"/>
    <cellStyle name="Comma 10 7 8 3 2" xfId="18375" xr:uid="{BE260CE7-E6D1-4B0B-81D5-BB7DEDCAA19F}"/>
    <cellStyle name="Comma 10 7 8 3 3" xfId="24619" xr:uid="{FE6C36A7-65E9-4121-A1BE-06BC0E72E7C2}"/>
    <cellStyle name="Comma 10 7 8 3 4" xfId="38478" xr:uid="{17E37E4A-8495-455D-BDDF-0A9FBE196D41}"/>
    <cellStyle name="Comma 10 7 8 3 5" xfId="40958" xr:uid="{EFA8043C-B90B-4982-B2BD-10819D87CD62}"/>
    <cellStyle name="Comma 10 7 8 3 6" xfId="43436" xr:uid="{284B6D82-AA4B-4513-89C8-D97B99A53EFB}"/>
    <cellStyle name="Comma 10 7 8 4" xfId="18373" xr:uid="{7FF45E38-E7CC-41E5-8CD4-8EC2E3516FE8}"/>
    <cellStyle name="Comma 10 7 8 5" xfId="19587" xr:uid="{77F6F037-C7C5-4ACF-A0EB-37685C5B7525}"/>
    <cellStyle name="Comma 10 7 8 6" xfId="36555" xr:uid="{2EBA107D-CC2E-47DC-9F90-6602A3485779}"/>
    <cellStyle name="Comma 10 7 8 7" xfId="39035" xr:uid="{CC438F15-A313-404D-91C9-44B40168142A}"/>
    <cellStyle name="Comma 10 7 8 8" xfId="41513" xr:uid="{C3919B17-5C00-4A89-8392-8AED54DC5657}"/>
    <cellStyle name="Comma 10 7 9" xfId="2140" xr:uid="{00000000-0005-0000-0000-00005B080000}"/>
    <cellStyle name="Comma 10 7 9 2" xfId="2141" xr:uid="{00000000-0005-0000-0000-00005C080000}"/>
    <cellStyle name="Comma 10 7 9 2 2" xfId="18377" xr:uid="{F3078A43-C315-4E8E-8B8E-04FDB584B3E9}"/>
    <cellStyle name="Comma 10 7 9 2 2 2" xfId="23884" xr:uid="{B2392D8D-34CB-493A-A5A9-12A51DF70174}"/>
    <cellStyle name="Comma 10 7 9 2 2 3" xfId="37776" xr:uid="{7C8C57D1-A456-492E-AA43-765E22216BAD}"/>
    <cellStyle name="Comma 10 7 9 2 2 4" xfId="40256" xr:uid="{1BA78496-C1CC-4C8E-9D03-F500327E59A1}"/>
    <cellStyle name="Comma 10 7 9 2 2 5" xfId="42734" xr:uid="{99D0176F-3080-471C-ABE7-EDB3846F4C7D}"/>
    <cellStyle name="Comma 10 7 9 2 3" xfId="20660" xr:uid="{52D92D02-441E-4AD8-B07C-98B44815B0C9}"/>
    <cellStyle name="Comma 10 7 9 2 4" xfId="36874" xr:uid="{424404B9-8170-4CDC-B95F-6E41BC1D8EB2}"/>
    <cellStyle name="Comma 10 7 9 2 5" xfId="39354" xr:uid="{9D240596-ED74-4F49-ABE7-7249F5A4E4C3}"/>
    <cellStyle name="Comma 10 7 9 2 6" xfId="41832" xr:uid="{CB717E09-288D-495B-997F-8BDC82B1BCB3}"/>
    <cellStyle name="Comma 10 7 9 3" xfId="2142" xr:uid="{00000000-0005-0000-0000-00005D080000}"/>
    <cellStyle name="Comma 10 7 9 3 2" xfId="18378" xr:uid="{A20D15CA-F0E8-4A80-9777-0A632AB30CFF}"/>
    <cellStyle name="Comma 10 7 9 3 3" xfId="24620" xr:uid="{FFC89AF8-464F-41B9-AB73-66C4D6EFF4B7}"/>
    <cellStyle name="Comma 10 7 9 3 4" xfId="38479" xr:uid="{60B5187C-EB50-4FEF-86F5-B053C68CCE13}"/>
    <cellStyle name="Comma 10 7 9 3 5" xfId="40959" xr:uid="{8D022B0F-8642-41C0-9056-93AFA3BF7ACD}"/>
    <cellStyle name="Comma 10 7 9 3 6" xfId="43437" xr:uid="{80B5F7AD-FE9F-4234-96FA-E3E034C1C1CE}"/>
    <cellStyle name="Comma 10 7 9 4" xfId="18376" xr:uid="{0400ACE7-27EA-4C48-84F9-DC6510E9795C}"/>
    <cellStyle name="Comma 10 7 9 5" xfId="19588" xr:uid="{C8FA3623-27D0-43D7-847F-DDFD305C3818}"/>
    <cellStyle name="Comma 10 7 9 6" xfId="36556" xr:uid="{A0663416-FEEE-4BC1-AB78-8EF1327951EB}"/>
    <cellStyle name="Comma 10 7 9 7" xfId="39036" xr:uid="{D2390E93-F09B-472B-B29E-FE45AE31ABE7}"/>
    <cellStyle name="Comma 10 7 9 8" xfId="41514" xr:uid="{B1099F9C-F264-4494-BB3A-2B754276D5E2}"/>
    <cellStyle name="Comma 10 8" xfId="2143" xr:uid="{00000000-0005-0000-0000-00005E080000}"/>
    <cellStyle name="Comma 10 8 10" xfId="2144" xr:uid="{00000000-0005-0000-0000-00005F080000}"/>
    <cellStyle name="Comma 10 8 10 2" xfId="2145" xr:uid="{00000000-0005-0000-0000-000060080000}"/>
    <cellStyle name="Comma 10 8 10 2 2" xfId="18381" xr:uid="{E85A99A0-ADDD-48E2-B24D-A221B96D1E67}"/>
    <cellStyle name="Comma 10 8 10 2 2 2" xfId="23886" xr:uid="{793AD094-1CFA-4F62-8462-EBF9E0D78635}"/>
    <cellStyle name="Comma 10 8 10 2 2 3" xfId="37778" xr:uid="{26BECB69-EE58-4F52-998D-0863CC616E15}"/>
    <cellStyle name="Comma 10 8 10 2 2 4" xfId="40258" xr:uid="{D9267582-52BD-4E2D-A8DE-A9DF3AD39D2A}"/>
    <cellStyle name="Comma 10 8 10 2 2 5" xfId="42736" xr:uid="{ED458F84-7708-42E0-931C-82E9207845D6}"/>
    <cellStyle name="Comma 10 8 10 2 3" xfId="20662" xr:uid="{1C91F3FB-35AA-48EA-AFA9-6EB52E8C0C80}"/>
    <cellStyle name="Comma 10 8 10 2 4" xfId="36876" xr:uid="{71A265BA-6E24-42A5-AFDD-DD1F02545BC2}"/>
    <cellStyle name="Comma 10 8 10 2 5" xfId="39356" xr:uid="{75EBF5B5-B80D-4EB5-B4E4-38D9F766C116}"/>
    <cellStyle name="Comma 10 8 10 2 6" xfId="41834" xr:uid="{E8FDC480-B536-4516-B109-96CC2CA1FCAA}"/>
    <cellStyle name="Comma 10 8 10 3" xfId="2146" xr:uid="{00000000-0005-0000-0000-000061080000}"/>
    <cellStyle name="Comma 10 8 10 3 2" xfId="18382" xr:uid="{B1A928DE-E6C8-439F-9124-6AD1ADB9B71F}"/>
    <cellStyle name="Comma 10 8 10 3 3" xfId="24621" xr:uid="{D94C4750-C86E-4010-AD58-919C4B30B1BB}"/>
    <cellStyle name="Comma 10 8 10 3 4" xfId="38480" xr:uid="{2246C9F8-5764-401F-8331-135E427D6E55}"/>
    <cellStyle name="Comma 10 8 10 3 5" xfId="40960" xr:uid="{317D320D-05CC-431F-A531-CD4CC3CFE3CE}"/>
    <cellStyle name="Comma 10 8 10 3 6" xfId="43438" xr:uid="{6684E154-71E5-448A-8A86-BAF7582A1063}"/>
    <cellStyle name="Comma 10 8 10 4" xfId="18380" xr:uid="{FE3A24FA-928C-4229-94EC-2C0AE9B52A74}"/>
    <cellStyle name="Comma 10 8 10 5" xfId="19590" xr:uid="{BAB8BC89-D73F-4AEC-B5FF-CC47F11533F7}"/>
    <cellStyle name="Comma 10 8 10 6" xfId="36558" xr:uid="{336816A2-AEF7-4CB9-ADC5-4F763B86745C}"/>
    <cellStyle name="Comma 10 8 10 7" xfId="39038" xr:uid="{030B3548-0401-420B-8A26-292E6C43F64C}"/>
    <cellStyle name="Comma 10 8 10 8" xfId="41516" xr:uid="{5F1CF142-59CE-4C88-88AA-53851972216C}"/>
    <cellStyle name="Comma 10 8 11" xfId="2147" xr:uid="{00000000-0005-0000-0000-000062080000}"/>
    <cellStyle name="Comma 10 8 11 2" xfId="2148" xr:uid="{00000000-0005-0000-0000-000063080000}"/>
    <cellStyle name="Comma 10 8 11 2 2" xfId="18384" xr:uid="{4003AF9F-2D7C-4C9E-A839-54FA54E380CB}"/>
    <cellStyle name="Comma 10 8 11 2 2 2" xfId="23887" xr:uid="{D691BB99-238D-4559-B67F-D622711FF250}"/>
    <cellStyle name="Comma 10 8 11 2 2 3" xfId="37779" xr:uid="{22625B4D-0BC7-4A48-9D72-169C48DB7BD4}"/>
    <cellStyle name="Comma 10 8 11 2 2 4" xfId="40259" xr:uid="{026F67AB-0A9B-43D7-BC46-AC10D1FEFB04}"/>
    <cellStyle name="Comma 10 8 11 2 2 5" xfId="42737" xr:uid="{67F95638-319A-430F-AB6B-C6199804B362}"/>
    <cellStyle name="Comma 10 8 11 2 3" xfId="20663" xr:uid="{0FF19322-2990-4F3F-8E48-414BB10A703B}"/>
    <cellStyle name="Comma 10 8 11 2 4" xfId="36877" xr:uid="{1BBCA940-3215-4FF2-ADFF-C6DEDB8F5D49}"/>
    <cellStyle name="Comma 10 8 11 2 5" xfId="39357" xr:uid="{25D6425A-B690-47C2-9109-FD4CE069B78F}"/>
    <cellStyle name="Comma 10 8 11 2 6" xfId="41835" xr:uid="{2C411C6E-CE02-4271-9603-12DD5064251D}"/>
    <cellStyle name="Comma 10 8 11 3" xfId="2149" xr:uid="{00000000-0005-0000-0000-000064080000}"/>
    <cellStyle name="Comma 10 8 11 3 2" xfId="18385" xr:uid="{D7804897-ABDB-484A-8E92-7F12F7EE891B}"/>
    <cellStyle name="Comma 10 8 11 3 3" xfId="21934" xr:uid="{E9B61327-4554-47DE-AF74-30EEB2455FD7}"/>
    <cellStyle name="Comma 10 8 11 3 4" xfId="37559" xr:uid="{A2093E65-36C2-4739-9864-443CBD8D7BD8}"/>
    <cellStyle name="Comma 10 8 11 3 5" xfId="40039" xr:uid="{BD5D1FF1-4BC7-4BD8-9125-82AAA67C8368}"/>
    <cellStyle name="Comma 10 8 11 3 6" xfId="42517" xr:uid="{C9BB140A-36C5-4E20-8C63-F621614ACEBA}"/>
    <cellStyle name="Comma 10 8 11 4" xfId="18383" xr:uid="{ACAB150A-D986-4C95-8E67-8D0DD325C246}"/>
    <cellStyle name="Comma 10 8 11 5" xfId="19591" xr:uid="{C32531FC-C141-4646-B652-D2B4E4DE21AC}"/>
    <cellStyle name="Comma 10 8 11 6" xfId="36559" xr:uid="{985BC770-05B8-4324-82FC-FA510C2B2DCA}"/>
    <cellStyle name="Comma 10 8 11 7" xfId="39039" xr:uid="{7A56AF04-7E48-4242-9934-8FBDF69C5657}"/>
    <cellStyle name="Comma 10 8 11 8" xfId="41517" xr:uid="{F11C9693-315C-4ECE-B6D2-E51D3702C376}"/>
    <cellStyle name="Comma 10 8 12" xfId="2150" xr:uid="{00000000-0005-0000-0000-000065080000}"/>
    <cellStyle name="Comma 10 8 12 2" xfId="2151" xr:uid="{00000000-0005-0000-0000-000066080000}"/>
    <cellStyle name="Comma 10 8 12 2 2" xfId="18387" xr:uid="{B1D13CE1-1D8C-45FF-A68C-B684A975C559}"/>
    <cellStyle name="Comma 10 8 12 2 2 2" xfId="23888" xr:uid="{2E14C0B9-33D6-4D98-B69A-7AC7A076D3BC}"/>
    <cellStyle name="Comma 10 8 12 2 2 3" xfId="37780" xr:uid="{A4197F81-01B8-4D8A-AA39-09E3538DCE8A}"/>
    <cellStyle name="Comma 10 8 12 2 2 4" xfId="40260" xr:uid="{792769BD-C6AF-42C9-9B0C-8BEE85E8911C}"/>
    <cellStyle name="Comma 10 8 12 2 2 5" xfId="42738" xr:uid="{683E6152-3430-4E2B-B219-551525C81528}"/>
    <cellStyle name="Comma 10 8 12 2 3" xfId="20664" xr:uid="{756B5D8A-D129-46B5-9BCF-D59830826AD8}"/>
    <cellStyle name="Comma 10 8 12 2 4" xfId="36878" xr:uid="{98A3BE22-B310-4181-AF0E-6DB74D5D7AD1}"/>
    <cellStyle name="Comma 10 8 12 2 5" xfId="39358" xr:uid="{58CEE75A-42C6-480B-8096-8F0EE78E98CB}"/>
    <cellStyle name="Comma 10 8 12 2 6" xfId="41836" xr:uid="{B0712508-4788-4893-903C-181B7BA4BC2B}"/>
    <cellStyle name="Comma 10 8 12 3" xfId="2152" xr:uid="{00000000-0005-0000-0000-000067080000}"/>
    <cellStyle name="Comma 10 8 12 3 2" xfId="18388" xr:uid="{CE25EA46-AF11-427F-844F-66B5E4DBEE05}"/>
    <cellStyle name="Comma 10 8 12 3 3" xfId="24622" xr:uid="{EE25F8DF-97B7-4D46-864C-E96735676A30}"/>
    <cellStyle name="Comma 10 8 12 3 4" xfId="38481" xr:uid="{622B1463-CD63-46E9-A207-8B056DF7AAD6}"/>
    <cellStyle name="Comma 10 8 12 3 5" xfId="40961" xr:uid="{FCA2B8DF-47D1-4F3C-BAF4-7DD1E682A2A4}"/>
    <cellStyle name="Comma 10 8 12 3 6" xfId="43439" xr:uid="{3304B19D-6C3D-41BB-8231-2402DE95E041}"/>
    <cellStyle name="Comma 10 8 12 4" xfId="18386" xr:uid="{0D82CE15-C084-410D-9E84-36A44A07DA06}"/>
    <cellStyle name="Comma 10 8 12 5" xfId="19592" xr:uid="{BC711673-DA09-4D6C-9613-7AB0AFAACC4F}"/>
    <cellStyle name="Comma 10 8 12 6" xfId="36560" xr:uid="{AEF91AD5-AAE3-49D1-8099-147DF41B6F25}"/>
    <cellStyle name="Comma 10 8 12 7" xfId="39040" xr:uid="{63C50413-1EA9-46E4-B659-4A6AFF431AA6}"/>
    <cellStyle name="Comma 10 8 12 8" xfId="41518" xr:uid="{572699C5-10B1-4143-86CF-2C83C2A763B7}"/>
    <cellStyle name="Comma 10 8 13" xfId="2153" xr:uid="{00000000-0005-0000-0000-000068080000}"/>
    <cellStyle name="Comma 10 8 13 2" xfId="2154" xr:uid="{00000000-0005-0000-0000-000069080000}"/>
    <cellStyle name="Comma 10 8 13 2 2" xfId="18390" xr:uid="{9DDA1A98-548D-45A5-AFCC-7BAB414DF995}"/>
    <cellStyle name="Comma 10 8 13 2 2 2" xfId="23889" xr:uid="{EC12CF04-B438-435C-AC24-B146E97FB518}"/>
    <cellStyle name="Comma 10 8 13 2 2 3" xfId="37781" xr:uid="{B661CAE6-EA0C-4E4C-92A4-92AE3F80E694}"/>
    <cellStyle name="Comma 10 8 13 2 2 4" xfId="40261" xr:uid="{403E7236-7738-4248-ABBB-6A38D95814E9}"/>
    <cellStyle name="Comma 10 8 13 2 2 5" xfId="42739" xr:uid="{B68E3169-5564-4247-BAAF-2F918C3D4F23}"/>
    <cellStyle name="Comma 10 8 13 2 3" xfId="20665" xr:uid="{DCE97033-EDD3-49AB-874E-CF5331F1DE43}"/>
    <cellStyle name="Comma 10 8 13 2 4" xfId="36879" xr:uid="{B1CB3592-4D65-4383-AA98-A94E4EC5899D}"/>
    <cellStyle name="Comma 10 8 13 2 5" xfId="39359" xr:uid="{7FF86AD4-1BBE-456C-8F80-1C8190709455}"/>
    <cellStyle name="Comma 10 8 13 2 6" xfId="41837" xr:uid="{80F81DD7-FB49-4161-8924-28703B89468B}"/>
    <cellStyle name="Comma 10 8 13 3" xfId="2155" xr:uid="{00000000-0005-0000-0000-00006A080000}"/>
    <cellStyle name="Comma 10 8 13 3 2" xfId="18391" xr:uid="{A5C118C3-2FE9-4F78-8752-89E21100014B}"/>
    <cellStyle name="Comma 10 8 13 3 3" xfId="21933" xr:uid="{7516DB6F-6F07-46C3-9453-3785A4736757}"/>
    <cellStyle name="Comma 10 8 13 3 4" xfId="37558" xr:uid="{FF1E51BD-B624-40A8-8EE0-D14AC542D1FF}"/>
    <cellStyle name="Comma 10 8 13 3 5" xfId="40038" xr:uid="{5AFBC09B-7846-4022-B8AA-ABFB359BCEA7}"/>
    <cellStyle name="Comma 10 8 13 3 6" xfId="42516" xr:uid="{C33C8647-6EE1-44F3-8C9F-B3017515D27E}"/>
    <cellStyle name="Comma 10 8 13 4" xfId="18389" xr:uid="{0C76DA4B-9073-42B0-A0DE-799115B70D9A}"/>
    <cellStyle name="Comma 10 8 13 5" xfId="19593" xr:uid="{EFCB4BC2-A398-416F-B0BC-AE3DE87CD352}"/>
    <cellStyle name="Comma 10 8 13 6" xfId="36561" xr:uid="{3FDFCA4D-CDDF-4092-9FD1-EC30B79A8D64}"/>
    <cellStyle name="Comma 10 8 13 7" xfId="39041" xr:uid="{B216B935-F495-40A5-A7F0-0B7BCCA1554D}"/>
    <cellStyle name="Comma 10 8 13 8" xfId="41519" xr:uid="{9F6C0851-65AB-45E6-BACD-AE1563E390C3}"/>
    <cellStyle name="Comma 10 8 14" xfId="2156" xr:uid="{00000000-0005-0000-0000-00006B080000}"/>
    <cellStyle name="Comma 10 8 14 2" xfId="2157" xr:uid="{00000000-0005-0000-0000-00006C080000}"/>
    <cellStyle name="Comma 10 8 14 2 2" xfId="18393" xr:uid="{BF357726-8249-441C-9E9B-6D1B81ADB42A}"/>
    <cellStyle name="Comma 10 8 14 2 2 2" xfId="23890" xr:uid="{575F6F17-D74F-4D0A-9099-D887FC900F76}"/>
    <cellStyle name="Comma 10 8 14 2 2 3" xfId="37782" xr:uid="{54033250-5BFD-4E44-A653-8E30FF5C3C76}"/>
    <cellStyle name="Comma 10 8 14 2 2 4" xfId="40262" xr:uid="{EB98BA63-D344-40EB-8A99-28638FD1CF27}"/>
    <cellStyle name="Comma 10 8 14 2 2 5" xfId="42740" xr:uid="{C344A87B-0ED6-4403-ABB7-C956CE67CF6D}"/>
    <cellStyle name="Comma 10 8 14 2 3" xfId="20666" xr:uid="{73C2FEFD-8863-4ECA-8546-6CFBDE0C6D81}"/>
    <cellStyle name="Comma 10 8 14 2 4" xfId="36880" xr:uid="{691BA3AB-07DC-44D3-94CD-9CCA784469BF}"/>
    <cellStyle name="Comma 10 8 14 2 5" xfId="39360" xr:uid="{2592213E-5CB4-4EB8-9715-8226BF5DC9FC}"/>
    <cellStyle name="Comma 10 8 14 2 6" xfId="41838" xr:uid="{C3D41B88-31AE-44CF-831E-AFE75821D5A4}"/>
    <cellStyle name="Comma 10 8 14 3" xfId="2158" xr:uid="{00000000-0005-0000-0000-00006D080000}"/>
    <cellStyle name="Comma 10 8 14 3 2" xfId="18394" xr:uid="{44E44906-528A-48A0-9C4A-B3571290EB38}"/>
    <cellStyle name="Comma 10 8 14 3 3" xfId="21932" xr:uid="{4B0CEE7E-AAC9-4171-91C8-43649A65A765}"/>
    <cellStyle name="Comma 10 8 14 3 4" xfId="37557" xr:uid="{6C55E602-0B40-4842-8797-EC7DCAAAFEDD}"/>
    <cellStyle name="Comma 10 8 14 3 5" xfId="40037" xr:uid="{2B916D6D-35DF-4872-9F60-2AD50178A599}"/>
    <cellStyle name="Comma 10 8 14 3 6" xfId="42515" xr:uid="{AF13991D-3337-4A61-A55C-19BC0DC68065}"/>
    <cellStyle name="Comma 10 8 14 4" xfId="18392" xr:uid="{B35DF092-D61B-4F2F-B250-EAD4E3455653}"/>
    <cellStyle name="Comma 10 8 14 5" xfId="19594" xr:uid="{AE666439-411D-4D52-A56C-01D0DDCDCBA4}"/>
    <cellStyle name="Comma 10 8 14 6" xfId="36562" xr:uid="{CBDFA898-2D1D-4A38-854B-F7EDFD0B3FC5}"/>
    <cellStyle name="Comma 10 8 14 7" xfId="39042" xr:uid="{E27FC3BD-40C6-482A-84D6-E755684944DD}"/>
    <cellStyle name="Comma 10 8 14 8" xfId="41520" xr:uid="{0E6B94F1-2153-4406-A0B3-FEDE94FE8BE5}"/>
    <cellStyle name="Comma 10 8 15" xfId="2159" xr:uid="{00000000-0005-0000-0000-00006E080000}"/>
    <cellStyle name="Comma 10 8 15 2" xfId="2160" xr:uid="{00000000-0005-0000-0000-00006F080000}"/>
    <cellStyle name="Comma 10 8 15 2 2" xfId="18396" xr:uid="{EB9E1F42-33C3-4286-BB16-04FA308F9E70}"/>
    <cellStyle name="Comma 10 8 15 2 2 2" xfId="23891" xr:uid="{467828BD-C4B1-4017-86C6-FD3CD773DFB6}"/>
    <cellStyle name="Comma 10 8 15 2 2 3" xfId="37783" xr:uid="{C42433C4-9F46-4158-81FD-378E19359CE4}"/>
    <cellStyle name="Comma 10 8 15 2 2 4" xfId="40263" xr:uid="{0D8B3292-E8CA-443E-86ED-8467A140EAF3}"/>
    <cellStyle name="Comma 10 8 15 2 2 5" xfId="42741" xr:uid="{60E275FC-EAC6-4C1D-B698-D745C56EFBC2}"/>
    <cellStyle name="Comma 10 8 15 2 3" xfId="20667" xr:uid="{C24F958C-43F1-4D73-9F17-4F9FDBDD3F87}"/>
    <cellStyle name="Comma 10 8 15 2 4" xfId="36881" xr:uid="{C70E8F51-B858-4524-B467-C7599B4DBEB9}"/>
    <cellStyle name="Comma 10 8 15 2 5" xfId="39361" xr:uid="{B9EFC044-56E6-4B91-8FDB-C5DDB2E5FD7F}"/>
    <cellStyle name="Comma 10 8 15 2 6" xfId="41839" xr:uid="{C6932F67-A89F-4C58-9539-1E73E26B7771}"/>
    <cellStyle name="Comma 10 8 15 3" xfId="2161" xr:uid="{00000000-0005-0000-0000-000070080000}"/>
    <cellStyle name="Comma 10 8 15 3 2" xfId="18397" xr:uid="{520F1FF6-87C7-4F05-960D-80196D2C1D82}"/>
    <cellStyle name="Comma 10 8 15 3 3" xfId="24623" xr:uid="{FA71CD91-4BF4-4709-80D2-555FD77740C1}"/>
    <cellStyle name="Comma 10 8 15 3 4" xfId="38482" xr:uid="{AC38262E-956E-4664-B8FC-512A33EEB1D3}"/>
    <cellStyle name="Comma 10 8 15 3 5" xfId="40962" xr:uid="{B11657F7-84DA-4DCA-938D-3D225E9E64AF}"/>
    <cellStyle name="Comma 10 8 15 3 6" xfId="43440" xr:uid="{123A692F-15CF-4959-9A54-354A4509A21E}"/>
    <cellStyle name="Comma 10 8 15 4" xfId="18395" xr:uid="{6F88FA78-BAE5-4777-8CB1-D0A0B9D9E4F8}"/>
    <cellStyle name="Comma 10 8 15 5" xfId="19595" xr:uid="{47C35098-1BFB-46A7-8C25-0FAE8F22F7E3}"/>
    <cellStyle name="Comma 10 8 15 6" xfId="36563" xr:uid="{2CD658FF-9E2E-4D59-B093-CCE315A487BA}"/>
    <cellStyle name="Comma 10 8 15 7" xfId="39043" xr:uid="{5BE96D9F-C2A1-4434-AC1E-6FFC7EE7EF7F}"/>
    <cellStyle name="Comma 10 8 15 8" xfId="41521" xr:uid="{199E803A-F034-4EA9-9769-C0D6A39B668A}"/>
    <cellStyle name="Comma 10 8 16" xfId="2162" xr:uid="{00000000-0005-0000-0000-000071080000}"/>
    <cellStyle name="Comma 10 8 16 2" xfId="2163" xr:uid="{00000000-0005-0000-0000-000072080000}"/>
    <cellStyle name="Comma 10 8 16 2 2" xfId="18399" xr:uid="{0D4DC69D-BA07-4E72-8C5E-0246D9AED796}"/>
    <cellStyle name="Comma 10 8 16 2 2 2" xfId="23892" xr:uid="{8FB95140-467E-4AB5-98CB-34D0DC58CD34}"/>
    <cellStyle name="Comma 10 8 16 2 2 3" xfId="37784" xr:uid="{0C437B70-BDD2-4C7B-B6AC-07938193277B}"/>
    <cellStyle name="Comma 10 8 16 2 2 4" xfId="40264" xr:uid="{E5AB4A85-879D-44A6-B88B-E9952EEBF915}"/>
    <cellStyle name="Comma 10 8 16 2 2 5" xfId="42742" xr:uid="{C0DAA959-3722-455E-BC4E-5E9BF8579369}"/>
    <cellStyle name="Comma 10 8 16 2 3" xfId="20668" xr:uid="{6B6EC527-1C8F-459C-A808-1FA667D5C980}"/>
    <cellStyle name="Comma 10 8 16 2 4" xfId="36882" xr:uid="{45B3D679-7149-4243-A9DD-D4C222273EB3}"/>
    <cellStyle name="Comma 10 8 16 2 5" xfId="39362" xr:uid="{443B7E1C-720F-4DE0-BCEB-E56992AB622F}"/>
    <cellStyle name="Comma 10 8 16 2 6" xfId="41840" xr:uid="{BEFC913D-322E-477C-90A6-DA0E0DFC8F34}"/>
    <cellStyle name="Comma 10 8 16 3" xfId="2164" xr:uid="{00000000-0005-0000-0000-000073080000}"/>
    <cellStyle name="Comma 10 8 16 3 2" xfId="18400" xr:uid="{71C8C16F-F236-4BCB-92EA-6939F55D9782}"/>
    <cellStyle name="Comma 10 8 16 3 3" xfId="24624" xr:uid="{1D946F3E-1C33-4A88-AC36-B025256469AD}"/>
    <cellStyle name="Comma 10 8 16 3 4" xfId="38483" xr:uid="{0B04FACC-F650-46B2-A7AF-248CBCFFCD18}"/>
    <cellStyle name="Comma 10 8 16 3 5" xfId="40963" xr:uid="{300DFF76-1241-4EEC-8732-D59B257104B1}"/>
    <cellStyle name="Comma 10 8 16 3 6" xfId="43441" xr:uid="{81539E4D-3A50-49A3-8FCF-4B806E051D63}"/>
    <cellStyle name="Comma 10 8 16 4" xfId="18398" xr:uid="{86EF918E-388C-4069-99B0-A61FAF0D8D43}"/>
    <cellStyle name="Comma 10 8 16 5" xfId="19596" xr:uid="{C6A09400-675B-4DBA-BDE6-165883E871EA}"/>
    <cellStyle name="Comma 10 8 16 6" xfId="36564" xr:uid="{E0A6F58C-748D-4645-B577-81FA5A6A11C0}"/>
    <cellStyle name="Comma 10 8 16 7" xfId="39044" xr:uid="{573A5FD4-C82A-4DED-A154-E9FB85F51A3A}"/>
    <cellStyle name="Comma 10 8 16 8" xfId="41522" xr:uid="{462E5FF1-A46A-436A-9C27-C1DDF1A2BCDB}"/>
    <cellStyle name="Comma 10 8 17" xfId="2165" xr:uid="{00000000-0005-0000-0000-000074080000}"/>
    <cellStyle name="Comma 10 8 17 2" xfId="2166" xr:uid="{00000000-0005-0000-0000-000075080000}"/>
    <cellStyle name="Comma 10 8 17 2 2" xfId="18402" xr:uid="{E847A25A-89BC-4CF8-8E1C-429B89FC0898}"/>
    <cellStyle name="Comma 10 8 17 2 2 2" xfId="23893" xr:uid="{442DC223-52A2-4AD5-AD6B-FC3CB69973F9}"/>
    <cellStyle name="Comma 10 8 17 2 2 3" xfId="37785" xr:uid="{0770C21F-D7BA-4051-B73C-4F58788822C6}"/>
    <cellStyle name="Comma 10 8 17 2 2 4" xfId="40265" xr:uid="{517EAF9F-FBA0-42C5-9E4B-A8A40DE898D3}"/>
    <cellStyle name="Comma 10 8 17 2 2 5" xfId="42743" xr:uid="{1B97A060-6DBB-460B-B923-F6C6807EA055}"/>
    <cellStyle name="Comma 10 8 17 2 3" xfId="20669" xr:uid="{33ABD522-2DC1-4A48-A45B-E9B0145C2CFC}"/>
    <cellStyle name="Comma 10 8 17 2 4" xfId="36883" xr:uid="{8CBD6E3C-DB98-4F3D-A713-42BA61FA7468}"/>
    <cellStyle name="Comma 10 8 17 2 5" xfId="39363" xr:uid="{170402A7-8CD5-4D7F-9CD6-B245B1F4E673}"/>
    <cellStyle name="Comma 10 8 17 2 6" xfId="41841" xr:uid="{388285A8-5882-4D1C-A6D3-D490D47235FE}"/>
    <cellStyle name="Comma 10 8 17 3" xfId="2167" xr:uid="{00000000-0005-0000-0000-000076080000}"/>
    <cellStyle name="Comma 10 8 17 3 2" xfId="18403" xr:uid="{DDB9969A-537A-4D8A-806E-837DAF4CDAEB}"/>
    <cellStyle name="Comma 10 8 17 3 3" xfId="21931" xr:uid="{4CF82053-D453-40B5-8EC3-116C1ACB040A}"/>
    <cellStyle name="Comma 10 8 17 3 4" xfId="37556" xr:uid="{D9DC3F48-1363-4A8A-8A99-B395FAF2B006}"/>
    <cellStyle name="Comma 10 8 17 3 5" xfId="40036" xr:uid="{3198C2B0-B820-4D5D-8690-969C1F1ACBAC}"/>
    <cellStyle name="Comma 10 8 17 3 6" xfId="42514" xr:uid="{78ADD6F0-9C84-43DB-85EC-11CAE717A32D}"/>
    <cellStyle name="Comma 10 8 17 4" xfId="18401" xr:uid="{15F0D2AA-BD33-4A99-8F66-57E6FA356299}"/>
    <cellStyle name="Comma 10 8 17 5" xfId="19597" xr:uid="{F35BA0FB-944B-41BB-8C89-685BD236A62F}"/>
    <cellStyle name="Comma 10 8 17 6" xfId="36565" xr:uid="{F33F0C3B-4659-4557-B5CB-3401F7A72A48}"/>
    <cellStyle name="Comma 10 8 17 7" xfId="39045" xr:uid="{3C5F1A0D-7C8B-444C-9326-BF35AF4B4399}"/>
    <cellStyle name="Comma 10 8 17 8" xfId="41523" xr:uid="{46675640-7A03-428C-A1A4-DF645845DC58}"/>
    <cellStyle name="Comma 10 8 18" xfId="2168" xr:uid="{00000000-0005-0000-0000-000077080000}"/>
    <cellStyle name="Comma 10 8 18 2" xfId="18404" xr:uid="{EB605E25-6CB7-496B-8595-3849F9733090}"/>
    <cellStyle name="Comma 10 8 18 2 2" xfId="23885" xr:uid="{9AAFF1A8-AA86-454F-8E76-F8AEB6D0AC3D}"/>
    <cellStyle name="Comma 10 8 18 2 3" xfId="37777" xr:uid="{138C49D2-1519-4A6F-8A32-0E2A2AEBE1C6}"/>
    <cellStyle name="Comma 10 8 18 2 4" xfId="40257" xr:uid="{5F8E59CD-B609-4C97-B7FB-332E3DAA5258}"/>
    <cellStyle name="Comma 10 8 18 2 5" xfId="42735" xr:uid="{A794A35A-D111-4DEA-BD47-838AADC75ACF}"/>
    <cellStyle name="Comma 10 8 18 3" xfId="20661" xr:uid="{BE911715-7B6E-4430-B0AC-53E28039C594}"/>
    <cellStyle name="Comma 10 8 18 4" xfId="36875" xr:uid="{F1E5A51C-49CF-496D-8D2E-FF38EACDE6C4}"/>
    <cellStyle name="Comma 10 8 18 5" xfId="39355" xr:uid="{B9223F63-27FC-443A-B108-D4300A93CBD0}"/>
    <cellStyle name="Comma 10 8 18 6" xfId="41833" xr:uid="{315F7F7D-247F-4B45-982D-8761D179EA9C}"/>
    <cellStyle name="Comma 10 8 19" xfId="2169" xr:uid="{00000000-0005-0000-0000-000078080000}"/>
    <cellStyle name="Comma 10 8 19 2" xfId="18405" xr:uid="{BBFD097B-DACC-4C2D-80A2-88AC9529F3EB}"/>
    <cellStyle name="Comma 10 8 19 3" xfId="24625" xr:uid="{86424974-894C-4116-9649-4C8C3CAE46D7}"/>
    <cellStyle name="Comma 10 8 19 4" xfId="38484" xr:uid="{01112B2B-12D6-4DCC-AE7F-52D51D976249}"/>
    <cellStyle name="Comma 10 8 19 5" xfId="40964" xr:uid="{6D589E43-EBA7-4080-86D9-C4CBEB2670F9}"/>
    <cellStyle name="Comma 10 8 19 6" xfId="43442" xr:uid="{FDB35C4C-8EA6-4495-9030-874439B55878}"/>
    <cellStyle name="Comma 10 8 2" xfId="2170" xr:uid="{00000000-0005-0000-0000-000079080000}"/>
    <cellStyle name="Comma 10 8 2 2" xfId="2171" xr:uid="{00000000-0005-0000-0000-00007A080000}"/>
    <cellStyle name="Comma 10 8 2 2 2" xfId="18407" xr:uid="{AB3CC146-4048-406F-A096-1097CA02DB9C}"/>
    <cellStyle name="Comma 10 8 2 2 2 2" xfId="23894" xr:uid="{9DCA4655-757B-46FA-B912-DAC274603327}"/>
    <cellStyle name="Comma 10 8 2 2 2 3" xfId="37786" xr:uid="{98A299BF-BD5C-45C8-BE96-AC52979A8B04}"/>
    <cellStyle name="Comma 10 8 2 2 2 4" xfId="40266" xr:uid="{97A760A1-D76B-4F0D-81EE-0146A1816CE5}"/>
    <cellStyle name="Comma 10 8 2 2 2 5" xfId="42744" xr:uid="{A39BA334-9AB9-4AB3-BFAB-4618A5501A50}"/>
    <cellStyle name="Comma 10 8 2 2 3" xfId="20670" xr:uid="{77DC5C7A-D435-4673-917B-EB0030B9FB91}"/>
    <cellStyle name="Comma 10 8 2 2 4" xfId="36884" xr:uid="{781EEDFA-562D-4BE6-B394-1F37AA75FF93}"/>
    <cellStyle name="Comma 10 8 2 2 5" xfId="39364" xr:uid="{A46229FD-E8AB-4909-A82E-627D3EC42BA7}"/>
    <cellStyle name="Comma 10 8 2 2 6" xfId="41842" xr:uid="{066A84E3-51B1-4540-B227-C02FA9138F6E}"/>
    <cellStyle name="Comma 10 8 2 3" xfId="2172" xr:uid="{00000000-0005-0000-0000-00007B080000}"/>
    <cellStyle name="Comma 10 8 2 3 2" xfId="18408" xr:uid="{A07F3AA4-277F-4B50-850F-5F24058ADDD4}"/>
    <cellStyle name="Comma 10 8 2 3 3" xfId="24626" xr:uid="{F258E6BD-C89C-4FC4-AB9F-B8125A6B0880}"/>
    <cellStyle name="Comma 10 8 2 3 4" xfId="38485" xr:uid="{CF50E11E-6786-41CD-B030-E5CEF9A4992E}"/>
    <cellStyle name="Comma 10 8 2 3 5" xfId="40965" xr:uid="{31F4BBCD-FEAE-45CB-8C19-39ABDAAD313F}"/>
    <cellStyle name="Comma 10 8 2 3 6" xfId="43443" xr:uid="{512DB8EF-E3D0-4BF9-8A1A-810AEB07D650}"/>
    <cellStyle name="Comma 10 8 2 4" xfId="18406" xr:uid="{2A0EC020-9E22-4AF2-A938-FA0D618BF9BA}"/>
    <cellStyle name="Comma 10 8 2 5" xfId="19598" xr:uid="{A890A6FB-5952-42AF-A90C-B468F8DB299C}"/>
    <cellStyle name="Comma 10 8 2 6" xfId="36566" xr:uid="{1A395056-3520-4CEC-BEAD-9928F3F1D6C7}"/>
    <cellStyle name="Comma 10 8 2 7" xfId="39046" xr:uid="{0A45FDC8-D8DB-42C9-AC08-6B8494D197AC}"/>
    <cellStyle name="Comma 10 8 2 8" xfId="41524" xr:uid="{4E47FC0C-5FBF-4719-9A54-89A9830CF35F}"/>
    <cellStyle name="Comma 10 8 20" xfId="18379" xr:uid="{426FBDA7-3D50-4DE0-AECE-F6F5B717098C}"/>
    <cellStyle name="Comma 10 8 21" xfId="19589" xr:uid="{FDA291AC-0D20-48EB-8BB0-C642CE910CF2}"/>
    <cellStyle name="Comma 10 8 22" xfId="36557" xr:uid="{E7CBC65D-3648-40C2-AF58-4663EA444D5F}"/>
    <cellStyle name="Comma 10 8 23" xfId="39037" xr:uid="{81F0D9AA-F992-4789-970C-2EF7A207976D}"/>
    <cellStyle name="Comma 10 8 24" xfId="41515" xr:uid="{36B4D283-5D6E-4D7B-B9E1-24CABB6B8B15}"/>
    <cellStyle name="Comma 10 8 3" xfId="2173" xr:uid="{00000000-0005-0000-0000-00007C080000}"/>
    <cellStyle name="Comma 10 8 3 2" xfId="2174" xr:uid="{00000000-0005-0000-0000-00007D080000}"/>
    <cellStyle name="Comma 10 8 3 2 2" xfId="18410" xr:uid="{5A4ABD01-9881-43ED-8649-E8021BD5B996}"/>
    <cellStyle name="Comma 10 8 3 2 2 2" xfId="23895" xr:uid="{14BE8E2A-0384-4B35-949C-225433250D72}"/>
    <cellStyle name="Comma 10 8 3 2 2 3" xfId="37787" xr:uid="{4BB407B2-C4B0-49D9-AE20-CA124CED7514}"/>
    <cellStyle name="Comma 10 8 3 2 2 4" xfId="40267" xr:uid="{9868F76F-716A-40DE-B255-13752C7CDB7A}"/>
    <cellStyle name="Comma 10 8 3 2 2 5" xfId="42745" xr:uid="{DCF728D3-F5CF-48FE-B514-D6A2DB92E782}"/>
    <cellStyle name="Comma 10 8 3 2 3" xfId="20671" xr:uid="{DA6CC629-6E58-46D8-BB9C-38DE216EB7AE}"/>
    <cellStyle name="Comma 10 8 3 2 4" xfId="36885" xr:uid="{C9FBEA3C-6B6C-45FD-B497-BBD212FCF8D8}"/>
    <cellStyle name="Comma 10 8 3 2 5" xfId="39365" xr:uid="{0585DCC3-8C50-4F2E-83FB-28AC73895E05}"/>
    <cellStyle name="Comma 10 8 3 2 6" xfId="41843" xr:uid="{B74DCC7C-A310-4257-B1C7-0D3932E8EEC0}"/>
    <cellStyle name="Comma 10 8 3 3" xfId="2175" xr:uid="{00000000-0005-0000-0000-00007E080000}"/>
    <cellStyle name="Comma 10 8 3 3 2" xfId="18411" xr:uid="{3EF41940-BE0F-4F44-A827-D6605DCE80D1}"/>
    <cellStyle name="Comma 10 8 3 3 3" xfId="21929" xr:uid="{4D56538C-C6C5-41D9-BAF3-BB7277830B4F}"/>
    <cellStyle name="Comma 10 8 3 3 4" xfId="37555" xr:uid="{D1E1C228-7797-4527-9DFC-0F9E93B50302}"/>
    <cellStyle name="Comma 10 8 3 3 5" xfId="40035" xr:uid="{10AAFB67-92CA-4E80-80DF-41105F690D33}"/>
    <cellStyle name="Comma 10 8 3 3 6" xfId="42513" xr:uid="{3FF15573-357C-4594-910E-A910486C6A7F}"/>
    <cellStyle name="Comma 10 8 3 4" xfId="18409" xr:uid="{91DC0E28-397D-4829-8542-FA88BF64E631}"/>
    <cellStyle name="Comma 10 8 3 5" xfId="19599" xr:uid="{ED802E20-448D-4E67-A319-D1DD21306739}"/>
    <cellStyle name="Comma 10 8 3 6" xfId="36567" xr:uid="{3984D392-7E07-434C-A2B7-45044985DECC}"/>
    <cellStyle name="Comma 10 8 3 7" xfId="39047" xr:uid="{DEFBBEB7-6BC7-437C-9D98-1FEFC8694717}"/>
    <cellStyle name="Comma 10 8 3 8" xfId="41525" xr:uid="{72DA6CDD-E7A6-453C-83D7-ADDD20C266E8}"/>
    <cellStyle name="Comma 10 8 4" xfId="2176" xr:uid="{00000000-0005-0000-0000-00007F080000}"/>
    <cellStyle name="Comma 10 8 4 2" xfId="2177" xr:uid="{00000000-0005-0000-0000-000080080000}"/>
    <cellStyle name="Comma 10 8 4 2 2" xfId="18413" xr:uid="{A17833EB-29C9-4F28-8B0A-5743E1525DDE}"/>
    <cellStyle name="Comma 10 8 4 2 2 2" xfId="23896" xr:uid="{FD685E5A-3E01-44EC-95BF-F9FADDCE8C81}"/>
    <cellStyle name="Comma 10 8 4 2 2 3" xfId="37788" xr:uid="{31880D04-C051-4C35-856B-FFF1DB040030}"/>
    <cellStyle name="Comma 10 8 4 2 2 4" xfId="40268" xr:uid="{35ADADA3-FC6C-4610-A865-3539AC7689FE}"/>
    <cellStyle name="Comma 10 8 4 2 2 5" xfId="42746" xr:uid="{0685F034-A5B7-4BFF-B26C-19C11C1B5718}"/>
    <cellStyle name="Comma 10 8 4 2 3" xfId="20672" xr:uid="{2EA825FE-9843-43B1-B9A1-D64E4811A6DE}"/>
    <cellStyle name="Comma 10 8 4 2 4" xfId="36886" xr:uid="{5E04C03C-730B-4B60-A4E4-75BC609276DF}"/>
    <cellStyle name="Comma 10 8 4 2 5" xfId="39366" xr:uid="{D4AEE28D-B16F-4CFE-BC0E-9119FD30C504}"/>
    <cellStyle name="Comma 10 8 4 2 6" xfId="41844" xr:uid="{FED4482E-6C40-4F0E-8EDE-1AE3712BC9DE}"/>
    <cellStyle name="Comma 10 8 4 3" xfId="2178" xr:uid="{00000000-0005-0000-0000-000081080000}"/>
    <cellStyle name="Comma 10 8 4 3 2" xfId="18414" xr:uid="{0A10655E-303E-471A-AD58-628A9B3125A2}"/>
    <cellStyle name="Comma 10 8 4 3 3" xfId="21928" xr:uid="{0CFD504F-F83B-4CAD-9927-44429C46C003}"/>
    <cellStyle name="Comma 10 8 4 3 4" xfId="37554" xr:uid="{418A631D-BC2B-4DB6-A5E0-6165FAC18AE1}"/>
    <cellStyle name="Comma 10 8 4 3 5" xfId="40034" xr:uid="{CAA6DF20-C5F2-42FE-8E1B-4D64B5A1A856}"/>
    <cellStyle name="Comma 10 8 4 3 6" xfId="42512" xr:uid="{608BAF29-8CC7-4EB8-9619-14BD2882C0A9}"/>
    <cellStyle name="Comma 10 8 4 4" xfId="18412" xr:uid="{42664DAF-E304-4A44-9997-8234A7CD8D07}"/>
    <cellStyle name="Comma 10 8 4 5" xfId="19600" xr:uid="{1937ECDC-F26A-4B68-ADD7-113280F249BC}"/>
    <cellStyle name="Comma 10 8 4 6" xfId="36568" xr:uid="{BF2D4758-B2F6-4278-987C-E63CEF5ABC06}"/>
    <cellStyle name="Comma 10 8 4 7" xfId="39048" xr:uid="{5FCAC430-C4F6-466E-8AD8-7B6D620C7446}"/>
    <cellStyle name="Comma 10 8 4 8" xfId="41526" xr:uid="{0AA05ED2-1C21-4227-AFA7-19CCF03DC6B9}"/>
    <cellStyle name="Comma 10 8 5" xfId="2179" xr:uid="{00000000-0005-0000-0000-000082080000}"/>
    <cellStyle name="Comma 10 8 5 2" xfId="2180" xr:uid="{00000000-0005-0000-0000-000083080000}"/>
    <cellStyle name="Comma 10 8 5 2 2" xfId="18416" xr:uid="{B6D66496-60D7-434A-AD8A-FD7919B1D6CE}"/>
    <cellStyle name="Comma 10 8 5 2 2 2" xfId="23897" xr:uid="{E6E56D03-D8F9-4E8B-B65B-93A569496AD4}"/>
    <cellStyle name="Comma 10 8 5 2 2 3" xfId="37789" xr:uid="{7C956055-7EF5-4186-A479-98DD266EF392}"/>
    <cellStyle name="Comma 10 8 5 2 2 4" xfId="40269" xr:uid="{C488A0CA-1B88-4A48-920B-D432E3390551}"/>
    <cellStyle name="Comma 10 8 5 2 2 5" xfId="42747" xr:uid="{7D601AB2-97C1-404B-8B01-0DFE1741EFA3}"/>
    <cellStyle name="Comma 10 8 5 2 3" xfId="20673" xr:uid="{004DB96E-AF04-41FE-A7BE-EAB952EA33EC}"/>
    <cellStyle name="Comma 10 8 5 2 4" xfId="36887" xr:uid="{AB204D9A-A62A-46EB-91A9-2DB909191D79}"/>
    <cellStyle name="Comma 10 8 5 2 5" xfId="39367" xr:uid="{D3512E39-3789-434F-AFA0-5F371134BA7B}"/>
    <cellStyle name="Comma 10 8 5 2 6" xfId="41845" xr:uid="{8485C7A7-D04A-4CD4-8809-EC30C2BBB1AE}"/>
    <cellStyle name="Comma 10 8 5 3" xfId="2181" xr:uid="{00000000-0005-0000-0000-000084080000}"/>
    <cellStyle name="Comma 10 8 5 3 2" xfId="18417" xr:uid="{86C99533-5ABD-46CE-9353-F6C430C79CDB}"/>
    <cellStyle name="Comma 10 8 5 3 3" xfId="24627" xr:uid="{22BB44F7-9CF7-4728-8397-8B412281F3CC}"/>
    <cellStyle name="Comma 10 8 5 3 4" xfId="38486" xr:uid="{B5F42BF7-645F-42FD-9D6F-A9EF874CEF6F}"/>
    <cellStyle name="Comma 10 8 5 3 5" xfId="40966" xr:uid="{BC267F24-358D-4D49-8233-09CE5FB4F0DC}"/>
    <cellStyle name="Comma 10 8 5 3 6" xfId="43444" xr:uid="{DABB57A8-AEBA-4447-8BCA-2537A1EEBC95}"/>
    <cellStyle name="Comma 10 8 5 4" xfId="18415" xr:uid="{5FDAEC2A-9283-47D6-BD99-3E821A2C914D}"/>
    <cellStyle name="Comma 10 8 5 5" xfId="19601" xr:uid="{C564E9C3-FEFE-43D6-819D-3869648E212F}"/>
    <cellStyle name="Comma 10 8 5 6" xfId="36569" xr:uid="{870515F1-4BF0-4B08-8A70-EFCBCB20515B}"/>
    <cellStyle name="Comma 10 8 5 7" xfId="39049" xr:uid="{718A8111-CA6F-4AE3-84DA-338CD7F4DDFB}"/>
    <cellStyle name="Comma 10 8 5 8" xfId="41527" xr:uid="{2FDDC6F7-1AE5-4C21-9F06-EE5C1E19A714}"/>
    <cellStyle name="Comma 10 8 6" xfId="2182" xr:uid="{00000000-0005-0000-0000-000085080000}"/>
    <cellStyle name="Comma 10 8 6 2" xfId="2183" xr:uid="{00000000-0005-0000-0000-000086080000}"/>
    <cellStyle name="Comma 10 8 6 2 2" xfId="18419" xr:uid="{55C4F6E2-3B8E-4687-B2FB-C982E5A33473}"/>
    <cellStyle name="Comma 10 8 6 2 2 2" xfId="23898" xr:uid="{F206B43B-D0A0-4930-9E00-B40E55D98330}"/>
    <cellStyle name="Comma 10 8 6 2 2 3" xfId="37790" xr:uid="{71568C8E-48C2-4672-A928-D62BB4F4B573}"/>
    <cellStyle name="Comma 10 8 6 2 2 4" xfId="40270" xr:uid="{8A7AC489-0272-4BF4-A89E-C296642DD2A9}"/>
    <cellStyle name="Comma 10 8 6 2 2 5" xfId="42748" xr:uid="{EC1D6D2D-F477-4107-AA6C-AAA923752DAC}"/>
    <cellStyle name="Comma 10 8 6 2 3" xfId="20674" xr:uid="{8CA72253-74C2-4AD6-A489-B741817EF290}"/>
    <cellStyle name="Comma 10 8 6 2 4" xfId="36888" xr:uid="{BC837EA3-44F1-47DC-9AB7-00AE093558A8}"/>
    <cellStyle name="Comma 10 8 6 2 5" xfId="39368" xr:uid="{903F5BB9-E575-4011-B7D6-106DAABC0A2C}"/>
    <cellStyle name="Comma 10 8 6 2 6" xfId="41846" xr:uid="{FA4218BE-5577-486B-ACE9-7530A332A8DD}"/>
    <cellStyle name="Comma 10 8 6 3" xfId="2184" xr:uid="{00000000-0005-0000-0000-000087080000}"/>
    <cellStyle name="Comma 10 8 6 3 2" xfId="18420" xr:uid="{1F65017F-CF0C-4CCC-81A5-3A92A801653D}"/>
    <cellStyle name="Comma 10 8 6 3 3" xfId="24628" xr:uid="{569AE034-A659-420A-BC60-7B92F6F35946}"/>
    <cellStyle name="Comma 10 8 6 3 4" xfId="38487" xr:uid="{B954210C-9D97-431E-B1EA-1181EE6FB86E}"/>
    <cellStyle name="Comma 10 8 6 3 5" xfId="40967" xr:uid="{312BBFAA-26EF-49B6-B51C-FDE060745BCD}"/>
    <cellStyle name="Comma 10 8 6 3 6" xfId="43445" xr:uid="{1C9821C4-9E8E-436D-8612-5A232B6964F2}"/>
    <cellStyle name="Comma 10 8 6 4" xfId="18418" xr:uid="{BFC7BE2E-A5BB-4342-9983-D974D17C929A}"/>
    <cellStyle name="Comma 10 8 6 5" xfId="19602" xr:uid="{958A37BA-FB19-45BA-A29C-0CBB17199FD8}"/>
    <cellStyle name="Comma 10 8 6 6" xfId="36570" xr:uid="{DF7091BC-CFE3-48B2-81D4-5CCC9C38A0C3}"/>
    <cellStyle name="Comma 10 8 6 7" xfId="39050" xr:uid="{029FECA1-A3FD-46E1-8E82-F66E0D990C53}"/>
    <cellStyle name="Comma 10 8 6 8" xfId="41528" xr:uid="{1ADAC6C9-17EB-47F5-A24D-6E122C7684B8}"/>
    <cellStyle name="Comma 10 8 7" xfId="2185" xr:uid="{00000000-0005-0000-0000-000088080000}"/>
    <cellStyle name="Comma 10 8 7 2" xfId="2186" xr:uid="{00000000-0005-0000-0000-000089080000}"/>
    <cellStyle name="Comma 10 8 7 2 2" xfId="18422" xr:uid="{F25C12D0-5960-4027-8416-7502EE0F23B5}"/>
    <cellStyle name="Comma 10 8 7 2 2 2" xfId="23899" xr:uid="{C359870C-3F34-4BF6-9DA5-A8CB52E2AF42}"/>
    <cellStyle name="Comma 10 8 7 2 2 3" xfId="37791" xr:uid="{1DABDEBA-55A8-45AB-94EC-60D8B5F0FEAA}"/>
    <cellStyle name="Comma 10 8 7 2 2 4" xfId="40271" xr:uid="{98A1D3CE-9B54-409F-ADA9-785E278080D2}"/>
    <cellStyle name="Comma 10 8 7 2 2 5" xfId="42749" xr:uid="{C8E04AC3-5EF5-4E9F-953E-DFD385EDFE66}"/>
    <cellStyle name="Comma 10 8 7 2 3" xfId="20675" xr:uid="{7EB61CB2-6CF4-4917-8AEA-2C30C5F72752}"/>
    <cellStyle name="Comma 10 8 7 2 4" xfId="36889" xr:uid="{ED4C8806-D524-4D2B-8A8C-F600621037C7}"/>
    <cellStyle name="Comma 10 8 7 2 5" xfId="39369" xr:uid="{FD49DB4F-8E11-4E44-8AAA-D575A766728B}"/>
    <cellStyle name="Comma 10 8 7 2 6" xfId="41847" xr:uid="{A6D7AF95-64E7-4412-BB98-F295C9DD1F53}"/>
    <cellStyle name="Comma 10 8 7 3" xfId="2187" xr:uid="{00000000-0005-0000-0000-00008A080000}"/>
    <cellStyle name="Comma 10 8 7 3 2" xfId="18423" xr:uid="{23BACE0F-FEF1-4454-9781-DF4CD29C813B}"/>
    <cellStyle name="Comma 10 8 7 3 3" xfId="24629" xr:uid="{E1569E06-E2E1-4705-AD2B-B13A49ACAC18}"/>
    <cellStyle name="Comma 10 8 7 3 4" xfId="38488" xr:uid="{78EE1182-AEEB-4CF4-A0A2-FAEDAC1348D4}"/>
    <cellStyle name="Comma 10 8 7 3 5" xfId="40968" xr:uid="{BD053202-3AF9-4D80-B835-8792614DAC9F}"/>
    <cellStyle name="Comma 10 8 7 3 6" xfId="43446" xr:uid="{93D6902D-E5AD-465B-B62F-4BC4415D4979}"/>
    <cellStyle name="Comma 10 8 7 4" xfId="18421" xr:uid="{3C6703C5-7ACF-43F7-81E2-73A8C6AE628A}"/>
    <cellStyle name="Comma 10 8 7 5" xfId="19603" xr:uid="{16B190A9-45E4-4329-98F1-0C6E7366130D}"/>
    <cellStyle name="Comma 10 8 7 6" xfId="36571" xr:uid="{07846F27-8A02-4956-9341-77368F9EBB27}"/>
    <cellStyle name="Comma 10 8 7 7" xfId="39051" xr:uid="{E2C33902-A07C-4290-ADE9-F29C0EEA2FF5}"/>
    <cellStyle name="Comma 10 8 7 8" xfId="41529" xr:uid="{2459A2E6-BE23-4A53-BBB0-C87607873BA7}"/>
    <cellStyle name="Comma 10 8 8" xfId="2188" xr:uid="{00000000-0005-0000-0000-00008B080000}"/>
    <cellStyle name="Comma 10 8 8 2" xfId="2189" xr:uid="{00000000-0005-0000-0000-00008C080000}"/>
    <cellStyle name="Comma 10 8 8 2 2" xfId="18425" xr:uid="{2FBBFDF7-F099-4DB1-A18D-B1A2C6EB7FA2}"/>
    <cellStyle name="Comma 10 8 8 2 2 2" xfId="23900" xr:uid="{501FA38C-41E0-4E22-9531-E26E6D70C616}"/>
    <cellStyle name="Comma 10 8 8 2 2 3" xfId="37792" xr:uid="{C504BB0C-8C39-43C7-872F-046520F7FD6D}"/>
    <cellStyle name="Comma 10 8 8 2 2 4" xfId="40272" xr:uid="{AE750266-C285-4E23-8E7F-730549C7884D}"/>
    <cellStyle name="Comma 10 8 8 2 2 5" xfId="42750" xr:uid="{DE23EEFA-6AFE-4053-A3F6-08E64EFD0D2F}"/>
    <cellStyle name="Comma 10 8 8 2 3" xfId="20676" xr:uid="{4365532D-B379-4FA0-9427-1DB126F2B349}"/>
    <cellStyle name="Comma 10 8 8 2 4" xfId="36890" xr:uid="{FD86B6E0-0963-45B9-AA2F-D5627C30C920}"/>
    <cellStyle name="Comma 10 8 8 2 5" xfId="39370" xr:uid="{6B05973C-4BA5-45A6-8555-13A7FED2B794}"/>
    <cellStyle name="Comma 10 8 8 2 6" xfId="41848" xr:uid="{63B7C9D1-DC50-472E-A16B-C825423BE2FD}"/>
    <cellStyle name="Comma 10 8 8 3" xfId="2190" xr:uid="{00000000-0005-0000-0000-00008D080000}"/>
    <cellStyle name="Comma 10 8 8 3 2" xfId="18426" xr:uid="{6AB5F017-C4D6-4B3D-BFFD-FD10EDF6A147}"/>
    <cellStyle name="Comma 10 8 8 3 3" xfId="21927" xr:uid="{CA3C29B0-26D3-4B70-AE92-6E0099C5489F}"/>
    <cellStyle name="Comma 10 8 8 3 4" xfId="37553" xr:uid="{2F5E2469-8330-408C-8846-F59D51CDF10D}"/>
    <cellStyle name="Comma 10 8 8 3 5" xfId="40033" xr:uid="{D598DDB7-9E4D-4D38-8914-649D1B106FA2}"/>
    <cellStyle name="Comma 10 8 8 3 6" xfId="42511" xr:uid="{EC74766D-16D2-4B1C-AAC5-558F5F6FD88D}"/>
    <cellStyle name="Comma 10 8 8 4" xfId="18424" xr:uid="{371F2835-D9D7-410F-AA88-C8BDBAE28164}"/>
    <cellStyle name="Comma 10 8 8 5" xfId="19604" xr:uid="{360CC926-C9D7-496A-A245-3B646EB907A2}"/>
    <cellStyle name="Comma 10 8 8 6" xfId="36572" xr:uid="{E4891E6F-C27C-4F08-B0F5-F124DC4CF761}"/>
    <cellStyle name="Comma 10 8 8 7" xfId="39052" xr:uid="{0626844C-8390-4CBB-9899-3F4219FB92D6}"/>
    <cellStyle name="Comma 10 8 8 8" xfId="41530" xr:uid="{C633041A-69E3-4F9B-A266-C87C97A06D42}"/>
    <cellStyle name="Comma 10 8 9" xfId="2191" xr:uid="{00000000-0005-0000-0000-00008E080000}"/>
    <cellStyle name="Comma 10 8 9 2" xfId="2192" xr:uid="{00000000-0005-0000-0000-00008F080000}"/>
    <cellStyle name="Comma 10 8 9 2 2" xfId="18428" xr:uid="{F7198E76-046E-44B8-AD2A-03E6E3AD98A3}"/>
    <cellStyle name="Comma 10 8 9 2 2 2" xfId="23901" xr:uid="{DF4AD364-7E21-4D4B-8676-C2B59DE521AD}"/>
    <cellStyle name="Comma 10 8 9 2 2 3" xfId="37793" xr:uid="{821712C6-C0B5-4D3A-A68E-77A50BC6BA19}"/>
    <cellStyle name="Comma 10 8 9 2 2 4" xfId="40273" xr:uid="{04BCA85E-FD82-4515-ADCA-40287786234C}"/>
    <cellStyle name="Comma 10 8 9 2 2 5" xfId="42751" xr:uid="{8A11FD45-876B-44F2-BBC7-FB68702CCEF2}"/>
    <cellStyle name="Comma 10 8 9 2 3" xfId="20677" xr:uid="{166A9214-9714-441B-B526-55F0C82FDDCE}"/>
    <cellStyle name="Comma 10 8 9 2 4" xfId="36891" xr:uid="{18FEEF88-CD59-49B2-BCBF-C17633244650}"/>
    <cellStyle name="Comma 10 8 9 2 5" xfId="39371" xr:uid="{ED0AF92A-3CB7-4E6A-93F5-31B259660037}"/>
    <cellStyle name="Comma 10 8 9 2 6" xfId="41849" xr:uid="{7D315A50-2494-4AAD-BE8F-89089C9887CA}"/>
    <cellStyle name="Comma 10 8 9 3" xfId="2193" xr:uid="{00000000-0005-0000-0000-000090080000}"/>
    <cellStyle name="Comma 10 8 9 3 2" xfId="18429" xr:uid="{FFD4CE57-6D3B-452F-A7FC-B2EC27C95DCA}"/>
    <cellStyle name="Comma 10 8 9 3 3" xfId="24630" xr:uid="{4513797A-FC03-4B2D-AEB9-96D96A91C7FC}"/>
    <cellStyle name="Comma 10 8 9 3 4" xfId="38489" xr:uid="{0DF4AE07-C05C-4F30-B897-E64F482041B8}"/>
    <cellStyle name="Comma 10 8 9 3 5" xfId="40969" xr:uid="{ABA332D9-48F6-4B5B-BD53-1D690C7A0AFD}"/>
    <cellStyle name="Comma 10 8 9 3 6" xfId="43447" xr:uid="{A308D9EF-1B2A-407D-8766-95A90ECF041E}"/>
    <cellStyle name="Comma 10 8 9 4" xfId="18427" xr:uid="{8B129852-2601-4926-8415-91EBAE2C0B65}"/>
    <cellStyle name="Comma 10 8 9 5" xfId="19605" xr:uid="{F0D82342-DCA6-456C-827E-F1C5B5750A04}"/>
    <cellStyle name="Comma 10 8 9 6" xfId="36573" xr:uid="{3B2A8804-7027-4A60-90FD-79A1C7031A94}"/>
    <cellStyle name="Comma 10 8 9 7" xfId="39053" xr:uid="{29083878-C55A-448F-B5E9-DDDDA36AF7F6}"/>
    <cellStyle name="Comma 10 8 9 8" xfId="41531" xr:uid="{02D64E65-EE8C-4860-BB51-6E283166381F}"/>
    <cellStyle name="Comma 10 9" xfId="2194" xr:uid="{00000000-0005-0000-0000-000091080000}"/>
    <cellStyle name="Comma 10 9 2" xfId="2195" xr:uid="{00000000-0005-0000-0000-000092080000}"/>
    <cellStyle name="Comma 10 9 2 2" xfId="18431" xr:uid="{153C15FD-4A55-4241-AAC3-5CDF0832DEB4}"/>
    <cellStyle name="Comma 10 9 2 3" xfId="24632" xr:uid="{3CF8EDA9-51C7-4959-87BE-07D1C8387830}"/>
    <cellStyle name="Comma 10 9 2 4" xfId="38491" xr:uid="{E8F6C8FF-9F8D-4F64-92E5-71E1AA232489}"/>
    <cellStyle name="Comma 10 9 2 5" xfId="40971" xr:uid="{314B77F6-F388-4D1C-8550-CA6516C5ACF6}"/>
    <cellStyle name="Comma 10 9 2 6" xfId="43449" xr:uid="{E8D97949-32EB-4C40-BBFD-3FFCFD03B7EF}"/>
    <cellStyle name="Comma 10 9 3" xfId="2196" xr:uid="{00000000-0005-0000-0000-000093080000}"/>
    <cellStyle name="Comma 10 9 3 2" xfId="18432" xr:uid="{D27D3E5A-0955-46AB-829D-54B71C1684B0}"/>
    <cellStyle name="Comma 10 9 3 3" xfId="24633" xr:uid="{FFCE9F19-2D73-4E35-8A46-432B017F3E8E}"/>
    <cellStyle name="Comma 10 9 3 4" xfId="38492" xr:uid="{55D1E8FA-D6CB-4673-965F-B24EED061F26}"/>
    <cellStyle name="Comma 10 9 3 5" xfId="40972" xr:uid="{E98F1742-C64A-4FFB-A8CD-33FCFC63C22B}"/>
    <cellStyle name="Comma 10 9 3 6" xfId="43450" xr:uid="{D24607EB-55B9-4A7F-8A0F-295E773816A7}"/>
    <cellStyle name="Comma 10 9 4" xfId="18430" xr:uid="{A06AC47F-8DAB-4923-95EF-52C827CC153A}"/>
    <cellStyle name="Comma 10 9 4 2" xfId="24631" xr:uid="{7C34E93A-29CC-4BEE-997F-E1CEA67B1652}"/>
    <cellStyle name="Comma 10 9 4 3" xfId="38490" xr:uid="{2398D120-BC23-42CD-A421-60B42F3AB305}"/>
    <cellStyle name="Comma 10 9 4 4" xfId="40970" xr:uid="{5FA662FF-7D70-4A4D-908C-A41E8FD85DAD}"/>
    <cellStyle name="Comma 10 9 4 5" xfId="43448" xr:uid="{2FDED528-BC22-4D78-B487-F682E4AC0C2D}"/>
    <cellStyle name="Comma 10 9 5" xfId="23496" xr:uid="{E24C1B5B-9D65-4D8A-A170-F1904796041A}"/>
    <cellStyle name="Comma 11" xfId="2197" xr:uid="{00000000-0005-0000-0000-000094080000}"/>
    <cellStyle name="Comma 11 2" xfId="2198" xr:uid="{00000000-0005-0000-0000-000095080000}"/>
    <cellStyle name="Comma 11 2 2" xfId="18434" xr:uid="{DB72CF2A-FDF8-4506-8EC9-B0B19FDEE3D0}"/>
    <cellStyle name="Comma 11 2 2 2" xfId="23903" xr:uid="{1D085D29-B76B-4A23-8F35-F34947FECED6}"/>
    <cellStyle name="Comma 11 2 2 3" xfId="37794" xr:uid="{13F0863B-236D-44F6-8B2F-7D9B558B8358}"/>
    <cellStyle name="Comma 11 2 2 4" xfId="40274" xr:uid="{3D8CA540-3E78-4A74-8C13-E20F17C5D050}"/>
    <cellStyle name="Comma 11 2 2 5" xfId="42752" xr:uid="{DE90C3F2-4C92-4394-8902-B810E1FC114E}"/>
    <cellStyle name="Comma 11 2 3" xfId="20925" xr:uid="{C1BB0F1E-6CFE-429C-9BF1-A21046AF53B4}"/>
    <cellStyle name="Comma 11 2 4" xfId="37055" xr:uid="{97E4D10E-418C-40AB-8FFB-AA6DDC90A550}"/>
    <cellStyle name="Comma 11 2 5" xfId="39535" xr:uid="{80FC1B87-F4BC-46D2-8EF3-303D36974DF9}"/>
    <cellStyle name="Comma 11 2 6" xfId="42013" xr:uid="{8AA3B957-521C-4103-8FFC-66F2EEEB5E0C}"/>
    <cellStyle name="Comma 11 3" xfId="18433" xr:uid="{C4EBDC99-EF4C-41C1-AC31-C04BF104972B}"/>
    <cellStyle name="Comma 11 3 2" xfId="23497" xr:uid="{4D73B5F0-D639-480C-A428-E505EC03D1B5}"/>
    <cellStyle name="Comma 11 4" xfId="23902" xr:uid="{5B5B2C37-AE00-4DC8-B955-53186DC322BE}"/>
    <cellStyle name="Comma 11 5" xfId="20924" xr:uid="{79D24CD2-2BDB-4D7E-8943-0A357F6CC01C}"/>
    <cellStyle name="Comma 11 6" xfId="37054" xr:uid="{7F8735BB-1BBF-4C2B-88F8-15466C906C27}"/>
    <cellStyle name="Comma 11 7" xfId="39534" xr:uid="{8A838AFD-B512-42DB-9CDD-06DC1174F499}"/>
    <cellStyle name="Comma 11 8" xfId="42012" xr:uid="{03C4C0B2-7F74-416B-AD9F-5A737E9F4E56}"/>
    <cellStyle name="Comma 12" xfId="2199" xr:uid="{00000000-0005-0000-0000-000096080000}"/>
    <cellStyle name="Comma 12 2" xfId="2200" xr:uid="{00000000-0005-0000-0000-000097080000}"/>
    <cellStyle name="Comma 12 2 2" xfId="18436" xr:uid="{65781775-4457-4920-A76D-D38EC2F5E4FD}"/>
    <cellStyle name="Comma 12 2 2 2" xfId="23905" xr:uid="{597B080C-FE69-4EC5-A745-79C576AF7032}"/>
    <cellStyle name="Comma 12 2 2 3" xfId="37795" xr:uid="{5755C12B-5DDE-4C54-8946-16380C25AB39}"/>
    <cellStyle name="Comma 12 2 2 4" xfId="40275" xr:uid="{7E09456A-6C42-440C-9E5A-E4CBF78ACDFA}"/>
    <cellStyle name="Comma 12 2 2 5" xfId="42753" xr:uid="{F7B62954-8CCF-4553-87A3-65AB09C2C168}"/>
    <cellStyle name="Comma 12 2 3" xfId="20927" xr:uid="{D6F571D2-DB22-497C-87F7-6CDEAD941DD0}"/>
    <cellStyle name="Comma 12 2 4" xfId="37057" xr:uid="{E0F9C9A1-0D8E-4365-B7D4-22CC5D0DA382}"/>
    <cellStyle name="Comma 12 2 5" xfId="39537" xr:uid="{2886C7A1-7984-4C7D-BA78-490A67F54AA5}"/>
    <cellStyle name="Comma 12 2 6" xfId="42015" xr:uid="{A842CCB9-A297-4DD9-9917-4B2627C9149B}"/>
    <cellStyle name="Comma 12 3" xfId="18435" xr:uid="{82D65FA8-B695-481C-91AA-F46E2E08E5FD}"/>
    <cellStyle name="Comma 12 3 2" xfId="23904" xr:uid="{7EB6D404-29CC-410C-B9A4-CA47B66ADDCF}"/>
    <cellStyle name="Comma 12 4" xfId="20926" xr:uid="{31B456ED-3CA4-4E97-9DC1-B8A530A166B1}"/>
    <cellStyle name="Comma 12 5" xfId="37056" xr:uid="{BA5A792E-CF80-4FF4-8408-C3D626EB61C7}"/>
    <cellStyle name="Comma 12 6" xfId="39536" xr:uid="{67C71A4F-EEE3-466A-B8A8-A208B08ACF08}"/>
    <cellStyle name="Comma 12 7" xfId="42014" xr:uid="{F6787143-3332-4F08-93DD-9001766730A6}"/>
    <cellStyle name="Comma 13" xfId="2201" xr:uid="{00000000-0005-0000-0000-000098080000}"/>
    <cellStyle name="Comma 13 2" xfId="2202" xr:uid="{00000000-0005-0000-0000-000099080000}"/>
    <cellStyle name="Comma 13 2 2" xfId="18438" xr:uid="{35E5C0FA-CBC6-4133-9E16-5E7250220A28}"/>
    <cellStyle name="Comma 13 2 2 2" xfId="23907" xr:uid="{C0BC8CE1-34B2-416C-B6B0-9A85F9E300EE}"/>
    <cellStyle name="Comma 13 2 2 3" xfId="37796" xr:uid="{0151B62A-DEA1-4645-8334-9410BF20B9C2}"/>
    <cellStyle name="Comma 13 2 2 4" xfId="40276" xr:uid="{767E02C4-A1FA-45D4-8DB1-FCB762116B57}"/>
    <cellStyle name="Comma 13 2 2 5" xfId="42754" xr:uid="{AB596CC2-530B-4476-AB75-3BA1583BF695}"/>
    <cellStyle name="Comma 13 2 3" xfId="20929" xr:uid="{71766214-AC9F-4A9A-8571-4F48676B2927}"/>
    <cellStyle name="Comma 13 2 4" xfId="37059" xr:uid="{9EA3C01A-685A-42B2-8587-1BE33E7FCF8D}"/>
    <cellStyle name="Comma 13 2 5" xfId="39539" xr:uid="{7A4D5E64-3568-4A17-9509-9019CCEFE538}"/>
    <cellStyle name="Comma 13 2 6" xfId="42017" xr:uid="{F21A8D6D-2E5F-4EF9-8534-646372CBEC44}"/>
    <cellStyle name="Comma 13 3" xfId="18437" xr:uid="{BBD46859-17CA-4F12-A4E4-E175E124CA34}"/>
    <cellStyle name="Comma 13 3 2" xfId="23906" xr:uid="{CF8088F0-7E2E-45D2-9623-C7C118648570}"/>
    <cellStyle name="Comma 13 4" xfId="20928" xr:uid="{13087338-C519-4C1B-96A1-BF4D08E9B54E}"/>
    <cellStyle name="Comma 13 5" xfId="37058" xr:uid="{4E719BDF-2910-475E-8711-276AB750F43D}"/>
    <cellStyle name="Comma 13 6" xfId="39538" xr:uid="{1F21F56D-7BAE-4A61-A0EB-FAF0DB14FA7C}"/>
    <cellStyle name="Comma 13 7" xfId="42016" xr:uid="{AFE05935-08C0-44E7-AC7E-5EF41F3F14A1}"/>
    <cellStyle name="Comma 14" xfId="2203" xr:uid="{00000000-0005-0000-0000-00009A080000}"/>
    <cellStyle name="Comma 14 2" xfId="2204" xr:uid="{00000000-0005-0000-0000-00009B080000}"/>
    <cellStyle name="Comma 14 2 2" xfId="2205" xr:uid="{00000000-0005-0000-0000-00009C080000}"/>
    <cellStyle name="Comma 14 2 2 2" xfId="18441" xr:uid="{C09044E9-EB8C-4B9F-95A0-DD3945081EFD}"/>
    <cellStyle name="Comma 14 2 2 3" xfId="23909" xr:uid="{6553ECC8-F5EC-4BF9-88F7-148CE7237E82}"/>
    <cellStyle name="Comma 14 2 2 4" xfId="37797" xr:uid="{871410D5-0A22-4407-B228-9C6B478750CA}"/>
    <cellStyle name="Comma 14 2 2 5" xfId="40277" xr:uid="{32745EAC-C65E-492F-954E-7FF0D14990F2}"/>
    <cellStyle name="Comma 14 2 2 6" xfId="42755" xr:uid="{A0354799-5916-49BF-A26F-BB1DD6EB3DA4}"/>
    <cellStyle name="Comma 14 2 3" xfId="2206" xr:uid="{00000000-0005-0000-0000-00009D080000}"/>
    <cellStyle name="Comma 14 2 3 2" xfId="18442" xr:uid="{B1377EC9-ECB4-4AC7-A293-72BE6BAD137F}"/>
    <cellStyle name="Comma 14 2 3 3" xfId="24634" xr:uid="{470D3DC9-68F7-4623-8B31-07EDF65475D8}"/>
    <cellStyle name="Comma 14 2 3 4" xfId="38493" xr:uid="{5EC55A79-1543-4853-A7AD-749B96C6D090}"/>
    <cellStyle name="Comma 14 2 3 5" xfId="40973" xr:uid="{01F74A29-BA5A-4E5E-9059-6E8261D4DAA5}"/>
    <cellStyle name="Comma 14 2 3 6" xfId="43451" xr:uid="{B2A41C89-C408-40F0-A7A7-BE5AB9819970}"/>
    <cellStyle name="Comma 14 2 4" xfId="18440" xr:uid="{8523826A-5FA9-4244-ACC8-6F6799730BDA}"/>
    <cellStyle name="Comma 14 2 5" xfId="20931" xr:uid="{9527D5F5-C70D-4B85-9102-FE1C2EC05EAC}"/>
    <cellStyle name="Comma 14 2 6" xfId="37061" xr:uid="{CAF6EC7C-3DEC-47AD-A559-922EC2476F19}"/>
    <cellStyle name="Comma 14 2 7" xfId="39541" xr:uid="{71DF6689-FDBB-4292-B081-EE88852BE023}"/>
    <cellStyle name="Comma 14 2 8" xfId="42019" xr:uid="{4691C58F-0E81-4290-B374-2FD7123BA5AE}"/>
    <cellStyle name="Comma 14 3" xfId="2207" xr:uid="{00000000-0005-0000-0000-00009E080000}"/>
    <cellStyle name="Comma 14 4" xfId="18439" xr:uid="{63CD2DA8-66C8-4A17-9378-4D1BD4477216}"/>
    <cellStyle name="Comma 14 4 2" xfId="23908" xr:uid="{921F50BC-07AF-40BB-8C26-A5C9C0BB707F}"/>
    <cellStyle name="Comma 14 5" xfId="20930" xr:uid="{BC60CAA0-B2F7-4F54-A79A-445B6D7FD201}"/>
    <cellStyle name="Comma 14 6" xfId="37060" xr:uid="{FCBD962F-5E1E-41FA-87DC-60D5A98C6407}"/>
    <cellStyle name="Comma 14 7" xfId="39540" xr:uid="{A07C05FE-E5D1-4150-914D-5FDFBDECC8E0}"/>
    <cellStyle name="Comma 14 8" xfId="42018" xr:uid="{C183D4B4-8B6C-4D61-8FDA-1ED8A943D577}"/>
    <cellStyle name="Comma 15" xfId="2208" xr:uid="{00000000-0005-0000-0000-00009F080000}"/>
    <cellStyle name="Comma 15 10" xfId="42020" xr:uid="{875BE2CC-B9D6-4F2F-A98C-725ED12FEFB4}"/>
    <cellStyle name="Comma 15 2" xfId="2209" xr:uid="{00000000-0005-0000-0000-0000A0080000}"/>
    <cellStyle name="Comma 15 2 2" xfId="2210" xr:uid="{00000000-0005-0000-0000-0000A1080000}"/>
    <cellStyle name="Comma 15 2 2 2" xfId="18445" xr:uid="{74E0064A-84F6-40FC-8B55-33F8A2EDFB59}"/>
    <cellStyle name="Comma 15 2 2 2 2" xfId="24635" xr:uid="{115487BC-B15E-4E0D-9F65-DD9EEA605866}"/>
    <cellStyle name="Comma 15 2 2 2 3" xfId="38494" xr:uid="{D110A925-49B7-4F2C-A63B-6770B801BD7D}"/>
    <cellStyle name="Comma 15 2 2 2 4" xfId="40974" xr:uid="{6E09B389-A8E3-4B37-B221-55899EFBEE6A}"/>
    <cellStyle name="Comma 15 2 2 2 5" xfId="43452" xr:uid="{8D727E9A-BD4D-45B4-94A7-661153D04516}"/>
    <cellStyle name="Comma 15 2 2 3" xfId="23911" xr:uid="{FC676CA2-6B58-428C-A249-63B6C5AB3877}"/>
    <cellStyle name="Comma 15 2 2 4" xfId="37798" xr:uid="{85E38631-F35A-4BF9-959A-3476D3E63612}"/>
    <cellStyle name="Comma 15 2 2 5" xfId="40278" xr:uid="{0C3678E2-9FC7-4453-8F55-B7A596E5C49E}"/>
    <cellStyle name="Comma 15 2 2 6" xfId="42756" xr:uid="{0C7FA2CA-3276-48F7-921A-7A55A07C7D6E}"/>
    <cellStyle name="Comma 15 2 3" xfId="2211" xr:uid="{00000000-0005-0000-0000-0000A2080000}"/>
    <cellStyle name="Comma 15 2 3 2" xfId="18446" xr:uid="{976C47A5-9AE2-48B5-9E74-5E3A85F67888}"/>
    <cellStyle name="Comma 15 2 3 3" xfId="21913" xr:uid="{C6CC6E3B-05D8-43D8-8010-894F732D3EC0}"/>
    <cellStyle name="Comma 15 2 3 4" xfId="37549" xr:uid="{A5D9FD75-3116-4014-95EE-64E82FCD0EA0}"/>
    <cellStyle name="Comma 15 2 3 5" xfId="40029" xr:uid="{6703369A-25D4-4D26-92C9-DA30E8D42A61}"/>
    <cellStyle name="Comma 15 2 3 6" xfId="42507" xr:uid="{0DF78DE2-7A15-4166-AA4C-D01859636E65}"/>
    <cellStyle name="Comma 15 2 4" xfId="18444" xr:uid="{BD0DC20F-A4F7-427D-9412-E3C3EB3E9F2B}"/>
    <cellStyle name="Comma 15 2 5" xfId="20933" xr:uid="{8B4FB5DC-7F1F-46E6-BCB1-D3135CEDE856}"/>
    <cellStyle name="Comma 15 2 6" xfId="37063" xr:uid="{DE8B19ED-0ABE-42B5-8E52-874BB23C1F53}"/>
    <cellStyle name="Comma 15 2 7" xfId="39543" xr:uid="{5A196E2A-8AEA-48FB-B51A-750582ED3285}"/>
    <cellStyle name="Comma 15 2 8" xfId="42021" xr:uid="{9EC73177-D0B6-4D86-B679-AD98EC875A84}"/>
    <cellStyle name="Comma 15 3" xfId="2212" xr:uid="{00000000-0005-0000-0000-0000A3080000}"/>
    <cellStyle name="Comma 15 3 2" xfId="2213" xr:uid="{00000000-0005-0000-0000-0000A4080000}"/>
    <cellStyle name="Comma 15 3 2 2" xfId="18448" xr:uid="{6B0A1B0C-3F0E-4CF8-BAB6-8D081311F88A}"/>
    <cellStyle name="Comma 15 3 2 3" xfId="26655" xr:uid="{0D129FA4-BC25-4C80-A5FB-8CE3AE835342}"/>
    <cellStyle name="Comma 15 3 2 4" xfId="38788" xr:uid="{ED26878D-D201-4820-8501-21E9683F9219}"/>
    <cellStyle name="Comma 15 3 2 5" xfId="41268" xr:uid="{916B1AF1-7E2D-4057-9E40-B816B23B8981}"/>
    <cellStyle name="Comma 15 3 2 6" xfId="43746" xr:uid="{AF1E0A78-4303-481B-B96A-EAF32CFACEA5}"/>
    <cellStyle name="Comma 15 3 3" xfId="18447" xr:uid="{1ED67029-7A47-4FC5-8CA4-F911F0D22851}"/>
    <cellStyle name="Comma 15 3 3 2" xfId="21914" xr:uid="{E61AD0A6-6A31-42BA-940D-643E2DD9DF52}"/>
    <cellStyle name="Comma 15 3 3 3" xfId="37550" xr:uid="{28535C06-5E94-44FA-9F13-C83AA9AE4768}"/>
    <cellStyle name="Comma 15 3 3 4" xfId="40030" xr:uid="{48755F9D-D207-4106-AC3B-14B58F1FE578}"/>
    <cellStyle name="Comma 15 3 3 5" xfId="42508" xr:uid="{C046DB34-5586-44DE-AD38-3A4F66F225E5}"/>
    <cellStyle name="Comma 15 3 4" xfId="23910" xr:uid="{36DCAAAA-836E-44AB-A162-DB9C047CE2F2}"/>
    <cellStyle name="Comma 15 4" xfId="2214" xr:uid="{00000000-0005-0000-0000-0000A5080000}"/>
    <cellStyle name="Comma 15 4 2" xfId="18449" xr:uid="{23D406F9-746E-4DA3-9CA8-7982509B23A1}"/>
    <cellStyle name="Comma 15 4 3" xfId="24636" xr:uid="{61371AC3-6863-4B8D-93F3-A383CFE72AE4}"/>
    <cellStyle name="Comma 15 4 4" xfId="38495" xr:uid="{245FC929-5CD4-4908-B2FF-59A605DCDD76}"/>
    <cellStyle name="Comma 15 4 5" xfId="40975" xr:uid="{9DF6F91F-3D62-41C5-A343-3D9A690AA24E}"/>
    <cellStyle name="Comma 15 4 6" xfId="43453" xr:uid="{33C33132-A98F-419C-8043-6A083C22A200}"/>
    <cellStyle name="Comma 15 5" xfId="2215" xr:uid="{00000000-0005-0000-0000-0000A6080000}"/>
    <cellStyle name="Comma 15 5 2" xfId="18450" xr:uid="{3FDB36B0-500E-4A69-8782-47B205696E41}"/>
    <cellStyle name="Comma 15 5 3" xfId="21910" xr:uid="{5E6C1C12-17AD-4E97-9FA3-787767253FF9}"/>
    <cellStyle name="Comma 15 5 4" xfId="37546" xr:uid="{21F33654-DF97-43F4-A6B5-D715A8328C47}"/>
    <cellStyle name="Comma 15 5 5" xfId="40026" xr:uid="{18D342CD-03DC-4B1B-905F-304120D75786}"/>
    <cellStyle name="Comma 15 5 6" xfId="42504" xr:uid="{1568567E-3992-44CD-B26E-FCCEDC6CFBD4}"/>
    <cellStyle name="Comma 15 6" xfId="18443" xr:uid="{32F80DC0-8B2B-4F75-842C-59A8B918C5E7}"/>
    <cellStyle name="Comma 15 7" xfId="20932" xr:uid="{B9576AB1-587D-406A-B670-08765ECE49EC}"/>
    <cellStyle name="Comma 15 8" xfId="37062" xr:uid="{DE2B9DA9-0BD1-4C88-8785-779164E1B93F}"/>
    <cellStyle name="Comma 15 9" xfId="39542" xr:uid="{28E5F2FF-E4B9-43A7-A9A8-A7790B4A1186}"/>
    <cellStyle name="Comma 16" xfId="2216" xr:uid="{00000000-0005-0000-0000-0000A7080000}"/>
    <cellStyle name="Comma 16 10" xfId="42022" xr:uid="{CFC5FFCD-2D60-41EF-A0E4-E3386EDBAF6E}"/>
    <cellStyle name="Comma 16 2" xfId="2217" xr:uid="{00000000-0005-0000-0000-0000A8080000}"/>
    <cellStyle name="Comma 16 2 2" xfId="2218" xr:uid="{00000000-0005-0000-0000-0000A9080000}"/>
    <cellStyle name="Comma 16 2 2 2" xfId="18453" xr:uid="{194A8A3B-8A1C-4F4A-A8C7-F43159296102}"/>
    <cellStyle name="Comma 16 2 2 2 2" xfId="24637" xr:uid="{B50CEC75-0A8C-43C6-B78F-94DA9DCB1AE2}"/>
    <cellStyle name="Comma 16 2 2 2 3" xfId="38496" xr:uid="{0FA7F19B-E243-4446-A337-1B3C68E1F2AB}"/>
    <cellStyle name="Comma 16 2 2 2 4" xfId="40976" xr:uid="{D8799045-19F1-4D84-8D0C-03331A13C0C9}"/>
    <cellStyle name="Comma 16 2 2 2 5" xfId="43454" xr:uid="{B9AF69AC-0D3A-4D1A-A9E6-461EB51D71EE}"/>
    <cellStyle name="Comma 16 2 2 3" xfId="23913" xr:uid="{AF797266-311A-43DA-B315-354D97233682}"/>
    <cellStyle name="Comma 16 2 2 4" xfId="37799" xr:uid="{56458322-E7E9-4746-A7B7-13DBC4BDA030}"/>
    <cellStyle name="Comma 16 2 2 5" xfId="40279" xr:uid="{DF769095-7687-4A8D-A9BD-13E9C6400657}"/>
    <cellStyle name="Comma 16 2 2 6" xfId="42757" xr:uid="{9F3BAB7A-CC9D-4C39-BB13-9070ECD3E3A6}"/>
    <cellStyle name="Comma 16 2 3" xfId="2219" xr:uid="{00000000-0005-0000-0000-0000AA080000}"/>
    <cellStyle name="Comma 16 2 3 2" xfId="18454" xr:uid="{E09545B0-9904-41E5-BD74-6207B236340D}"/>
    <cellStyle name="Comma 16 2 3 3" xfId="24638" xr:uid="{008E2E63-EBF5-468F-9C24-3E2122D7E5CD}"/>
    <cellStyle name="Comma 16 2 3 4" xfId="38497" xr:uid="{512D7488-4EAC-4A1B-959B-CF6DFC58DD0C}"/>
    <cellStyle name="Comma 16 2 3 5" xfId="40977" xr:uid="{2ADCCF92-3997-422E-BABF-BD465245637F}"/>
    <cellStyle name="Comma 16 2 3 6" xfId="43455" xr:uid="{C9832231-B55A-401D-9ACC-EABC263231F7}"/>
    <cellStyle name="Comma 16 2 4" xfId="18452" xr:uid="{C069DD7B-D033-4A1B-B507-322CDC5D1526}"/>
    <cellStyle name="Comma 16 2 5" xfId="20935" xr:uid="{41A3B18C-AB20-4149-81B3-D7377BBA00ED}"/>
    <cellStyle name="Comma 16 2 6" xfId="37065" xr:uid="{E5790B89-C7C1-47E8-8065-B53EB0039B91}"/>
    <cellStyle name="Comma 16 2 7" xfId="39545" xr:uid="{824B5F48-8FAE-4BB5-8F57-5DA2D4A2C2FC}"/>
    <cellStyle name="Comma 16 2 8" xfId="42023" xr:uid="{320B0662-C50A-4C6F-843F-67E3C33EE99C}"/>
    <cellStyle name="Comma 16 3" xfId="2220" xr:uid="{00000000-0005-0000-0000-0000AB080000}"/>
    <cellStyle name="Comma 16 3 2" xfId="2221" xr:uid="{00000000-0005-0000-0000-0000AC080000}"/>
    <cellStyle name="Comma 16 3 2 2" xfId="18456" xr:uid="{5FDAC0BD-1F36-42A7-AF00-18FEA3269E1C}"/>
    <cellStyle name="Comma 16 3 2 3" xfId="20893" xr:uid="{49D2F88B-10F5-4858-BD07-9E9E32F30F1D}"/>
    <cellStyle name="Comma 16 3 2 4" xfId="37048" xr:uid="{122A4F68-5CF8-49BD-873C-8CFD47DB6185}"/>
    <cellStyle name="Comma 16 3 2 5" xfId="39528" xr:uid="{37BFF332-39F2-4428-A2D9-691930561EED}"/>
    <cellStyle name="Comma 16 3 2 6" xfId="42006" xr:uid="{D7E1E9D3-C60C-4A8C-ACE3-F57A8AE96F6E}"/>
    <cellStyle name="Comma 16 3 3" xfId="18455" xr:uid="{375A0F34-C749-4593-9AAE-27E3E07045AE}"/>
    <cellStyle name="Comma 16 3 3 2" xfId="21905" xr:uid="{22048BDE-25F5-4FA1-A5AD-058ED75EEF7C}"/>
    <cellStyle name="Comma 16 3 3 3" xfId="37541" xr:uid="{9FFD2D7A-31A7-427A-8014-5DD828E3BF37}"/>
    <cellStyle name="Comma 16 3 3 4" xfId="40021" xr:uid="{ECA87172-A437-4999-8FBF-F42D70F96B68}"/>
    <cellStyle name="Comma 16 3 3 5" xfId="42499" xr:uid="{AF9C06AD-DB2B-44BD-8FA8-6F5915515333}"/>
    <cellStyle name="Comma 16 3 4" xfId="23912" xr:uid="{14F2C7F3-573D-4648-A68C-EEBCF2345008}"/>
    <cellStyle name="Comma 16 4" xfId="2222" xr:uid="{00000000-0005-0000-0000-0000AD080000}"/>
    <cellStyle name="Comma 16 4 2" xfId="18457" xr:uid="{F9418B04-F2CB-4066-BC64-C02B7728A9DF}"/>
    <cellStyle name="Comma 16 4 3" xfId="24639" xr:uid="{54B31DD2-85C0-4F03-8A7D-3AE2E0364272}"/>
    <cellStyle name="Comma 16 4 4" xfId="38498" xr:uid="{DE5D3D24-4BF6-4222-99CC-283F6127CDE8}"/>
    <cellStyle name="Comma 16 4 5" xfId="40978" xr:uid="{4C65CAEA-1877-4EE5-8485-A2196F34A180}"/>
    <cellStyle name="Comma 16 4 6" xfId="43456" xr:uid="{C925EEDE-29E9-412D-AC3B-50235A83E8F3}"/>
    <cellStyle name="Comma 16 5" xfId="2223" xr:uid="{00000000-0005-0000-0000-0000AE080000}"/>
    <cellStyle name="Comma 16 5 2" xfId="18458" xr:uid="{B713CA85-FD19-4292-8BD7-4E4D0024AA9B}"/>
    <cellStyle name="Comma 16 5 3" xfId="21907" xr:uid="{CF35BCC6-BF58-4F11-8627-3BCC4EA09937}"/>
    <cellStyle name="Comma 16 5 4" xfId="37543" xr:uid="{F6EF1FD0-CE92-45A1-9B15-F434C526D0CA}"/>
    <cellStyle name="Comma 16 5 5" xfId="40023" xr:uid="{CC05789A-4931-4271-BB4F-99883A712378}"/>
    <cellStyle name="Comma 16 5 6" xfId="42501" xr:uid="{0124FB45-9441-4B1D-88AF-BBFA4BEA81D4}"/>
    <cellStyle name="Comma 16 6" xfId="18451" xr:uid="{624DE0FD-C222-479F-B0DB-7F21EE6DA316}"/>
    <cellStyle name="Comma 16 7" xfId="20934" xr:uid="{58CA67D2-7988-4981-88CE-CC1E9F46F493}"/>
    <cellStyle name="Comma 16 8" xfId="37064" xr:uid="{90A16419-E08B-4019-9BAF-CFB86F42E5C4}"/>
    <cellStyle name="Comma 16 9" xfId="39544" xr:uid="{0B3F26D1-D3D6-4F8D-AD50-E360EC102B4E}"/>
    <cellStyle name="Comma 17" xfId="2224" xr:uid="{00000000-0005-0000-0000-0000AF080000}"/>
    <cellStyle name="Comma 17 2" xfId="2225" xr:uid="{00000000-0005-0000-0000-0000B0080000}"/>
    <cellStyle name="Comma 17 2 2" xfId="2226" xr:uid="{00000000-0005-0000-0000-0000B1080000}"/>
    <cellStyle name="Comma 17 2 2 2" xfId="18461" xr:uid="{1532C3C4-788C-4F7B-9983-666591C8B35F}"/>
    <cellStyle name="Comma 17 2 2 3" xfId="23915" xr:uid="{019FFBA0-E70D-474D-B9BD-4249D1B8938B}"/>
    <cellStyle name="Comma 17 2 2 4" xfId="37800" xr:uid="{B97C3FE7-6182-4696-A8E3-5E6F5774367E}"/>
    <cellStyle name="Comma 17 2 2 5" xfId="40280" xr:uid="{61265719-41E8-4B18-9E9B-DE56DEA36703}"/>
    <cellStyle name="Comma 17 2 2 6" xfId="42758" xr:uid="{AD45A678-6361-4303-B93F-15F44D96F74A}"/>
    <cellStyle name="Comma 17 2 3" xfId="2227" xr:uid="{00000000-0005-0000-0000-0000B2080000}"/>
    <cellStyle name="Comma 17 2 3 2" xfId="18462" xr:uid="{68060E73-650C-4412-B149-A1B996185DC3}"/>
    <cellStyle name="Comma 17 2 3 3" xfId="24640" xr:uid="{46B98CCE-C8D2-4CEC-9A29-9FFC936664E0}"/>
    <cellStyle name="Comma 17 2 3 4" xfId="38499" xr:uid="{8E1AD400-A021-4612-A451-1DC92E19EB9A}"/>
    <cellStyle name="Comma 17 2 3 5" xfId="40979" xr:uid="{15789C0A-9AF1-4133-8B84-394AB96B2563}"/>
    <cellStyle name="Comma 17 2 3 6" xfId="43457" xr:uid="{95134F2A-FA19-4E23-919D-156E9B66D501}"/>
    <cellStyle name="Comma 17 2 4" xfId="18460" xr:uid="{3CADF6C2-685B-4A31-94D9-6F8B66A456A1}"/>
    <cellStyle name="Comma 17 2 5" xfId="20937" xr:uid="{00564D3E-1EE7-4DCA-AE38-185D73A3DA7F}"/>
    <cellStyle name="Comma 17 2 6" xfId="37067" xr:uid="{033C9311-1503-49BA-9369-738FAE8CD128}"/>
    <cellStyle name="Comma 17 2 7" xfId="39547" xr:uid="{F247750F-88CD-4F58-B5ED-A72A28DE4F5A}"/>
    <cellStyle name="Comma 17 2 8" xfId="42025" xr:uid="{7D0E60F4-9A63-4F51-A129-30B8C18ACF3D}"/>
    <cellStyle name="Comma 17 3" xfId="2228" xr:uid="{00000000-0005-0000-0000-0000B3080000}"/>
    <cellStyle name="Comma 17 3 2" xfId="18463" xr:uid="{625209E6-F0A1-4B50-8F27-EF4604BBDEE6}"/>
    <cellStyle name="Comma 17 3 2 2" xfId="24641" xr:uid="{F562D616-AF2F-47F4-8274-003888BB5375}"/>
    <cellStyle name="Comma 17 3 2 3" xfId="38500" xr:uid="{ED77F87B-6C44-45A0-AA3B-801C7E21A92A}"/>
    <cellStyle name="Comma 17 3 2 4" xfId="40980" xr:uid="{0722A007-7CE8-4DF9-9258-00A39B378487}"/>
    <cellStyle name="Comma 17 3 2 5" xfId="43458" xr:uid="{79751F29-B3A0-4F71-9657-B4C3734EEEE7}"/>
    <cellStyle name="Comma 17 3 3" xfId="23914" xr:uid="{8215F64A-0C34-4600-80DA-6B04877DF45F}"/>
    <cellStyle name="Comma 17 4" xfId="2229" xr:uid="{00000000-0005-0000-0000-0000B4080000}"/>
    <cellStyle name="Comma 17 4 2" xfId="18464" xr:uid="{2D0BE88C-A075-43D8-8B81-836130155CA2}"/>
    <cellStyle name="Comma 17 4 3" xfId="24642" xr:uid="{27A7E5C2-E80F-49E3-A4E9-B024B688A435}"/>
    <cellStyle name="Comma 17 4 4" xfId="38501" xr:uid="{DEC91311-A4D2-403A-A431-570ED79EB509}"/>
    <cellStyle name="Comma 17 4 5" xfId="40981" xr:uid="{08429A02-1373-4A52-84C9-0D648492A8DC}"/>
    <cellStyle name="Comma 17 4 6" xfId="43459" xr:uid="{AB62A7DD-677B-4707-9B2C-3F6DCE9A7897}"/>
    <cellStyle name="Comma 17 5" xfId="18459" xr:uid="{2BCFD2A5-7854-471F-9E0B-597F5AF31A7A}"/>
    <cellStyle name="Comma 17 6" xfId="20936" xr:uid="{2E63ADEF-C659-4B7E-8C6F-F55B33BACE7C}"/>
    <cellStyle name="Comma 17 7" xfId="37066" xr:uid="{B3A4A930-A539-4266-AB3B-EBAA35127853}"/>
    <cellStyle name="Comma 17 8" xfId="39546" xr:uid="{88B439F0-3AEA-46F5-BCB6-F05A36C3FBCF}"/>
    <cellStyle name="Comma 17 9" xfId="42024" xr:uid="{263EE973-DC95-4A20-AC12-732767D59EF5}"/>
    <cellStyle name="Comma 18" xfId="2230" xr:uid="{00000000-0005-0000-0000-0000B5080000}"/>
    <cellStyle name="Comma 18 2" xfId="2231" xr:uid="{00000000-0005-0000-0000-0000B6080000}"/>
    <cellStyle name="Comma 18 2 2" xfId="2232" xr:uid="{00000000-0005-0000-0000-0000B7080000}"/>
    <cellStyle name="Comma 18 2 2 2" xfId="18467" xr:uid="{217883D7-26C7-4E56-825E-D2F4FC7FCD55}"/>
    <cellStyle name="Comma 18 2 2 3" xfId="23917" xr:uid="{C8096DFF-B85F-4FF3-82AE-3E8C0F27DB22}"/>
    <cellStyle name="Comma 18 2 2 4" xfId="37801" xr:uid="{E2EDE633-1523-48B6-9F1D-922A6FE8DE55}"/>
    <cellStyle name="Comma 18 2 2 5" xfId="40281" xr:uid="{DF34163D-D975-44DA-AE41-6F69BD551B2F}"/>
    <cellStyle name="Comma 18 2 2 6" xfId="42759" xr:uid="{E619FC4C-938A-4EF1-81D4-B271CE255FEC}"/>
    <cellStyle name="Comma 18 2 3" xfId="18466" xr:uid="{DA570D38-A8CA-4EFA-96EA-2779AABE66E5}"/>
    <cellStyle name="Comma 18 2 4" xfId="20939" xr:uid="{D939CE0E-20DD-4B85-860F-818CECB46ACA}"/>
    <cellStyle name="Comma 18 2 5" xfId="37069" xr:uid="{6853A503-47D0-4BA3-83B4-9839428A366C}"/>
    <cellStyle name="Comma 18 2 6" xfId="39549" xr:uid="{2B840997-28FE-4494-85AB-441DD31B51F8}"/>
    <cellStyle name="Comma 18 2 7" xfId="42027" xr:uid="{082F461D-83D0-4E49-9486-B43556EEBE6D}"/>
    <cellStyle name="Comma 18 3" xfId="2233" xr:uid="{00000000-0005-0000-0000-0000B8080000}"/>
    <cellStyle name="Comma 18 3 2" xfId="18468" xr:uid="{688EDFF2-83F0-4053-8544-3FEA98186DF3}"/>
    <cellStyle name="Comma 18 3 2 2" xfId="24643" xr:uid="{0C2279D7-309C-4C69-92AA-61E098A49DC4}"/>
    <cellStyle name="Comma 18 3 2 3" xfId="38502" xr:uid="{23CD8864-92F6-4D4A-B6B8-BADCE832A27D}"/>
    <cellStyle name="Comma 18 3 2 4" xfId="40982" xr:uid="{AC77D031-1538-4397-9909-C08F1626CE3E}"/>
    <cellStyle name="Comma 18 3 2 5" xfId="43460" xr:uid="{6A994351-CCCA-433B-939D-1EAA3918DC51}"/>
    <cellStyle name="Comma 18 3 3" xfId="23916" xr:uid="{5C9E81A8-5DF0-4445-BFB8-235EF05FD85D}"/>
    <cellStyle name="Comma 18 4" xfId="18465" xr:uid="{7BE72D4D-872B-46E6-AEF6-BCD565BE0A28}"/>
    <cellStyle name="Comma 18 5" xfId="20938" xr:uid="{E4EA996D-DBCB-4254-9FEB-E72354A7C37E}"/>
    <cellStyle name="Comma 18 6" xfId="37068" xr:uid="{72128461-1156-4D81-9A5D-DDA51CCEA0C3}"/>
    <cellStyle name="Comma 18 7" xfId="39548" xr:uid="{D48A9E23-85AA-4148-AB2A-49987C9E1259}"/>
    <cellStyle name="Comma 18 8" xfId="42026" xr:uid="{5232BC92-8948-4B75-9E40-1D1CB46D28E0}"/>
    <cellStyle name="Comma 19" xfId="2234" xr:uid="{00000000-0005-0000-0000-0000B9080000}"/>
    <cellStyle name="Comma 19 2" xfId="2235" xr:uid="{00000000-0005-0000-0000-0000BA080000}"/>
    <cellStyle name="Comma 19 2 2" xfId="2236" xr:uid="{00000000-0005-0000-0000-0000BB080000}"/>
    <cellStyle name="Comma 19 2 2 2" xfId="18471" xr:uid="{EFB504FF-A40D-4FA9-ADFB-CFFCBC9BEA46}"/>
    <cellStyle name="Comma 19 2 2 3" xfId="23919" xr:uid="{66BB8F6E-BA07-44F6-8077-26ABD74194E3}"/>
    <cellStyle name="Comma 19 2 2 4" xfId="37802" xr:uid="{B04C1ABB-B76E-410C-82A9-01F87A4DE233}"/>
    <cellStyle name="Comma 19 2 2 5" xfId="40282" xr:uid="{0AD5EB07-A694-4B08-870F-6A85E2E93FAB}"/>
    <cellStyle name="Comma 19 2 2 6" xfId="42760" xr:uid="{B5B75A3B-53BA-4C4E-A466-0B6DC0FC1726}"/>
    <cellStyle name="Comma 19 2 3" xfId="18470" xr:uid="{3F58636E-D11D-49CC-A6E4-4B7F6156FF8D}"/>
    <cellStyle name="Comma 19 2 4" xfId="20941" xr:uid="{2AAF2DD7-BD3E-44D0-B63F-E2287C508B83}"/>
    <cellStyle name="Comma 19 2 5" xfId="37071" xr:uid="{5F0C635C-D7B3-490E-99BC-5A6191162553}"/>
    <cellStyle name="Comma 19 2 6" xfId="39551" xr:uid="{5F757862-0DFB-49CD-A525-EEF4F64DD549}"/>
    <cellStyle name="Comma 19 2 7" xfId="42029" xr:uid="{57A12037-8053-4F2C-90FB-0AC3F46B04D3}"/>
    <cellStyle name="Comma 19 3" xfId="2237" xr:uid="{00000000-0005-0000-0000-0000BC080000}"/>
    <cellStyle name="Comma 19 3 2" xfId="18472" xr:uid="{91FF92CA-6B0F-41DE-8E07-BEF1870DD006}"/>
    <cellStyle name="Comma 19 3 2 2" xfId="22145" xr:uid="{4F22470C-ECF8-46F1-92DA-55F994E9929C}"/>
    <cellStyle name="Comma 19 3 2 3" xfId="37611" xr:uid="{45BA633B-DB20-4CA9-A294-0302BF601646}"/>
    <cellStyle name="Comma 19 3 2 4" xfId="40091" xr:uid="{A7460631-2837-4BB2-A09D-CD7D2C8913BB}"/>
    <cellStyle name="Comma 19 3 2 5" xfId="42569" xr:uid="{6BAF80DB-EC31-4A13-B194-AC5DB9AF9127}"/>
    <cellStyle name="Comma 19 3 3" xfId="23918" xr:uid="{5536D379-C875-4E33-8778-F177E0912DF6}"/>
    <cellStyle name="Comma 19 4" xfId="18469" xr:uid="{DD122778-FD64-46D4-917A-A6FFA7138D49}"/>
    <cellStyle name="Comma 19 5" xfId="20940" xr:uid="{164ED4B3-1AB6-4F2C-9C43-D026BEB35988}"/>
    <cellStyle name="Comma 19 6" xfId="37070" xr:uid="{42EF3277-8E7F-4474-88DC-52CB2CF667ED}"/>
    <cellStyle name="Comma 19 7" xfId="39550" xr:uid="{4B87BFAA-3962-41ED-8D1B-C8C5EFEF191B}"/>
    <cellStyle name="Comma 19 8" xfId="42028" xr:uid="{D9540312-E4BE-402D-9F20-8B9C7FCD7936}"/>
    <cellStyle name="Comma 2" xfId="2238" xr:uid="{00000000-0005-0000-0000-0000BD080000}"/>
    <cellStyle name="Comma 2 10" xfId="2239" xr:uid="{00000000-0005-0000-0000-0000BE080000}"/>
    <cellStyle name="Comma 2 10 2" xfId="2240" xr:uid="{00000000-0005-0000-0000-0000BF080000}"/>
    <cellStyle name="Comma 2 10 3" xfId="2241" xr:uid="{00000000-0005-0000-0000-0000C0080000}"/>
    <cellStyle name="Comma 2 10 3 2" xfId="18474" xr:uid="{317A6643-53DA-4D9A-9418-6537E464B85D}"/>
    <cellStyle name="Comma 2 10 3 2 2" xfId="23920" xr:uid="{3674F4B7-B861-493D-8F4C-B22914CD97C3}"/>
    <cellStyle name="Comma 2 10 3 2 3" xfId="37803" xr:uid="{C8FB0E3A-674E-469D-AC3A-E016D320A53B}"/>
    <cellStyle name="Comma 2 10 3 2 4" xfId="40283" xr:uid="{18495BBD-8918-4308-B60B-E5EFD842F62F}"/>
    <cellStyle name="Comma 2 10 3 2 5" xfId="42761" xr:uid="{C0EFCAD5-9B43-48B1-A012-AEA16FF283AF}"/>
    <cellStyle name="Comma 2 10 3 3" xfId="20944" xr:uid="{CB5BF942-08D4-48FA-86B1-780BE3A0EBC1}"/>
    <cellStyle name="Comma 2 10 3 4" xfId="37073" xr:uid="{47E6148B-D40E-4E3A-A87F-4FE0EE95E07E}"/>
    <cellStyle name="Comma 2 10 3 5" xfId="39553" xr:uid="{7ED2A0D2-1202-4D6D-8399-FF9D359766EB}"/>
    <cellStyle name="Comma 2 10 3 6" xfId="42031" xr:uid="{39616C91-8DAF-411C-8FE9-8F151294064C}"/>
    <cellStyle name="Comma 2 10 4" xfId="2242" xr:uid="{00000000-0005-0000-0000-0000C1080000}"/>
    <cellStyle name="Comma 2 10 4 2" xfId="18475" xr:uid="{A2367561-E293-4361-9FA2-F5D186CC6833}"/>
    <cellStyle name="Comma 2 10 4 3" xfId="21903" xr:uid="{BCFF9FFD-78F8-49EB-BF1D-D4FCA4CEE701}"/>
    <cellStyle name="Comma 2 10 4 4" xfId="37539" xr:uid="{3E4DD75B-28AA-4EC6-9E8A-F16C9E8B3107}"/>
    <cellStyle name="Comma 2 10 4 5" xfId="40019" xr:uid="{5EC1D119-C5A4-4158-8E63-E89218922452}"/>
    <cellStyle name="Comma 2 10 4 6" xfId="42497" xr:uid="{C758A2AC-32F5-4FCD-B80D-7F096CD9AC8F}"/>
    <cellStyle name="Comma 2 11" xfId="2243" xr:uid="{00000000-0005-0000-0000-0000C2080000}"/>
    <cellStyle name="Comma 2 11 2" xfId="2244" xr:uid="{00000000-0005-0000-0000-0000C3080000}"/>
    <cellStyle name="Comma 2 11 3" xfId="2245" xr:uid="{00000000-0005-0000-0000-0000C4080000}"/>
    <cellStyle name="Comma 2 11 3 2" xfId="18476" xr:uid="{F2D6E53F-83CB-4E45-B968-363D5B6512FF}"/>
    <cellStyle name="Comma 2 11 3 2 2" xfId="23921" xr:uid="{FCCFACB3-3115-428B-ACEE-D780CD190C62}"/>
    <cellStyle name="Comma 2 11 3 2 3" xfId="37804" xr:uid="{6FB63AB4-1E3D-42A9-AFFD-516A580E4D09}"/>
    <cellStyle name="Comma 2 11 3 2 4" xfId="40284" xr:uid="{701FA546-B197-4055-8C5B-742821F293DF}"/>
    <cellStyle name="Comma 2 11 3 2 5" xfId="42762" xr:uid="{AA491CD0-F878-4377-8D99-10EE276A81DB}"/>
    <cellStyle name="Comma 2 11 3 3" xfId="20946" xr:uid="{B44F2814-FB4A-49AA-B02D-E08EC6B5A388}"/>
    <cellStyle name="Comma 2 11 3 4" xfId="37074" xr:uid="{0C6A04D6-592C-4B32-8D94-AA197BE71B93}"/>
    <cellStyle name="Comma 2 11 3 5" xfId="39554" xr:uid="{EC52EE41-2066-4354-81CD-B3287AB0F993}"/>
    <cellStyle name="Comma 2 11 3 6" xfId="42032" xr:uid="{D0C06B8B-C64D-4668-BA6D-A80083E4E8F4}"/>
    <cellStyle name="Comma 2 11 4" xfId="2246" xr:uid="{00000000-0005-0000-0000-0000C5080000}"/>
    <cellStyle name="Comma 2 11 4 2" xfId="18477" xr:uid="{6F7E2A5B-AFC2-44DA-8931-09AA4C8DFE23}"/>
    <cellStyle name="Comma 2 11 4 3" xfId="20892" xr:uid="{F1667871-BCD3-4301-B98F-20FBBC89E281}"/>
    <cellStyle name="Comma 2 11 4 4" xfId="37047" xr:uid="{5134370A-660B-41AE-8A39-D879687A174A}"/>
    <cellStyle name="Comma 2 11 4 5" xfId="39527" xr:uid="{97505A89-5F59-48AF-852C-355D4E223E18}"/>
    <cellStyle name="Comma 2 11 4 6" xfId="42005" xr:uid="{693E125A-340B-4EA0-BB75-A91A85080586}"/>
    <cellStyle name="Comma 2 12" xfId="2247" xr:uid="{00000000-0005-0000-0000-0000C6080000}"/>
    <cellStyle name="Comma 2 12 2" xfId="2248" xr:uid="{00000000-0005-0000-0000-0000C7080000}"/>
    <cellStyle name="Comma 2 12 3" xfId="2249" xr:uid="{00000000-0005-0000-0000-0000C8080000}"/>
    <cellStyle name="Comma 2 12 3 2" xfId="18478" xr:uid="{B12A980E-E451-4463-A305-E56EE2FBDA20}"/>
    <cellStyle name="Comma 2 12 3 2 2" xfId="23922" xr:uid="{DD29C8E0-9986-42D0-9384-A252288C0A92}"/>
    <cellStyle name="Comma 2 12 3 2 3" xfId="37805" xr:uid="{9088E113-16A1-4074-B49C-3EFAF1CCBFD1}"/>
    <cellStyle name="Comma 2 12 3 2 4" xfId="40285" xr:uid="{D4E64591-5FEF-4DF2-B8B3-1AA852BC2727}"/>
    <cellStyle name="Comma 2 12 3 2 5" xfId="42763" xr:uid="{9EDCFFBC-265A-49E4-896F-ECCBFD77252C}"/>
    <cellStyle name="Comma 2 12 3 3" xfId="20948" xr:uid="{11DFACD1-74C1-425C-8FF4-E82FD3168E8F}"/>
    <cellStyle name="Comma 2 12 3 4" xfId="37075" xr:uid="{2171C386-A912-4FBA-946C-55C5C701CD04}"/>
    <cellStyle name="Comma 2 12 3 5" xfId="39555" xr:uid="{E0FEFE10-806F-4F7B-A6DA-1646146ADE28}"/>
    <cellStyle name="Comma 2 12 3 6" xfId="42033" xr:uid="{58FD0BAE-1063-44DE-8080-4E5ED763DBF3}"/>
    <cellStyle name="Comma 2 12 4" xfId="2250" xr:uid="{00000000-0005-0000-0000-0000C9080000}"/>
    <cellStyle name="Comma 2 12 4 2" xfId="18479" xr:uid="{7D0A94C8-DCE7-434C-A815-17E3E5A1B916}"/>
    <cellStyle name="Comma 2 12 4 3" xfId="21897" xr:uid="{A6A49017-A8E8-4570-9EC5-5B4D9D69CB44}"/>
    <cellStyle name="Comma 2 12 4 4" xfId="37533" xr:uid="{F7956666-3B5C-4CD4-A765-A49A40FC89C5}"/>
    <cellStyle name="Comma 2 12 4 5" xfId="40013" xr:uid="{7EA62C41-D9E2-4655-A5DC-AE26C2A9AF61}"/>
    <cellStyle name="Comma 2 12 4 6" xfId="42491" xr:uid="{ECB8EB86-ABB5-4BDB-B29D-C29BF2EFEE13}"/>
    <cellStyle name="Comma 2 13" xfId="2251" xr:uid="{00000000-0005-0000-0000-0000CA080000}"/>
    <cellStyle name="Comma 2 13 2" xfId="2252" xr:uid="{00000000-0005-0000-0000-0000CB080000}"/>
    <cellStyle name="Comma 2 13 3" xfId="2253" xr:uid="{00000000-0005-0000-0000-0000CC080000}"/>
    <cellStyle name="Comma 2 13 3 2" xfId="18480" xr:uid="{6A8E1CB3-E533-41CB-9440-E6134401BE6F}"/>
    <cellStyle name="Comma 2 13 3 2 2" xfId="23923" xr:uid="{8DE3A6F8-2AFC-4B1B-9BC6-54703D14D013}"/>
    <cellStyle name="Comma 2 13 3 2 3" xfId="37806" xr:uid="{559FC655-ED78-4114-807A-217DB65477D6}"/>
    <cellStyle name="Comma 2 13 3 2 4" xfId="40286" xr:uid="{FD6CF2A7-D6B8-40E2-9907-956535E40241}"/>
    <cellStyle name="Comma 2 13 3 2 5" xfId="42764" xr:uid="{5C612CED-B617-47D7-B127-ECC7567C6AB5}"/>
    <cellStyle name="Comma 2 13 3 3" xfId="20950" xr:uid="{DCCBD909-4C6F-4C2E-BE5D-BABFC766024A}"/>
    <cellStyle name="Comma 2 13 3 4" xfId="37076" xr:uid="{FD9289EF-D688-4B37-9DCC-FC590701AB93}"/>
    <cellStyle name="Comma 2 13 3 5" xfId="39556" xr:uid="{1884CA4F-BEC4-48CB-9EAF-07A09C4B98B9}"/>
    <cellStyle name="Comma 2 13 3 6" xfId="42034" xr:uid="{582D6AF0-17FC-4FAB-8307-9A859401499D}"/>
    <cellStyle name="Comma 2 13 4" xfId="2254" xr:uid="{00000000-0005-0000-0000-0000CD080000}"/>
    <cellStyle name="Comma 2 13 4 2" xfId="18481" xr:uid="{A01D6962-EC90-4C74-A9AD-CCDDAB9572AA}"/>
    <cellStyle name="Comma 2 13 4 3" xfId="24644" xr:uid="{51349B97-917B-47B2-B52D-F355F621FF2C}"/>
    <cellStyle name="Comma 2 13 4 4" xfId="38503" xr:uid="{BC77CD6B-59BB-4250-A14B-9A6F22A65A55}"/>
    <cellStyle name="Comma 2 13 4 5" xfId="40983" xr:uid="{A7D2B83E-8418-488B-B213-E972466D083C}"/>
    <cellStyle name="Comma 2 13 4 6" xfId="43461" xr:uid="{44D671FF-4354-432E-937B-F1710A7B1785}"/>
    <cellStyle name="Comma 2 14" xfId="2255" xr:uid="{00000000-0005-0000-0000-0000CE080000}"/>
    <cellStyle name="Comma 2 15" xfId="2256" xr:uid="{00000000-0005-0000-0000-0000CF080000}"/>
    <cellStyle name="Comma 2 16" xfId="2257" xr:uid="{00000000-0005-0000-0000-0000D0080000}"/>
    <cellStyle name="Comma 2 17" xfId="2258" xr:uid="{00000000-0005-0000-0000-0000D1080000}"/>
    <cellStyle name="Comma 2 17 2" xfId="2259" xr:uid="{00000000-0005-0000-0000-0000D2080000}"/>
    <cellStyle name="Comma 2 17 2 2" xfId="18483" xr:uid="{C99F44D7-901D-4F7A-894F-5F987259F2AA}"/>
    <cellStyle name="Comma 2 17 2 2 2" xfId="23925" xr:uid="{135E5D62-4355-4331-8AF1-C8B8F192EE4A}"/>
    <cellStyle name="Comma 2 17 2 2 3" xfId="37807" xr:uid="{49F38DE2-3639-4F7F-BF8E-8A60FBA5856F}"/>
    <cellStyle name="Comma 2 17 2 2 4" xfId="40287" xr:uid="{EB95B663-E48A-435B-81D2-4CEE5E9B72DC}"/>
    <cellStyle name="Comma 2 17 2 2 5" xfId="42765" xr:uid="{76A6C9BA-53E2-4A08-BDA0-AF14AE7A58F4}"/>
    <cellStyle name="Comma 2 17 2 3" xfId="20955" xr:uid="{7FCB0D93-17C8-42E0-8625-88870F3D3B6F}"/>
    <cellStyle name="Comma 2 17 2 4" xfId="37078" xr:uid="{F4BA9FFC-57A7-4D96-B5A7-1CF5AF1725B8}"/>
    <cellStyle name="Comma 2 17 2 5" xfId="39558" xr:uid="{484BA605-EAD8-4109-A656-2219DAD90DBB}"/>
    <cellStyle name="Comma 2 17 2 6" xfId="42036" xr:uid="{E8CDD7E7-2C75-42FA-81FE-031514E88435}"/>
    <cellStyle name="Comma 2 17 3" xfId="18482" xr:uid="{07C9B8FD-29BF-4853-B6DA-CE431E9AE205}"/>
    <cellStyle name="Comma 2 17 3 2" xfId="23924" xr:uid="{B20F821D-55A1-4E86-88E1-B88E8991E206}"/>
    <cellStyle name="Comma 2 17 4" xfId="20954" xr:uid="{378EA40C-BA7F-4C93-8034-090675081D66}"/>
    <cellStyle name="Comma 2 17 5" xfId="37077" xr:uid="{280054B1-A8D4-47AE-A84A-E0A56BB709D3}"/>
    <cellStyle name="Comma 2 17 6" xfId="39557" xr:uid="{7E7BFCA9-E253-4609-82EF-303DB307398C}"/>
    <cellStyle name="Comma 2 17 7" xfId="42035" xr:uid="{2FDB642F-B515-49A6-B823-A0BCAF3D7378}"/>
    <cellStyle name="Comma 2 18" xfId="2260" xr:uid="{00000000-0005-0000-0000-0000D3080000}"/>
    <cellStyle name="Comma 2 18 2" xfId="2261" xr:uid="{00000000-0005-0000-0000-0000D4080000}"/>
    <cellStyle name="Comma 2 18 2 2" xfId="18485" xr:uid="{C5FB2C0F-84BB-4DB4-AFD1-880CE9CF0223}"/>
    <cellStyle name="Comma 2 18 2 2 2" xfId="23927" xr:uid="{F8DD07A6-F2AC-4657-A91E-E36FBA9798C2}"/>
    <cellStyle name="Comma 2 18 2 2 3" xfId="37808" xr:uid="{5288F4CB-6EB8-4CC3-8FA7-039BAFAA7188}"/>
    <cellStyle name="Comma 2 18 2 2 4" xfId="40288" xr:uid="{8FF915CC-CBF3-4CB9-8A33-98AA2FF8C371}"/>
    <cellStyle name="Comma 2 18 2 2 5" xfId="42766" xr:uid="{999DEB47-684B-41B0-AE57-C5F511F5704A}"/>
    <cellStyle name="Comma 2 18 2 3" xfId="20957" xr:uid="{CAB1214E-E43B-4D98-B2A1-ADC2A18F5DF3}"/>
    <cellStyle name="Comma 2 18 2 4" xfId="37080" xr:uid="{3160FA5A-4E8D-458F-8B23-7B6282E1814B}"/>
    <cellStyle name="Comma 2 18 2 5" xfId="39560" xr:uid="{5C6E138C-7DAA-4B62-94C7-287635D287B1}"/>
    <cellStyle name="Comma 2 18 2 6" xfId="42038" xr:uid="{E943F716-0659-4E49-A9D5-94674C1B965C}"/>
    <cellStyle name="Comma 2 18 3" xfId="18484" xr:uid="{DC4FFD2C-7835-469A-AD74-589A6F100EDC}"/>
    <cellStyle name="Comma 2 18 3 2" xfId="23926" xr:uid="{7D37AF3B-9840-4475-A51B-337A60908E1E}"/>
    <cellStyle name="Comma 2 18 4" xfId="20956" xr:uid="{1A9F7C40-46DB-4FB9-A382-793F8DCD9EFA}"/>
    <cellStyle name="Comma 2 18 5" xfId="37079" xr:uid="{8D89C260-EA89-468E-B803-DB593A1CA4AA}"/>
    <cellStyle name="Comma 2 18 6" xfId="39559" xr:uid="{548E887A-74DE-4167-A50D-524C61905AE2}"/>
    <cellStyle name="Comma 2 18 7" xfId="42037" xr:uid="{6C933BF8-0DBD-4948-8E28-5F905E9AB543}"/>
    <cellStyle name="Comma 2 19" xfId="2262" xr:uid="{00000000-0005-0000-0000-0000D5080000}"/>
    <cellStyle name="Comma 2 19 2" xfId="2263" xr:uid="{00000000-0005-0000-0000-0000D6080000}"/>
    <cellStyle name="Comma 2 19 2 2" xfId="2264" xr:uid="{00000000-0005-0000-0000-0000D7080000}"/>
    <cellStyle name="Comma 2 19 2 2 2" xfId="18488" xr:uid="{1F0420A2-BCF7-4EE9-8F9D-AD4C128B7FE5}"/>
    <cellStyle name="Comma 2 19 2 2 2 2" xfId="23930" xr:uid="{3DBBD474-F103-440B-BE57-9E2ADDB80FF9}"/>
    <cellStyle name="Comma 2 19 2 2 2 3" xfId="37809" xr:uid="{65FA3AF7-CA0C-45FF-AEAF-02DDDFC56965}"/>
    <cellStyle name="Comma 2 19 2 2 2 4" xfId="40289" xr:uid="{9A9DC7F2-CA0D-4ACE-B45F-7EC11897F7D2}"/>
    <cellStyle name="Comma 2 19 2 2 2 5" xfId="42767" xr:uid="{7DF1D363-FCEC-40D7-A374-D7893F8A5C0A}"/>
    <cellStyle name="Comma 2 19 2 2 3" xfId="20960" xr:uid="{B4A5E954-D065-4421-A5E9-7E1FC430AC79}"/>
    <cellStyle name="Comma 2 19 2 2 4" xfId="37083" xr:uid="{5BFF8713-0CAE-40A3-ADED-1974D2AFDD31}"/>
    <cellStyle name="Comma 2 19 2 2 5" xfId="39563" xr:uid="{CD608147-6CFD-43DA-B87D-97FD3892D5A8}"/>
    <cellStyle name="Comma 2 19 2 2 6" xfId="42041" xr:uid="{4F7649D9-90AA-4603-B635-B847BF0179D0}"/>
    <cellStyle name="Comma 2 19 2 3" xfId="18487" xr:uid="{3867AC4D-F4D4-4600-8146-E0153DFD36E6}"/>
    <cellStyle name="Comma 2 19 2 3 2" xfId="23929" xr:uid="{D35B0F4C-C371-4B5A-9F69-0BDAA28C0777}"/>
    <cellStyle name="Comma 2 19 2 4" xfId="20959" xr:uid="{81E4E6F2-DCC4-48EC-BA04-AB9A65271153}"/>
    <cellStyle name="Comma 2 19 2 5" xfId="37082" xr:uid="{45A0BCC7-77E1-408D-9A8C-28B7FBED14F3}"/>
    <cellStyle name="Comma 2 19 2 6" xfId="39562" xr:uid="{43EF4C8A-F094-48C4-8608-1C060DABF142}"/>
    <cellStyle name="Comma 2 19 2 7" xfId="42040" xr:uid="{E1744DA5-2910-4322-B321-D655D09BBA2F}"/>
    <cellStyle name="Comma 2 19 3" xfId="2265" xr:uid="{00000000-0005-0000-0000-0000D8080000}"/>
    <cellStyle name="Comma 2 19 3 2" xfId="2266" xr:uid="{00000000-0005-0000-0000-0000D9080000}"/>
    <cellStyle name="Comma 2 19 3 2 2" xfId="2267" xr:uid="{00000000-0005-0000-0000-0000DA080000}"/>
    <cellStyle name="Comma 2 19 3 2 2 2" xfId="18491" xr:uid="{A179326F-84E2-456C-B2EB-17D3EDF81414}"/>
    <cellStyle name="Comma 2 19 3 2 2 3" xfId="20891" xr:uid="{3AAD10BE-5BA4-4275-8680-534AEEBA18DA}"/>
    <cellStyle name="Comma 2 19 3 2 2 4" xfId="37046" xr:uid="{19EF5BB9-C4F3-4268-8480-FB3F9F171479}"/>
    <cellStyle name="Comma 2 19 3 2 2 5" xfId="39526" xr:uid="{88773071-C2DE-4A9A-8F4A-7DE47BB18D90}"/>
    <cellStyle name="Comma 2 19 3 2 2 6" xfId="42004" xr:uid="{2EC03899-907A-4F2C-A27B-AC91252B8FFE}"/>
    <cellStyle name="Comma 2 19 3 2 3" xfId="18490" xr:uid="{A7451861-CAA4-4127-9AA1-9980DCBD6DC9}"/>
    <cellStyle name="Comma 2 19 3 2 4" xfId="23931" xr:uid="{6A4BCC3B-8256-4DAA-A0F7-E00E128794A2}"/>
    <cellStyle name="Comma 2 19 3 2 5" xfId="37810" xr:uid="{2D3A0C46-3FD8-498A-B0F9-37385BEC4B23}"/>
    <cellStyle name="Comma 2 19 3 2 6" xfId="40290" xr:uid="{7B67A0AF-C4AF-4A1D-8EBC-CE3FEDAE0CA5}"/>
    <cellStyle name="Comma 2 19 3 2 7" xfId="42768" xr:uid="{6E0D96AC-44B7-4266-BC57-3505B5A54A04}"/>
    <cellStyle name="Comma 2 19 3 3" xfId="18489" xr:uid="{3DD5B223-5B01-417B-8FAF-548F5D897A87}"/>
    <cellStyle name="Comma 2 19 3 4" xfId="20961" xr:uid="{BEFBBAF8-E030-4176-8ABD-3BEF44F419A7}"/>
    <cellStyle name="Comma 2 19 3 5" xfId="37084" xr:uid="{DA2EADA9-DD82-4FAB-BD9F-8BE879ECC543}"/>
    <cellStyle name="Comma 2 19 3 6" xfId="39564" xr:uid="{8E96896D-A58B-406F-9CB7-C2789CF94A00}"/>
    <cellStyle name="Comma 2 19 3 7" xfId="42042" xr:uid="{32652930-92F8-46D1-AB1E-948CCEA5E961}"/>
    <cellStyle name="Comma 2 19 4" xfId="2268" xr:uid="{00000000-0005-0000-0000-0000DB080000}"/>
    <cellStyle name="Comma 2 19 4 2" xfId="2269" xr:uid="{00000000-0005-0000-0000-0000DC080000}"/>
    <cellStyle name="Comma 2 19 4 2 2" xfId="18493" xr:uid="{C2D79E91-3423-4243-AF10-3F33DFF78912}"/>
    <cellStyle name="Comma 2 19 4 2 3" xfId="24646" xr:uid="{099205F6-FAB5-468B-ABF5-75A2BF63AE41}"/>
    <cellStyle name="Comma 2 19 4 2 4" xfId="38505" xr:uid="{DE02380B-57BA-45DC-81A2-2FF68162A560}"/>
    <cellStyle name="Comma 2 19 4 2 5" xfId="40985" xr:uid="{F71CE0E0-F786-4580-A888-DB81FD347AFC}"/>
    <cellStyle name="Comma 2 19 4 2 6" xfId="43463" xr:uid="{E442E68E-EC32-4440-B1AD-3381A5EB89B6}"/>
    <cellStyle name="Comma 2 19 4 3" xfId="18492" xr:uid="{4DE3DA40-9D70-4611-8CD4-AF24FB8AAA08}"/>
    <cellStyle name="Comma 2 19 4 3 2" xfId="24645" xr:uid="{EF65B8A0-8101-49E0-BC40-8F9828E86CA7}"/>
    <cellStyle name="Comma 2 19 4 3 3" xfId="38504" xr:uid="{5B814239-3917-4997-BB85-580F13F0E8A9}"/>
    <cellStyle name="Comma 2 19 4 3 4" xfId="40984" xr:uid="{3724CCA3-8E8C-438E-B28D-B37239834FCD}"/>
    <cellStyle name="Comma 2 19 4 3 5" xfId="43462" xr:uid="{432D5C2B-80FC-4FD7-AB44-10FAEA4FF361}"/>
    <cellStyle name="Comma 2 19 4 4" xfId="23928" xr:uid="{434908DA-2C1A-4C86-AB35-0A555C7AA87B}"/>
    <cellStyle name="Comma 2 19 5" xfId="18486" xr:uid="{5C99268B-F8DD-4E21-AF95-64A16A80460B}"/>
    <cellStyle name="Comma 2 19 6" xfId="20958" xr:uid="{3173928F-7455-4D0A-9CFD-2E1077F08847}"/>
    <cellStyle name="Comma 2 19 7" xfId="37081" xr:uid="{D53B4E46-49A2-4942-B97D-2D8776BEB16B}"/>
    <cellStyle name="Comma 2 19 8" xfId="39561" xr:uid="{942577F1-6F05-4D8F-9D85-1087859864EF}"/>
    <cellStyle name="Comma 2 19 9" xfId="42039" xr:uid="{BC505A82-1C0C-4F57-B30D-F6FE30F6C6B3}"/>
    <cellStyle name="Comma 2 2" xfId="2270" xr:uid="{00000000-0005-0000-0000-0000DD080000}"/>
    <cellStyle name="Comma 2 2 2" xfId="2271" xr:uid="{00000000-0005-0000-0000-0000DE080000}"/>
    <cellStyle name="Comma 2 2 2 2" xfId="2272" xr:uid="{00000000-0005-0000-0000-0000DF080000}"/>
    <cellStyle name="Comma 2 2 2 2 2" xfId="2273" xr:uid="{00000000-0005-0000-0000-0000E0080000}"/>
    <cellStyle name="Comma 2 2 2 2 2 2" xfId="18495" xr:uid="{1597418C-1052-4190-9291-0533D8070DA8}"/>
    <cellStyle name="Comma 2 2 2 2 2 3" xfId="23932" xr:uid="{81C82150-8614-4487-B17D-D523CDE4235B}"/>
    <cellStyle name="Comma 2 2 2 2 2 4" xfId="37811" xr:uid="{24BCB892-8E4C-4EC5-89F2-74CBE53DEB74}"/>
    <cellStyle name="Comma 2 2 2 2 2 5" xfId="40291" xr:uid="{E7B5730D-B1C8-43C0-82B9-3BEE6BEC7700}"/>
    <cellStyle name="Comma 2 2 2 2 2 6" xfId="42769" xr:uid="{5E99AAC2-96A7-41C1-9EFF-3990B948B79D}"/>
    <cellStyle name="Comma 2 2 2 2 3" xfId="2274" xr:uid="{00000000-0005-0000-0000-0000E1080000}"/>
    <cellStyle name="Comma 2 2 2 2 3 2" xfId="18496" xr:uid="{C245326A-AC33-4867-8597-06B937414AD9}"/>
    <cellStyle name="Comma 2 2 2 2 3 3" xfId="26656" xr:uid="{76FBE921-8F99-4406-9F5D-647EFDC5EC33}"/>
    <cellStyle name="Comma 2 2 2 2 3 4" xfId="38789" xr:uid="{F1F49EF3-590C-4D2F-98FB-7E90D5B8AB11}"/>
    <cellStyle name="Comma 2 2 2 2 3 5" xfId="41269" xr:uid="{0FFBF821-81D7-4774-B70F-83D2E825E4E8}"/>
    <cellStyle name="Comma 2 2 2 2 3 6" xfId="43747" xr:uid="{74566B75-E610-46BE-817C-85D4B900821D}"/>
    <cellStyle name="Comma 2 2 2 2 4" xfId="18494" xr:uid="{A08BF94C-1279-427D-9FB8-57F5432BA528}"/>
    <cellStyle name="Comma 2 2 2 2 5" xfId="20963" xr:uid="{C79694BA-AFD4-4B67-A38E-7D3174105981}"/>
    <cellStyle name="Comma 2 2 2 2 6" xfId="37085" xr:uid="{906083C5-D100-4B74-B2AD-692D67B04584}"/>
    <cellStyle name="Comma 2 2 2 2 7" xfId="39565" xr:uid="{AF8451E1-BC6E-438C-A60A-B339EA9782F6}"/>
    <cellStyle name="Comma 2 2 2 2 8" xfId="42043" xr:uid="{DE4FB6AF-91A4-462F-80BE-4E9BB7F1A0F0}"/>
    <cellStyle name="Comma 2 2 2 3" xfId="2275" xr:uid="{00000000-0005-0000-0000-0000E2080000}"/>
    <cellStyle name="Comma 2 2 2 3 2" xfId="2276" xr:uid="{00000000-0005-0000-0000-0000E3080000}"/>
    <cellStyle name="Comma 2 2 2 3 2 2" xfId="18498" xr:uid="{E798BB96-FB09-4F58-99C6-FB8DB701EDBF}"/>
    <cellStyle name="Comma 2 2 2 3 2 3" xfId="23933" xr:uid="{9FE775A1-18FF-4A98-96E9-1F1D7D643A3D}"/>
    <cellStyle name="Comma 2 2 2 3 2 4" xfId="37812" xr:uid="{FF7B8071-BA12-4232-877D-57BD49D04165}"/>
    <cellStyle name="Comma 2 2 2 3 2 5" xfId="40292" xr:uid="{D54220EC-CFA8-4D35-8365-1B6DC0B29727}"/>
    <cellStyle name="Comma 2 2 2 3 2 6" xfId="42770" xr:uid="{01CA5556-FE20-4E50-AEC5-9AA5B22B1642}"/>
    <cellStyle name="Comma 2 2 2 3 3" xfId="2277" xr:uid="{00000000-0005-0000-0000-0000E4080000}"/>
    <cellStyle name="Comma 2 2 2 3 3 2" xfId="18499" xr:uid="{1756213E-4C91-41A0-BAA3-AF986DF98B48}"/>
    <cellStyle name="Comma 2 2 2 3 3 3" xfId="26657" xr:uid="{DBA0C416-E9FA-493C-9BF3-274363B856BD}"/>
    <cellStyle name="Comma 2 2 2 3 3 4" xfId="38790" xr:uid="{27949237-4B9F-459F-8B5E-6A17543A991F}"/>
    <cellStyle name="Comma 2 2 2 3 3 5" xfId="41270" xr:uid="{8FF93D0C-43BE-4AFB-86E0-52A22C67B174}"/>
    <cellStyle name="Comma 2 2 2 3 3 6" xfId="43748" xr:uid="{BB143860-EF62-4A29-829A-3EF348FD5853}"/>
    <cellStyle name="Comma 2 2 2 3 4" xfId="18497" xr:uid="{596D29AE-ED38-4943-ADED-E09F9E11EF55}"/>
    <cellStyle name="Comma 2 2 2 3 5" xfId="20964" xr:uid="{B561EB20-418F-4B50-B723-E9C168E1F652}"/>
    <cellStyle name="Comma 2 2 2 3 6" xfId="37086" xr:uid="{42D80BF9-48DF-4085-9D8B-DA7E9DD39261}"/>
    <cellStyle name="Comma 2 2 2 3 7" xfId="39566" xr:uid="{372BE7BD-D44C-443D-8E60-AED28A5BE3C1}"/>
    <cellStyle name="Comma 2 2 2 3 8" xfId="42044" xr:uid="{332BD2D7-CA2C-40D1-AD82-5F9FBFE8D149}"/>
    <cellStyle name="Comma 2 2 2 4" xfId="2278" xr:uid="{00000000-0005-0000-0000-0000E5080000}"/>
    <cellStyle name="Comma 2 2 2 4 10" xfId="42045" xr:uid="{25385FCB-B867-4C91-BB03-60485F995885}"/>
    <cellStyle name="Comma 2 2 2 4 2" xfId="2279" xr:uid="{00000000-0005-0000-0000-0000E6080000}"/>
    <cellStyle name="Comma 2 2 2 4 2 2" xfId="2280" xr:uid="{00000000-0005-0000-0000-0000E7080000}"/>
    <cellStyle name="Comma 2 2 2 4 2 2 2" xfId="18502" xr:uid="{9B7F8DF3-5C73-462E-A2BE-866A94EB3A60}"/>
    <cellStyle name="Comma 2 2 2 4 2 2 3" xfId="23935" xr:uid="{C3999868-EB0E-4D3E-AE36-29C8D472D79B}"/>
    <cellStyle name="Comma 2 2 2 4 2 2 4" xfId="37814" xr:uid="{C7D779A9-5292-4367-BD88-5C74D85C9548}"/>
    <cellStyle name="Comma 2 2 2 4 2 2 5" xfId="40294" xr:uid="{DD4639EF-1A3A-4F6B-8E2D-F587608F5DAA}"/>
    <cellStyle name="Comma 2 2 2 4 2 2 6" xfId="42772" xr:uid="{4EE1B043-F4DF-44E7-8A39-1549E906BB8F}"/>
    <cellStyle name="Comma 2 2 2 4 2 3" xfId="2281" xr:uid="{00000000-0005-0000-0000-0000E8080000}"/>
    <cellStyle name="Comma 2 2 2 4 2 3 2" xfId="18503" xr:uid="{B77FD69B-80D9-4216-AE21-3418A5366C3A}"/>
    <cellStyle name="Comma 2 2 2 4 2 3 3" xfId="24647" xr:uid="{8A2ACF78-CD89-4ACF-82DB-B752FED74AAB}"/>
    <cellStyle name="Comma 2 2 2 4 2 3 4" xfId="38506" xr:uid="{7B8DDD73-6A80-4C90-90C4-000CC87AF5CF}"/>
    <cellStyle name="Comma 2 2 2 4 2 3 5" xfId="40986" xr:uid="{AA56E9B1-693A-4A7C-90D7-B87C5793CA9D}"/>
    <cellStyle name="Comma 2 2 2 4 2 3 6" xfId="43464" xr:uid="{64BABDC1-F4AA-4DB6-AD03-9263B4274AFD}"/>
    <cellStyle name="Comma 2 2 2 4 2 4" xfId="18501" xr:uid="{C73FFCE9-C4CC-42B9-9513-93848293D843}"/>
    <cellStyle name="Comma 2 2 2 4 2 5" xfId="20966" xr:uid="{3F79B2CB-6C28-49E1-AC40-7F42CA050756}"/>
    <cellStyle name="Comma 2 2 2 4 2 6" xfId="37088" xr:uid="{58A9FB89-77C1-4712-9F0F-B997ECFD9535}"/>
    <cellStyle name="Comma 2 2 2 4 2 7" xfId="39568" xr:uid="{DA45FF8B-9919-49CD-ABB4-4A44AE2B32A4}"/>
    <cellStyle name="Comma 2 2 2 4 2 8" xfId="42046" xr:uid="{8BB5BEDE-0014-4275-A457-E9C0637A37B9}"/>
    <cellStyle name="Comma 2 2 2 4 3" xfId="2282" xr:uid="{00000000-0005-0000-0000-0000E9080000}"/>
    <cellStyle name="Comma 2 2 2 4 3 2" xfId="2283" xr:uid="{00000000-0005-0000-0000-0000EA080000}"/>
    <cellStyle name="Comma 2 2 2 4 3 2 2" xfId="18505" xr:uid="{2E9C4F73-9CA5-4C79-B4D4-2C02967AB982}"/>
    <cellStyle name="Comma 2 2 2 4 3 2 3" xfId="23936" xr:uid="{838A6882-E618-4DEE-B5F1-2AFB864CC82A}"/>
    <cellStyle name="Comma 2 2 2 4 3 2 4" xfId="37815" xr:uid="{3E061FE1-DB40-4B21-92A6-EA33E500165D}"/>
    <cellStyle name="Comma 2 2 2 4 3 2 5" xfId="40295" xr:uid="{A50A9625-BBE5-4582-A3F2-9340FFA5F9EE}"/>
    <cellStyle name="Comma 2 2 2 4 3 2 6" xfId="42773" xr:uid="{FA4399B4-4C03-40D6-93B4-924755E3C8F4}"/>
    <cellStyle name="Comma 2 2 2 4 3 3" xfId="2284" xr:uid="{00000000-0005-0000-0000-0000EB080000}"/>
    <cellStyle name="Comma 2 2 2 4 3 3 2" xfId="18506" xr:uid="{E29E3D4B-A471-4530-9DA1-8205FA73520E}"/>
    <cellStyle name="Comma 2 2 2 4 3 3 3" xfId="24648" xr:uid="{BAF6A61A-26BB-46B4-BAE6-FCEF8ACC716D}"/>
    <cellStyle name="Comma 2 2 2 4 3 3 4" xfId="38507" xr:uid="{666FCC13-FA34-435E-89A7-1186CD09B346}"/>
    <cellStyle name="Comma 2 2 2 4 3 3 5" xfId="40987" xr:uid="{6C592D1D-C42D-4F29-9A9D-ACFEEF1DBDF2}"/>
    <cellStyle name="Comma 2 2 2 4 3 3 6" xfId="43465" xr:uid="{6DEF7D13-7EA7-4A88-B69F-6B2BA8EEE582}"/>
    <cellStyle name="Comma 2 2 2 4 3 4" xfId="18504" xr:uid="{35C14185-C018-4EEA-855B-DDFE4FB7A2D3}"/>
    <cellStyle name="Comma 2 2 2 4 3 5" xfId="20967" xr:uid="{3F18D9B5-C3A4-4D90-AB0B-9CDD431FE412}"/>
    <cellStyle name="Comma 2 2 2 4 3 6" xfId="37089" xr:uid="{75D3E258-0484-4D2C-9347-686F8D76B7A3}"/>
    <cellStyle name="Comma 2 2 2 4 3 7" xfId="39569" xr:uid="{DD665898-E43D-48EA-A3C2-5C06E42C3C67}"/>
    <cellStyle name="Comma 2 2 2 4 3 8" xfId="42047" xr:uid="{CB84B603-AAE6-4E71-90BA-B30F90CD9286}"/>
    <cellStyle name="Comma 2 2 2 4 4" xfId="2285" xr:uid="{00000000-0005-0000-0000-0000EC080000}"/>
    <cellStyle name="Comma 2 2 2 4 4 2" xfId="18507" xr:uid="{CF8AEB84-9ED7-4DA3-B6EB-501707AAE600}"/>
    <cellStyle name="Comma 2 2 2 4 4 3" xfId="23934" xr:uid="{53C8AD62-5231-4A8C-BBCF-4040909F54B5}"/>
    <cellStyle name="Comma 2 2 2 4 4 4" xfId="37813" xr:uid="{12E30961-16B3-4151-BE9A-0D8071837E56}"/>
    <cellStyle name="Comma 2 2 2 4 4 5" xfId="40293" xr:uid="{B9E8C805-4285-4F5A-ACC9-E8F3AAF42690}"/>
    <cellStyle name="Comma 2 2 2 4 4 6" xfId="42771" xr:uid="{1BF8AE03-C6A7-4DCB-8EBE-ABBF1642E99E}"/>
    <cellStyle name="Comma 2 2 2 4 5" xfId="2286" xr:uid="{00000000-0005-0000-0000-0000ED080000}"/>
    <cellStyle name="Comma 2 2 2 4 5 2" xfId="18508" xr:uid="{60A6AE36-1D78-4DC5-BAC1-90C3E58135DE}"/>
    <cellStyle name="Comma 2 2 2 4 5 3" xfId="24649" xr:uid="{3F16C3CD-C009-4228-88D2-6FFA26BA16E9}"/>
    <cellStyle name="Comma 2 2 2 4 5 4" xfId="38508" xr:uid="{B8EE50FA-E2CD-4A23-9582-2F31B20891B6}"/>
    <cellStyle name="Comma 2 2 2 4 5 5" xfId="40988" xr:uid="{02000E5D-5AD3-499C-B193-EEA7EF9C564C}"/>
    <cellStyle name="Comma 2 2 2 4 5 6" xfId="43466" xr:uid="{C433AC19-540C-4628-841D-ECE711116C49}"/>
    <cellStyle name="Comma 2 2 2 4 6" xfId="18500" xr:uid="{A147FADB-691A-4768-B1EA-43270EF73565}"/>
    <cellStyle name="Comma 2 2 2 4 7" xfId="20965" xr:uid="{309EA37C-2154-4899-AEB3-17A9AFBCE07C}"/>
    <cellStyle name="Comma 2 2 2 4 8" xfId="37087" xr:uid="{717735EA-FF6F-4296-93E0-A5CD8CA49B98}"/>
    <cellStyle name="Comma 2 2 2 4 9" xfId="39567" xr:uid="{4453469C-5926-4A8D-BF52-E07E70D31BB1}"/>
    <cellStyle name="Comma 2 2 2 5" xfId="2287" xr:uid="{00000000-0005-0000-0000-0000EE080000}"/>
    <cellStyle name="Comma 2 2 2 5 2" xfId="2288" xr:uid="{00000000-0005-0000-0000-0000EF080000}"/>
    <cellStyle name="Comma 2 2 2 5 2 2" xfId="18510" xr:uid="{E692E0C3-3A0D-4BCB-B3C8-2B6F90AABC2F}"/>
    <cellStyle name="Comma 2 2 2 5 2 3" xfId="23937" xr:uid="{9DC73612-A7E4-4E1F-8E9E-1485165A4E19}"/>
    <cellStyle name="Comma 2 2 2 5 2 4" xfId="37816" xr:uid="{8CA7AB23-42B4-4730-83FF-F8F5F015BF4B}"/>
    <cellStyle name="Comma 2 2 2 5 2 5" xfId="40296" xr:uid="{42B89CD9-429F-4F6B-BC03-F0B5B45C57DD}"/>
    <cellStyle name="Comma 2 2 2 5 2 6" xfId="42774" xr:uid="{CFAD4B0C-3314-4A2C-A3C3-87FC14151954}"/>
    <cellStyle name="Comma 2 2 2 5 3" xfId="2289" xr:uid="{00000000-0005-0000-0000-0000F0080000}"/>
    <cellStyle name="Comma 2 2 2 5 3 2" xfId="18511" xr:uid="{94AB79E7-5F6F-4CF9-BF98-E402ED24065E}"/>
    <cellStyle name="Comma 2 2 2 5 3 3" xfId="24650" xr:uid="{5C9DA845-EEF0-4847-A676-E3B9D9CDD887}"/>
    <cellStyle name="Comma 2 2 2 5 3 4" xfId="38509" xr:uid="{E617B91A-71FB-4539-9037-9A2DC876BD04}"/>
    <cellStyle name="Comma 2 2 2 5 3 5" xfId="40989" xr:uid="{A340F83E-1231-415E-8956-5E104A77836B}"/>
    <cellStyle name="Comma 2 2 2 5 3 6" xfId="43467" xr:uid="{0BBE0EE6-2D69-41B6-9DB3-B010E9EF6523}"/>
    <cellStyle name="Comma 2 2 2 5 4" xfId="18509" xr:uid="{CD8A4D38-F36E-4922-B47E-13854681143E}"/>
    <cellStyle name="Comma 2 2 2 5 5" xfId="20968" xr:uid="{5B2FC5BB-D22B-4137-B0BA-CB6210365831}"/>
    <cellStyle name="Comma 2 2 2 5 6" xfId="37090" xr:uid="{DC2F8823-58F2-40E3-A889-357702132F43}"/>
    <cellStyle name="Comma 2 2 2 5 7" xfId="39570" xr:uid="{3D9077A1-F4EA-4729-BEFE-A8945363BBFC}"/>
    <cellStyle name="Comma 2 2 2 5 8" xfId="42048" xr:uid="{B3B90A09-B4FE-49CC-9483-91C9F2EA43EF}"/>
    <cellStyle name="Comma 2 2 2 6" xfId="2290" xr:uid="{00000000-0005-0000-0000-0000F1080000}"/>
    <cellStyle name="Comma 2 2 2 7" xfId="2291" xr:uid="{00000000-0005-0000-0000-0000F2080000}"/>
    <cellStyle name="Comma 2 2 2 7 2" xfId="18512" xr:uid="{E1176042-A7CD-4D91-88FC-986D583ED46A}"/>
    <cellStyle name="Comma 2 2 2 7 2 2" xfId="23938" xr:uid="{A9CF86DD-B426-40B7-AA8E-91F9C2B42E9B}"/>
    <cellStyle name="Comma 2 2 2 7 2 3" xfId="37817" xr:uid="{FC66D037-4E21-4352-A155-EA7693CB918B}"/>
    <cellStyle name="Comma 2 2 2 7 2 4" xfId="40297" xr:uid="{D71C99B9-E5B6-407D-B7D0-71B1F431AE39}"/>
    <cellStyle name="Comma 2 2 2 7 2 5" xfId="42775" xr:uid="{7183C5CD-4C91-4D45-AD77-81E146D109C0}"/>
    <cellStyle name="Comma 2 2 2 7 3" xfId="20969" xr:uid="{AE0C4147-1A44-47A1-A0CC-06DA243EE1E6}"/>
    <cellStyle name="Comma 2 2 2 7 4" xfId="37091" xr:uid="{2652D2B2-F20A-4CC6-B7CD-7C837481FBB6}"/>
    <cellStyle name="Comma 2 2 2 7 5" xfId="39571" xr:uid="{273F5FD7-D0AC-4578-8A76-2665E317CBA8}"/>
    <cellStyle name="Comma 2 2 2 7 6" xfId="42049" xr:uid="{4860A16F-AD77-40DB-BE43-C9643870C690}"/>
    <cellStyle name="Comma 2 2 2 8" xfId="2292" xr:uid="{00000000-0005-0000-0000-0000F3080000}"/>
    <cellStyle name="Comma 2 2 2 8 2" xfId="18513" xr:uid="{07B66C3B-6520-44A5-B14A-59D0F983040D}"/>
    <cellStyle name="Comma 2 2 2 8 2 2" xfId="24651" xr:uid="{D0B33419-F814-4CEB-BA84-50AD2F5FF57E}"/>
    <cellStyle name="Comma 2 2 2 8 2 3" xfId="38510" xr:uid="{C9A43D71-5D24-44A9-91A1-EB178B1C7FF3}"/>
    <cellStyle name="Comma 2 2 2 8 2 4" xfId="40990" xr:uid="{D747B5B1-728F-45DB-9B54-853449DF6C73}"/>
    <cellStyle name="Comma 2 2 2 8 2 5" xfId="43468" xr:uid="{F8FF1CEF-5BD3-41AD-852E-B29E9AB31982}"/>
    <cellStyle name="Comma 2 2 2 8 3" xfId="23500" xr:uid="{1EC51821-F2F3-4C05-8035-60B69A7DCE04}"/>
    <cellStyle name="Comma 2 2 3" xfId="2293" xr:uid="{00000000-0005-0000-0000-0000F4080000}"/>
    <cellStyle name="Comma 2 2 3 10" xfId="39572" xr:uid="{89905569-7616-45A0-A91F-B57E89E67E94}"/>
    <cellStyle name="Comma 2 2 3 11" xfId="42050" xr:uid="{A5E559E6-5298-4D3E-A7D9-91FFE447E67C}"/>
    <cellStyle name="Comma 2 2 3 2" xfId="2294" xr:uid="{00000000-0005-0000-0000-0000F5080000}"/>
    <cellStyle name="Comma 2 2 3 2 2" xfId="2295" xr:uid="{00000000-0005-0000-0000-0000F6080000}"/>
    <cellStyle name="Comma 2 2 3 2 2 2" xfId="18516" xr:uid="{0C2AD91D-3319-43B8-833D-A321BBB67142}"/>
    <cellStyle name="Comma 2 2 3 2 2 3" xfId="23939" xr:uid="{C1C072B8-207C-432A-BD8A-3473A26F88E7}"/>
    <cellStyle name="Comma 2 2 3 2 2 4" xfId="37818" xr:uid="{DEFD64AE-A9A9-4D2B-87E5-19AC16F06D11}"/>
    <cellStyle name="Comma 2 2 3 2 2 5" xfId="40298" xr:uid="{F8B663FC-B42B-422E-BA9D-8FAB3D177EF2}"/>
    <cellStyle name="Comma 2 2 3 2 2 6" xfId="42776" xr:uid="{2B99DF21-683E-4821-817F-CF4F290A6B9A}"/>
    <cellStyle name="Comma 2 2 3 2 3" xfId="2296" xr:uid="{00000000-0005-0000-0000-0000F7080000}"/>
    <cellStyle name="Comma 2 2 3 2 3 2" xfId="18517" xr:uid="{64FD0F63-8678-410F-9B1B-3D676234B1F2}"/>
    <cellStyle name="Comma 2 2 3 2 3 3" xfId="24652" xr:uid="{B31108D0-B6AE-4254-951C-F2D15A9C6E23}"/>
    <cellStyle name="Comma 2 2 3 2 3 4" xfId="38511" xr:uid="{45F3A8E4-73BA-4BE5-9B38-7FDF1362E542}"/>
    <cellStyle name="Comma 2 2 3 2 3 5" xfId="40991" xr:uid="{15BA1BD0-416A-4BC6-9C1A-ED5D3B810829}"/>
    <cellStyle name="Comma 2 2 3 2 3 6" xfId="43469" xr:uid="{AC6D8D32-BCD6-4B99-AA0F-A3FAEB9D0B95}"/>
    <cellStyle name="Comma 2 2 3 2 4" xfId="18515" xr:uid="{0AA75A74-F3ED-4572-A613-402243BFEB1D}"/>
    <cellStyle name="Comma 2 2 3 2 5" xfId="20971" xr:uid="{CE7064F8-A3FB-48C6-888B-CA634A5FA415}"/>
    <cellStyle name="Comma 2 2 3 2 6" xfId="37093" xr:uid="{347FFD9E-1776-4648-902D-108066773896}"/>
    <cellStyle name="Comma 2 2 3 2 7" xfId="39573" xr:uid="{3EA1D36A-F7B2-4793-BAD1-F1D359F68A24}"/>
    <cellStyle name="Comma 2 2 3 2 8" xfId="42051" xr:uid="{F27BE442-645E-4197-9F77-8447DB6AF9E6}"/>
    <cellStyle name="Comma 2 2 3 3" xfId="2297" xr:uid="{00000000-0005-0000-0000-0000F8080000}"/>
    <cellStyle name="Comma 2 2 3 3 2" xfId="2298" xr:uid="{00000000-0005-0000-0000-0000F9080000}"/>
    <cellStyle name="Comma 2 2 3 3 2 2" xfId="18519" xr:uid="{FFBC3CF5-31F0-4F28-B234-9AE8209A6CB2}"/>
    <cellStyle name="Comma 2 2 3 3 2 3" xfId="23940" xr:uid="{B1D2B07E-91CD-4DC0-90D4-87A38B230D0E}"/>
    <cellStyle name="Comma 2 2 3 3 2 4" xfId="37819" xr:uid="{2DCD5B91-F46C-4607-92B3-3DAECB77FE0A}"/>
    <cellStyle name="Comma 2 2 3 3 2 5" xfId="40299" xr:uid="{D97D38FC-2C7A-457D-BF11-31C65DCAFBE1}"/>
    <cellStyle name="Comma 2 2 3 3 2 6" xfId="42777" xr:uid="{903FB127-BD3E-470A-812E-04C19687F591}"/>
    <cellStyle name="Comma 2 2 3 3 3" xfId="2299" xr:uid="{00000000-0005-0000-0000-0000FA080000}"/>
    <cellStyle name="Comma 2 2 3 3 3 2" xfId="18520" xr:uid="{DE04A22B-1F08-479B-892E-C2137F9B8D14}"/>
    <cellStyle name="Comma 2 2 3 3 3 3" xfId="24653" xr:uid="{301CA239-9E41-406C-B194-854F80651570}"/>
    <cellStyle name="Comma 2 2 3 3 3 4" xfId="38512" xr:uid="{79763A84-B5BA-45A8-A40B-85DAA13DA0D2}"/>
    <cellStyle name="Comma 2 2 3 3 3 5" xfId="40992" xr:uid="{781E9281-1D07-4B4F-9B60-03C93294D681}"/>
    <cellStyle name="Comma 2 2 3 3 3 6" xfId="43470" xr:uid="{8E6C9868-3149-4E4D-9E8F-584B96860C9E}"/>
    <cellStyle name="Comma 2 2 3 3 4" xfId="18518" xr:uid="{78892A4D-B55B-4885-82EE-7C73A78159B1}"/>
    <cellStyle name="Comma 2 2 3 3 5" xfId="20972" xr:uid="{278D66A7-D005-4FDC-91FE-E7DC0C6056E3}"/>
    <cellStyle name="Comma 2 2 3 3 6" xfId="37094" xr:uid="{819806B3-D438-43FB-A720-48403114D562}"/>
    <cellStyle name="Comma 2 2 3 3 7" xfId="39574" xr:uid="{CD5CC354-B151-4E01-ACF2-B34A5F17A73D}"/>
    <cellStyle name="Comma 2 2 3 3 8" xfId="42052" xr:uid="{0CF8DCAA-8324-496B-8A09-8D474D91CAFB}"/>
    <cellStyle name="Comma 2 2 3 4" xfId="2300" xr:uid="{00000000-0005-0000-0000-0000FB080000}"/>
    <cellStyle name="Comma 2 2 3 4 2" xfId="2301" xr:uid="{00000000-0005-0000-0000-0000FC080000}"/>
    <cellStyle name="Comma 2 2 3 4 2 2" xfId="2302" xr:uid="{00000000-0005-0000-0000-0000FD080000}"/>
    <cellStyle name="Comma 2 2 3 4 2 2 2" xfId="18523" xr:uid="{4604B87F-E82D-4459-91DA-9346891E16C2}"/>
    <cellStyle name="Comma 2 2 3 4 2 2 3" xfId="23942" xr:uid="{FEF60DB5-A7BF-4461-8976-C1C0EC4026FA}"/>
    <cellStyle name="Comma 2 2 3 4 2 2 4" xfId="37821" xr:uid="{17F3178C-6468-4344-9AA7-4C9B1229271C}"/>
    <cellStyle name="Comma 2 2 3 4 2 2 5" xfId="40301" xr:uid="{06AFA2DA-532E-41CD-9D53-3945927B68AE}"/>
    <cellStyle name="Comma 2 2 3 4 2 2 6" xfId="42779" xr:uid="{173B708D-C0DC-4A24-BEA8-AF7FB4BA3F70}"/>
    <cellStyle name="Comma 2 2 3 4 2 3" xfId="2303" xr:uid="{00000000-0005-0000-0000-0000FE080000}"/>
    <cellStyle name="Comma 2 2 3 4 2 3 2" xfId="18524" xr:uid="{2246EEC8-8C24-4E08-AA0F-17174422F2B1}"/>
    <cellStyle name="Comma 2 2 3 4 2 3 3" xfId="24654" xr:uid="{E4774679-EC4C-42BA-B324-B1879CF036B5}"/>
    <cellStyle name="Comma 2 2 3 4 2 3 4" xfId="38513" xr:uid="{A20D462E-5E5D-45AD-B9E5-E9A291E0E8F0}"/>
    <cellStyle name="Comma 2 2 3 4 2 3 5" xfId="40993" xr:uid="{7D4520E1-4122-4C96-9587-96CFA4872864}"/>
    <cellStyle name="Comma 2 2 3 4 2 3 6" xfId="43471" xr:uid="{49578C8B-9AE6-4997-9807-500CA333EB90}"/>
    <cellStyle name="Comma 2 2 3 4 2 4" xfId="18522" xr:uid="{60137324-F6C0-4B62-B385-9D6FBD1C16F2}"/>
    <cellStyle name="Comma 2 2 3 4 2 5" xfId="20974" xr:uid="{A9E99939-7954-46A3-81C2-CDE46313C801}"/>
    <cellStyle name="Comma 2 2 3 4 2 6" xfId="37096" xr:uid="{C892F701-5A16-4D29-9863-57383C102329}"/>
    <cellStyle name="Comma 2 2 3 4 2 7" xfId="39576" xr:uid="{411D60D1-1881-40A8-B0B5-665CCA5248C0}"/>
    <cellStyle name="Comma 2 2 3 4 2 8" xfId="42054" xr:uid="{564EF6B2-151C-40FB-8C75-A24FED57E7C1}"/>
    <cellStyle name="Comma 2 2 3 4 3" xfId="2304" xr:uid="{00000000-0005-0000-0000-0000FF080000}"/>
    <cellStyle name="Comma 2 2 3 4 3 2" xfId="18525" xr:uid="{272C52A4-54C0-4F13-AF28-398E2124EFCC}"/>
    <cellStyle name="Comma 2 2 3 4 3 3" xfId="23941" xr:uid="{51BE28D8-98FB-49DE-81D9-B6BA1CFB0163}"/>
    <cellStyle name="Comma 2 2 3 4 3 4" xfId="37820" xr:uid="{E7017250-0E0F-4492-BBB8-89C19722F72E}"/>
    <cellStyle name="Comma 2 2 3 4 3 5" xfId="40300" xr:uid="{C8B53FE5-B3F9-4A74-91EB-439CEAF1E6D6}"/>
    <cellStyle name="Comma 2 2 3 4 3 6" xfId="42778" xr:uid="{FD28AE4C-2E94-4875-B9C7-2651FEF9D35A}"/>
    <cellStyle name="Comma 2 2 3 4 4" xfId="2305" xr:uid="{00000000-0005-0000-0000-000000090000}"/>
    <cellStyle name="Comma 2 2 3 4 4 2" xfId="18526" xr:uid="{B449DF60-8894-4066-A669-D355BA9DA7D7}"/>
    <cellStyle name="Comma 2 2 3 4 4 3" xfId="24655" xr:uid="{46CDE656-5249-4619-A871-FFDAA0C70366}"/>
    <cellStyle name="Comma 2 2 3 4 4 4" xfId="38514" xr:uid="{41A7F96C-0C52-4931-B33E-5C1E1BEFA8D1}"/>
    <cellStyle name="Comma 2 2 3 4 4 5" xfId="40994" xr:uid="{6D1CF176-80C0-4098-8862-F3DA18A617CB}"/>
    <cellStyle name="Comma 2 2 3 4 4 6" xfId="43472" xr:uid="{2A5F64C8-CBFA-4F75-B579-5349B12DEDF5}"/>
    <cellStyle name="Comma 2 2 3 4 5" xfId="18521" xr:uid="{6C402086-8ACF-4552-ACD8-969B12011462}"/>
    <cellStyle name="Comma 2 2 3 4 6" xfId="20973" xr:uid="{35F62768-799F-45D1-9239-357898FB7260}"/>
    <cellStyle name="Comma 2 2 3 4 7" xfId="37095" xr:uid="{328DAF3F-0BCD-43D2-A5A5-0BCA96FF5195}"/>
    <cellStyle name="Comma 2 2 3 4 8" xfId="39575" xr:uid="{6FBA8BEA-3CD7-4457-9FC0-AF605D61D437}"/>
    <cellStyle name="Comma 2 2 3 4 9" xfId="42053" xr:uid="{E230BE13-D6FE-47AB-BD3B-572EA87B036F}"/>
    <cellStyle name="Comma 2 2 3 5" xfId="2306" xr:uid="{00000000-0005-0000-0000-000001090000}"/>
    <cellStyle name="Comma 2 2 3 5 2" xfId="2307" xr:uid="{00000000-0005-0000-0000-000002090000}"/>
    <cellStyle name="Comma 2 2 3 5 2 2" xfId="18528" xr:uid="{8E0447B7-540F-4A4A-A2D9-71DD8AD92054}"/>
    <cellStyle name="Comma 2 2 3 5 2 3" xfId="23943" xr:uid="{1006AC13-67A1-4A74-AE69-7EBF33A268F6}"/>
    <cellStyle name="Comma 2 2 3 5 2 4" xfId="37822" xr:uid="{CE897750-69FE-4B07-B226-B568575EDAB1}"/>
    <cellStyle name="Comma 2 2 3 5 2 5" xfId="40302" xr:uid="{A298BD7F-2C55-40A7-8293-B03453609B83}"/>
    <cellStyle name="Comma 2 2 3 5 2 6" xfId="42780" xr:uid="{48C3284E-587C-47A1-A65E-86BB1EA9A510}"/>
    <cellStyle name="Comma 2 2 3 5 3" xfId="2308" xr:uid="{00000000-0005-0000-0000-000003090000}"/>
    <cellStyle name="Comma 2 2 3 5 3 2" xfId="18529" xr:uid="{53DA0673-936A-4437-81B9-DC0974D39586}"/>
    <cellStyle name="Comma 2 2 3 5 3 3" xfId="24656" xr:uid="{C10C1B90-C8FA-45D2-9142-EBFE51051778}"/>
    <cellStyle name="Comma 2 2 3 5 3 4" xfId="38515" xr:uid="{F99A2681-CC1D-4BA1-B7FA-CD99E3BCF0D1}"/>
    <cellStyle name="Comma 2 2 3 5 3 5" xfId="40995" xr:uid="{7F501837-F199-44A7-BB56-A32E439C940E}"/>
    <cellStyle name="Comma 2 2 3 5 3 6" xfId="43473" xr:uid="{C66F515E-B568-4E07-9840-5FCB9E8B71BE}"/>
    <cellStyle name="Comma 2 2 3 5 4" xfId="18527" xr:uid="{50A17382-B1CA-41FA-9E9E-BC1F5CDD14E1}"/>
    <cellStyle name="Comma 2 2 3 5 5" xfId="20975" xr:uid="{08AD0A2E-4B46-40EC-904B-ED430DA5A796}"/>
    <cellStyle name="Comma 2 2 3 5 6" xfId="37097" xr:uid="{F267833E-672C-470C-BD85-E4FE2D76CFC9}"/>
    <cellStyle name="Comma 2 2 3 5 7" xfId="39577" xr:uid="{11290255-0123-4AAA-B083-3100FFA23787}"/>
    <cellStyle name="Comma 2 2 3 5 8" xfId="42055" xr:uid="{1D44F921-D4FB-468C-B6FF-6832009B7ED9}"/>
    <cellStyle name="Comma 2 2 3 6" xfId="2309" xr:uid="{00000000-0005-0000-0000-000004090000}"/>
    <cellStyle name="Comma 2 2 3 6 2" xfId="18530" xr:uid="{ACE99782-84D1-43F3-A1B5-D58EC2A487C5}"/>
    <cellStyle name="Comma 2 2 3 6 2 2" xfId="23944" xr:uid="{CFAF19F7-7122-4280-B652-26137D3FF99D}"/>
    <cellStyle name="Comma 2 2 3 6 2 3" xfId="37823" xr:uid="{CCE25A94-3123-4B81-A50C-BD1BF303B6F9}"/>
    <cellStyle name="Comma 2 2 3 6 2 4" xfId="40303" xr:uid="{1C9A6FAA-3AD1-4B0B-BAEF-30C5551DE61F}"/>
    <cellStyle name="Comma 2 2 3 6 2 5" xfId="42781" xr:uid="{A6E12C2C-05D3-4598-AE58-7C179A7D032C}"/>
    <cellStyle name="Comma 2 2 3 6 3" xfId="20976" xr:uid="{F6E50C5C-B92F-41A8-B60D-4366EDA54C2D}"/>
    <cellStyle name="Comma 2 2 3 6 4" xfId="37098" xr:uid="{93C8B048-A31A-46BB-87A3-A294386E8198}"/>
    <cellStyle name="Comma 2 2 3 6 5" xfId="39578" xr:uid="{E8DA34F3-0D2C-4AAB-8F61-1062D797A3D5}"/>
    <cellStyle name="Comma 2 2 3 6 6" xfId="42056" xr:uid="{ADBE7855-AB44-40E6-A8C8-7652D1ADBC7A}"/>
    <cellStyle name="Comma 2 2 3 7" xfId="18514" xr:uid="{A449F715-2AAF-4F3E-8584-24139C50A024}"/>
    <cellStyle name="Comma 2 2 3 7 2" xfId="23501" xr:uid="{D3DB1853-8D3B-4B1B-8E70-2D6ABEA17470}"/>
    <cellStyle name="Comma 2 2 3 8" xfId="20970" xr:uid="{BC9619D9-2C57-4CA5-A2E3-BB9F55435C28}"/>
    <cellStyle name="Comma 2 2 3 9" xfId="37092" xr:uid="{CF562BDE-B869-4FF8-9E4E-C4E0413C7E42}"/>
    <cellStyle name="Comma 2 2 4" xfId="2310" xr:uid="{00000000-0005-0000-0000-000005090000}"/>
    <cellStyle name="Comma 2 2 4 2" xfId="2311" xr:uid="{00000000-0005-0000-0000-000006090000}"/>
    <cellStyle name="Comma 2 2 4 2 2" xfId="2312" xr:uid="{00000000-0005-0000-0000-000007090000}"/>
    <cellStyle name="Comma 2 2 4 2 2 2" xfId="18533" xr:uid="{EBA77E9D-BB49-40E4-BE90-E772246503CA}"/>
    <cellStyle name="Comma 2 2 4 2 2 3" xfId="23946" xr:uid="{B22A628F-A979-4A8C-AAD7-ED16E3D3815D}"/>
    <cellStyle name="Comma 2 2 4 2 2 4" xfId="37825" xr:uid="{0224C65D-47E3-46F4-8CF3-F9DFD1679341}"/>
    <cellStyle name="Comma 2 2 4 2 2 5" xfId="40305" xr:uid="{C747A27A-D04F-48F0-A3F7-3AA9B97BB31D}"/>
    <cellStyle name="Comma 2 2 4 2 2 6" xfId="42783" xr:uid="{DF18FF5B-DCC2-4F63-B66C-7B0660A1BD3B}"/>
    <cellStyle name="Comma 2 2 4 2 3" xfId="2313" xr:uid="{00000000-0005-0000-0000-000008090000}"/>
    <cellStyle name="Comma 2 2 4 2 3 2" xfId="18534" xr:uid="{5A3F030F-A77F-449F-8039-25E2A5A2DEA3}"/>
    <cellStyle name="Comma 2 2 4 2 3 3" xfId="24657" xr:uid="{3770077D-FB86-4BE4-92D0-3B3BFE8EE489}"/>
    <cellStyle name="Comma 2 2 4 2 3 4" xfId="38516" xr:uid="{3CC032E0-022A-4C7D-839C-E055655F0C15}"/>
    <cellStyle name="Comma 2 2 4 2 3 5" xfId="40996" xr:uid="{A84BD5A4-BFCC-4D51-90BA-D117769D6465}"/>
    <cellStyle name="Comma 2 2 4 2 3 6" xfId="43474" xr:uid="{7E452C2B-487E-4479-AEA0-AB9AD7EB0FB5}"/>
    <cellStyle name="Comma 2 2 4 2 4" xfId="18532" xr:uid="{95487E74-800D-4A6A-B98F-8313B2CA52B3}"/>
    <cellStyle name="Comma 2 2 4 2 5" xfId="20978" xr:uid="{34BFD801-7314-4B2A-AB6B-63B4B01AACF8}"/>
    <cellStyle name="Comma 2 2 4 2 6" xfId="37100" xr:uid="{40550B05-299B-4CA4-AB38-90F6E5963D92}"/>
    <cellStyle name="Comma 2 2 4 2 7" xfId="39580" xr:uid="{888EF97C-DEEE-41BD-ACDF-1DBC81977127}"/>
    <cellStyle name="Comma 2 2 4 2 8" xfId="42058" xr:uid="{FE0EDDD3-AC7C-4F27-B70A-8524B3508CDA}"/>
    <cellStyle name="Comma 2 2 4 3" xfId="2314" xr:uid="{00000000-0005-0000-0000-000009090000}"/>
    <cellStyle name="Comma 2 2 4 3 2" xfId="18535" xr:uid="{E5B53C72-5208-41C5-A596-E98AEAEABDCF}"/>
    <cellStyle name="Comma 2 2 4 3 3" xfId="23945" xr:uid="{9542BC80-66AF-47C9-AD06-13A7C92C933C}"/>
    <cellStyle name="Comma 2 2 4 3 4" xfId="37824" xr:uid="{D9595C03-45D5-4C98-998B-6825C97D82D0}"/>
    <cellStyle name="Comma 2 2 4 3 5" xfId="40304" xr:uid="{A6506528-139B-48FA-A038-F21FD8389991}"/>
    <cellStyle name="Comma 2 2 4 3 6" xfId="42782" xr:uid="{361E4C4F-BFB1-49E3-BA81-9E9F2806F86D}"/>
    <cellStyle name="Comma 2 2 4 4" xfId="2315" xr:uid="{00000000-0005-0000-0000-00000A090000}"/>
    <cellStyle name="Comma 2 2 4 4 2" xfId="18536" xr:uid="{0A012623-C682-44C2-9244-27F4902A926A}"/>
    <cellStyle name="Comma 2 2 4 4 3" xfId="21890" xr:uid="{60F7FB64-BD99-4B20-9A65-7CA02745B037}"/>
    <cellStyle name="Comma 2 2 4 4 4" xfId="37531" xr:uid="{9A4149A5-0F10-4E4B-A3A0-F486667D5638}"/>
    <cellStyle name="Comma 2 2 4 4 5" xfId="40011" xr:uid="{BCAED4E2-7773-48EB-8352-DBBB32A75EFF}"/>
    <cellStyle name="Comma 2 2 4 4 6" xfId="42489" xr:uid="{EC72908F-B16F-4458-90E6-FCC65EEFC1E7}"/>
    <cellStyle name="Comma 2 2 4 5" xfId="18531" xr:uid="{3B7CBFD2-A0F7-4531-BB65-551A51171783}"/>
    <cellStyle name="Comma 2 2 4 6" xfId="20977" xr:uid="{067D1588-1770-44E8-A667-920FDA02631F}"/>
    <cellStyle name="Comma 2 2 4 7" xfId="37099" xr:uid="{03734879-DB46-4BAE-9A81-D87201050697}"/>
    <cellStyle name="Comma 2 2 4 8" xfId="39579" xr:uid="{14FB219B-659F-4F30-BE28-6184F4E8B26E}"/>
    <cellStyle name="Comma 2 2 4 9" xfId="42057" xr:uid="{4AE823C3-2E63-4B7B-9575-78174609C4B1}"/>
    <cellStyle name="Comma 2 2 5" xfId="2316" xr:uid="{00000000-0005-0000-0000-00000B090000}"/>
    <cellStyle name="Comma 2 2 5 2" xfId="2317" xr:uid="{00000000-0005-0000-0000-00000C090000}"/>
    <cellStyle name="Comma 2 2 5 2 2" xfId="18538" xr:uid="{1DFDDE56-5BE1-4A46-BC31-0974B949902A}"/>
    <cellStyle name="Comma 2 2 5 2 3" xfId="23947" xr:uid="{F3665C03-1536-4B1A-A8DE-6631E7DEABB9}"/>
    <cellStyle name="Comma 2 2 5 2 4" xfId="37826" xr:uid="{CCB1F231-392F-434F-9261-DB73E9C71D34}"/>
    <cellStyle name="Comma 2 2 5 2 5" xfId="40306" xr:uid="{80C6F72D-A27D-4799-9E99-D5A6C3413870}"/>
    <cellStyle name="Comma 2 2 5 2 6" xfId="42784" xr:uid="{BB1A0718-B241-4D84-B35F-B11D46D07E84}"/>
    <cellStyle name="Comma 2 2 5 3" xfId="2318" xr:uid="{00000000-0005-0000-0000-00000D090000}"/>
    <cellStyle name="Comma 2 2 5 3 2" xfId="18539" xr:uid="{72594BEA-77E2-4DE6-BA82-4D558393A13E}"/>
    <cellStyle name="Comma 2 2 5 3 3" xfId="24658" xr:uid="{26BBA0DC-551A-42D9-8183-AAB077463A63}"/>
    <cellStyle name="Comma 2 2 5 3 4" xfId="38517" xr:uid="{A18DEB9E-8A96-43B0-AADE-A815118C970B}"/>
    <cellStyle name="Comma 2 2 5 3 5" xfId="40997" xr:uid="{2839F941-2181-4757-981F-C67CAE3F3F67}"/>
    <cellStyle name="Comma 2 2 5 3 6" xfId="43475" xr:uid="{B001562A-D6E1-417D-A90B-83FEA98E17E2}"/>
    <cellStyle name="Comma 2 2 5 4" xfId="18537" xr:uid="{DA39BA02-3D67-424B-BAEA-ED83F05ACA2B}"/>
    <cellStyle name="Comma 2 2 5 5" xfId="20979" xr:uid="{CD318E3A-364E-4226-9B14-39F8160D8EF0}"/>
    <cellStyle name="Comma 2 2 5 6" xfId="37101" xr:uid="{D1CFB0FD-426E-4367-9647-CDCD63C502B5}"/>
    <cellStyle name="Comma 2 2 5 7" xfId="39581" xr:uid="{5FA7F952-0A79-493C-967E-E34306282404}"/>
    <cellStyle name="Comma 2 2 5 8" xfId="42059" xr:uid="{D60CEFFE-C47D-4050-B039-932C3E7BF9E2}"/>
    <cellStyle name="Comma 2 2 6" xfId="2319" xr:uid="{00000000-0005-0000-0000-00000E090000}"/>
    <cellStyle name="Comma 2 2 6 10" xfId="42060" xr:uid="{064DC0D0-06FB-475B-A237-0E837BD1EE94}"/>
    <cellStyle name="Comma 2 2 6 2" xfId="2320" xr:uid="{00000000-0005-0000-0000-00000F090000}"/>
    <cellStyle name="Comma 2 2 6 2 2" xfId="2321" xr:uid="{00000000-0005-0000-0000-000010090000}"/>
    <cellStyle name="Comma 2 2 6 2 2 2" xfId="18542" xr:uid="{11956785-4211-47F3-A8C4-46933F9DADBB}"/>
    <cellStyle name="Comma 2 2 6 2 2 3" xfId="23949" xr:uid="{9824AC2A-DD44-4300-99E0-AA8E31E73D64}"/>
    <cellStyle name="Comma 2 2 6 2 2 4" xfId="37828" xr:uid="{03879627-73AF-45D3-89CD-8BBB0DB268A6}"/>
    <cellStyle name="Comma 2 2 6 2 2 5" xfId="40308" xr:uid="{7AACD38E-BED7-4D4B-A510-E4EA954463DA}"/>
    <cellStyle name="Comma 2 2 6 2 2 6" xfId="42786" xr:uid="{54D85397-1147-44BD-BDDB-4DFCBEB06786}"/>
    <cellStyle name="Comma 2 2 6 2 3" xfId="2322" xr:uid="{00000000-0005-0000-0000-000011090000}"/>
    <cellStyle name="Comma 2 2 6 2 3 2" xfId="18543" xr:uid="{3A46B5F8-AC95-4D2E-8EAE-91474E63E0CD}"/>
    <cellStyle name="Comma 2 2 6 2 3 3" xfId="24659" xr:uid="{BB378521-2839-492E-A04D-85A2FAA2B000}"/>
    <cellStyle name="Comma 2 2 6 2 3 4" xfId="38518" xr:uid="{56448371-40FD-405A-B9B9-A741E11EDD0C}"/>
    <cellStyle name="Comma 2 2 6 2 3 5" xfId="40998" xr:uid="{1AFB486C-F872-41FC-A784-8956A632E96F}"/>
    <cellStyle name="Comma 2 2 6 2 3 6" xfId="43476" xr:uid="{C0BC796D-FB9E-4D0D-BADA-76391CACC312}"/>
    <cellStyle name="Comma 2 2 6 2 4" xfId="18541" xr:uid="{1CF890F0-7DAC-4F20-B55C-70EBEB977A56}"/>
    <cellStyle name="Comma 2 2 6 2 5" xfId="20981" xr:uid="{FB409FFB-FCA7-4448-82EA-46CB52371C06}"/>
    <cellStyle name="Comma 2 2 6 2 6" xfId="37103" xr:uid="{D69C2BFD-4ECD-4E82-8FB3-24D1CC7742CA}"/>
    <cellStyle name="Comma 2 2 6 2 7" xfId="39583" xr:uid="{E9C8F4B3-8F82-4740-8656-5F637E91DA98}"/>
    <cellStyle name="Comma 2 2 6 2 8" xfId="42061" xr:uid="{4D65F6EC-86CA-4521-8D39-4B8791102374}"/>
    <cellStyle name="Comma 2 2 6 3" xfId="2323" xr:uid="{00000000-0005-0000-0000-000012090000}"/>
    <cellStyle name="Comma 2 2 6 3 2" xfId="2324" xr:uid="{00000000-0005-0000-0000-000013090000}"/>
    <cellStyle name="Comma 2 2 6 3 2 2" xfId="18545" xr:uid="{6B0556BB-410B-4C6D-A5D2-5AE6C5BD28AD}"/>
    <cellStyle name="Comma 2 2 6 3 2 3" xfId="23950" xr:uid="{EA89E929-9693-44FD-A531-D63AD057C73D}"/>
    <cellStyle name="Comma 2 2 6 3 2 4" xfId="37829" xr:uid="{943BC7EB-CEE4-41DB-A267-20869D80E581}"/>
    <cellStyle name="Comma 2 2 6 3 2 5" xfId="40309" xr:uid="{A663ED2A-76C6-4A5B-BC4F-D9E7D813FEFD}"/>
    <cellStyle name="Comma 2 2 6 3 2 6" xfId="42787" xr:uid="{538FC288-03EA-4D2D-B7E2-F1D73BD9E468}"/>
    <cellStyle name="Comma 2 2 6 3 3" xfId="2325" xr:uid="{00000000-0005-0000-0000-000014090000}"/>
    <cellStyle name="Comma 2 2 6 3 3 2" xfId="18546" xr:uid="{538BC381-4CAE-42CF-AF3A-EE59026A20F8}"/>
    <cellStyle name="Comma 2 2 6 3 3 3" xfId="24660" xr:uid="{820C9173-5906-4F3A-81D4-F0EC92A86258}"/>
    <cellStyle name="Comma 2 2 6 3 3 4" xfId="38519" xr:uid="{0A916EAE-BA4E-4828-8041-197ED14F59A1}"/>
    <cellStyle name="Comma 2 2 6 3 3 5" xfId="40999" xr:uid="{3127D6CE-5F88-4663-BC78-A1CE3CC59E2F}"/>
    <cellStyle name="Comma 2 2 6 3 3 6" xfId="43477" xr:uid="{21A66429-D4D3-4DDA-AE33-EA91D4DAECE2}"/>
    <cellStyle name="Comma 2 2 6 3 4" xfId="18544" xr:uid="{F47FCF78-9EA3-408E-B72D-0618BF545136}"/>
    <cellStyle name="Comma 2 2 6 3 5" xfId="20982" xr:uid="{88FDD226-1516-4FE0-98CC-A6475AFF6BD2}"/>
    <cellStyle name="Comma 2 2 6 3 6" xfId="37104" xr:uid="{1B4798BD-3308-4450-85ED-F36ADDD48CBE}"/>
    <cellStyle name="Comma 2 2 6 3 7" xfId="39584" xr:uid="{092FF5EF-0C2C-4CF5-BADE-2EFD9A06680A}"/>
    <cellStyle name="Comma 2 2 6 3 8" xfId="42062" xr:uid="{74E64758-920A-4728-8EF8-B7E4AEABF6D8}"/>
    <cellStyle name="Comma 2 2 6 4" xfId="2326" xr:uid="{00000000-0005-0000-0000-000015090000}"/>
    <cellStyle name="Comma 2 2 6 4 2" xfId="18547" xr:uid="{7AD54A3E-3547-4189-B1CD-1843732E4EB3}"/>
    <cellStyle name="Comma 2 2 6 4 3" xfId="23948" xr:uid="{1CA22B1C-351B-427B-82AC-E154121D55B3}"/>
    <cellStyle name="Comma 2 2 6 4 4" xfId="37827" xr:uid="{026EE9BF-0DF1-4FD3-A24A-5E411B0F2FD9}"/>
    <cellStyle name="Comma 2 2 6 4 5" xfId="40307" xr:uid="{586DAA8C-35F1-4DFD-B1B2-3042FCE308D4}"/>
    <cellStyle name="Comma 2 2 6 4 6" xfId="42785" xr:uid="{2D5D1EBF-02AD-4546-AD60-33C987439101}"/>
    <cellStyle name="Comma 2 2 6 5" xfId="2327" xr:uid="{00000000-0005-0000-0000-000016090000}"/>
    <cellStyle name="Comma 2 2 6 5 2" xfId="18548" xr:uid="{86422C7F-01D4-4EB2-93C9-A8DB87055C17}"/>
    <cellStyle name="Comma 2 2 6 5 3" xfId="24661" xr:uid="{64A56B98-D02F-46F4-94F7-CD8174EC8900}"/>
    <cellStyle name="Comma 2 2 6 5 4" xfId="38520" xr:uid="{D87D2582-E731-438C-9DF0-26E472EB95A3}"/>
    <cellStyle name="Comma 2 2 6 5 5" xfId="41000" xr:uid="{6325E645-B0B0-4D03-A15A-8A636F00F7CC}"/>
    <cellStyle name="Comma 2 2 6 5 6" xfId="43478" xr:uid="{75810BEE-365F-49C4-B58E-D09F31F5FBD8}"/>
    <cellStyle name="Comma 2 2 6 6" xfId="18540" xr:uid="{B2AEAA7B-3B3B-4BA9-B25E-466E8801BFA1}"/>
    <cellStyle name="Comma 2 2 6 7" xfId="20980" xr:uid="{1B7EE8DB-EA0C-4582-A69A-ABAF96311C7C}"/>
    <cellStyle name="Comma 2 2 6 8" xfId="37102" xr:uid="{5F893D42-2B30-4140-9E08-D08545C7ADE5}"/>
    <cellStyle name="Comma 2 2 6 9" xfId="39582" xr:uid="{6DEA40FD-F3E3-48C6-A5F4-988754B5D952}"/>
    <cellStyle name="Comma 2 2 7" xfId="2328" xr:uid="{00000000-0005-0000-0000-000017090000}"/>
    <cellStyle name="Comma 2 2 7 2" xfId="2329" xr:uid="{00000000-0005-0000-0000-000018090000}"/>
    <cellStyle name="Comma 2 2 7 2 2" xfId="18550" xr:uid="{5C9A6692-A9AE-4DCE-A761-CC25AE6CB843}"/>
    <cellStyle name="Comma 2 2 7 2 3" xfId="23951" xr:uid="{1823BBEF-EAD6-4FBC-BE01-BEAB8BC9A35B}"/>
    <cellStyle name="Comma 2 2 7 2 4" xfId="37830" xr:uid="{701D7E4B-593C-40DE-8178-6E2E0999149A}"/>
    <cellStyle name="Comma 2 2 7 2 5" xfId="40310" xr:uid="{60E19527-40E9-4ECE-950F-2CFDC1B967C8}"/>
    <cellStyle name="Comma 2 2 7 2 6" xfId="42788" xr:uid="{B0829792-5326-4562-92E9-8B7EB7FA747C}"/>
    <cellStyle name="Comma 2 2 7 3" xfId="2330" xr:uid="{00000000-0005-0000-0000-000019090000}"/>
    <cellStyle name="Comma 2 2 7 3 2" xfId="18551" xr:uid="{1CDEC172-351D-475D-BC9D-C51850EDA958}"/>
    <cellStyle name="Comma 2 2 7 3 3" xfId="24662" xr:uid="{3EDCB8A4-EC1E-4872-B13A-5D73F393C214}"/>
    <cellStyle name="Comma 2 2 7 3 4" xfId="38521" xr:uid="{E9A5CE92-01F4-4C02-8C1A-5A413C41BA82}"/>
    <cellStyle name="Comma 2 2 7 3 5" xfId="41001" xr:uid="{D927C46F-0667-4098-9E78-4689AED1FEA7}"/>
    <cellStyle name="Comma 2 2 7 3 6" xfId="43479" xr:uid="{90E77508-D633-4D0B-9CC3-6839155CC553}"/>
    <cellStyle name="Comma 2 2 7 4" xfId="18549" xr:uid="{00B24DEC-83A1-4BEA-B13F-B4A5E9B26701}"/>
    <cellStyle name="Comma 2 2 7 5" xfId="20983" xr:uid="{4EE94836-59D3-4D59-B0FD-4D81B5681EB6}"/>
    <cellStyle name="Comma 2 2 7 6" xfId="37105" xr:uid="{59A4CC5E-6832-4A3A-8FC8-080087E472A7}"/>
    <cellStyle name="Comma 2 2 7 7" xfId="39585" xr:uid="{2B3E2BD6-311D-4B0D-A648-9C0574D5A7A1}"/>
    <cellStyle name="Comma 2 2 7 8" xfId="42063" xr:uid="{8397E894-4E40-45B6-97AB-85FBB409B84F}"/>
    <cellStyle name="Comma 2 2 8" xfId="2331" xr:uid="{00000000-0005-0000-0000-00001A090000}"/>
    <cellStyle name="Comma 2 2 9" xfId="2332" xr:uid="{00000000-0005-0000-0000-00001B090000}"/>
    <cellStyle name="Comma 2 2 9 2" xfId="18552" xr:uid="{E58A81F5-7B21-479C-8DFD-0E0AD80EEC3D}"/>
    <cellStyle name="Comma 2 2 9 2 2" xfId="24663" xr:uid="{929D6A8A-1C8B-4AD2-985C-311B242CFFED}"/>
    <cellStyle name="Comma 2 2 9 2 3" xfId="38522" xr:uid="{E910B2A4-E311-4C37-8505-06E271D6F952}"/>
    <cellStyle name="Comma 2 2 9 2 4" xfId="41002" xr:uid="{6E8DC7C3-D61D-4A9A-A3B8-EC33EC200BA3}"/>
    <cellStyle name="Comma 2 2 9 2 5" xfId="43480" xr:uid="{9938B634-D716-4139-ACB4-B8799FA853C3}"/>
    <cellStyle name="Comma 2 2 9 3" xfId="23499" xr:uid="{ADE59733-2F23-46AA-8950-0A0E13D1EFC2}"/>
    <cellStyle name="Comma 2 20" xfId="2333" xr:uid="{00000000-0005-0000-0000-00001C090000}"/>
    <cellStyle name="Comma 2 20 2" xfId="2334" xr:uid="{00000000-0005-0000-0000-00001D090000}"/>
    <cellStyle name="Comma 2 20 2 2" xfId="18554" xr:uid="{204881D0-989C-405C-89AD-9EC3BEF43A5E}"/>
    <cellStyle name="Comma 2 20 2 2 2" xfId="23953" xr:uid="{F40793F3-5CC1-4646-804C-DB81CC21313F}"/>
    <cellStyle name="Comma 2 20 2 2 3" xfId="37831" xr:uid="{7113DA67-EAF6-4073-931C-2F678B6AD07E}"/>
    <cellStyle name="Comma 2 20 2 2 4" xfId="40311" xr:uid="{0EB863B9-2F5C-4A84-A1BA-B4DD3676AEEE}"/>
    <cellStyle name="Comma 2 20 2 2 5" xfId="42789" xr:uid="{9A5DFFEB-0FC2-4BC9-9A44-A72C6365AE59}"/>
    <cellStyle name="Comma 2 20 2 3" xfId="20985" xr:uid="{6CF43396-5CCD-455F-A0F7-3D48BB317D0A}"/>
    <cellStyle name="Comma 2 20 2 4" xfId="37107" xr:uid="{37775150-B817-49A9-AB83-93B1AED85430}"/>
    <cellStyle name="Comma 2 20 2 5" xfId="39587" xr:uid="{0555AB44-B425-4F20-8847-62211AB8010B}"/>
    <cellStyle name="Comma 2 20 2 6" xfId="42065" xr:uid="{8DA4C26B-EAD2-4BB8-94CE-11C87C542EB3}"/>
    <cellStyle name="Comma 2 20 3" xfId="18553" xr:uid="{D009EB20-65FC-4468-B296-0D5D81565CD0}"/>
    <cellStyle name="Comma 2 20 3 2" xfId="23952" xr:uid="{A1BABFA2-BF85-4A1C-93E6-8DC2E6D51944}"/>
    <cellStyle name="Comma 2 20 4" xfId="20984" xr:uid="{B8F35E7B-20D6-451D-8FA2-F39C46B77156}"/>
    <cellStyle name="Comma 2 20 5" xfId="37106" xr:uid="{900277F1-1683-4501-9745-C2176271383B}"/>
    <cellStyle name="Comma 2 20 6" xfId="39586" xr:uid="{85F136FF-B057-4F96-AACF-202402DA4756}"/>
    <cellStyle name="Comma 2 20 7" xfId="42064" xr:uid="{FDD2A732-7E3C-4547-B471-EFEC7B83898F}"/>
    <cellStyle name="Comma 2 21" xfId="2335" xr:uid="{00000000-0005-0000-0000-00001E090000}"/>
    <cellStyle name="Comma 2 21 2" xfId="2336" xr:uid="{00000000-0005-0000-0000-00001F090000}"/>
    <cellStyle name="Comma 2 21 2 2" xfId="18556" xr:uid="{0C1C1247-7AE6-4831-A9DE-04C696E43E52}"/>
    <cellStyle name="Comma 2 21 2 2 2" xfId="23955" xr:uid="{C9E76CF9-4306-42AB-9D06-DE370A7331B4}"/>
    <cellStyle name="Comma 2 21 2 2 3" xfId="37832" xr:uid="{835D0646-BA3C-46E0-B72C-E022880CB17F}"/>
    <cellStyle name="Comma 2 21 2 2 4" xfId="40312" xr:uid="{E405AD16-0C9B-41B2-85B8-C838BD93DE53}"/>
    <cellStyle name="Comma 2 21 2 2 5" xfId="42790" xr:uid="{CD4BE60C-DCD8-4B9F-8E50-66D730D38ED5}"/>
    <cellStyle name="Comma 2 21 2 3" xfId="20987" xr:uid="{EC37FD23-F86A-4E5F-8AC0-A5B58B6074D5}"/>
    <cellStyle name="Comma 2 21 2 4" xfId="37109" xr:uid="{86D9FDAA-32EC-4F71-B953-2407454198BF}"/>
    <cellStyle name="Comma 2 21 2 5" xfId="39589" xr:uid="{E2408BED-8515-41CE-8199-FA48A9254DD3}"/>
    <cellStyle name="Comma 2 21 2 6" xfId="42067" xr:uid="{B7BB951B-1A74-4C55-B5ED-BAEF61ACD100}"/>
    <cellStyle name="Comma 2 21 3" xfId="18555" xr:uid="{D7AAFC25-7677-4FCC-B07C-CF8269ED0B4E}"/>
    <cellStyle name="Comma 2 21 3 2" xfId="23954" xr:uid="{89C46892-2F6F-4A84-8638-776870F6012B}"/>
    <cellStyle name="Comma 2 21 4" xfId="20986" xr:uid="{8A3E272A-F8B6-4B32-AC61-62353501F66A}"/>
    <cellStyle name="Comma 2 21 5" xfId="37108" xr:uid="{C6CB11FF-C524-4C12-BB17-64B80A6CC49C}"/>
    <cellStyle name="Comma 2 21 6" xfId="39588" xr:uid="{EB4D886E-4EAD-4D99-BD78-C0F3D69296BB}"/>
    <cellStyle name="Comma 2 21 7" xfId="42066" xr:uid="{7D44C8F8-24EB-410C-B8A7-8C99E1780FDE}"/>
    <cellStyle name="Comma 2 22" xfId="2337" xr:uid="{00000000-0005-0000-0000-000020090000}"/>
    <cellStyle name="Comma 2 22 2" xfId="2338" xr:uid="{00000000-0005-0000-0000-000021090000}"/>
    <cellStyle name="Comma 2 22 2 2" xfId="18558" xr:uid="{9F67AB0F-3E30-4462-9438-0F4201C03D0B}"/>
    <cellStyle name="Comma 2 22 2 3" xfId="24665" xr:uid="{1A37A898-339F-4766-95AA-74084B0C080C}"/>
    <cellStyle name="Comma 2 22 2 4" xfId="38524" xr:uid="{71C6B92F-7761-48DA-A12B-042A85AEDD13}"/>
    <cellStyle name="Comma 2 22 2 5" xfId="41004" xr:uid="{F14F66C5-4334-4092-8E03-0A28207501C1}"/>
    <cellStyle name="Comma 2 22 2 6" xfId="43482" xr:uid="{EC2FCB21-A0F4-4919-A84D-BC4C1CB09A35}"/>
    <cellStyle name="Comma 2 22 3" xfId="2339" xr:uid="{00000000-0005-0000-0000-000022090000}"/>
    <cellStyle name="Comma 2 22 3 2" xfId="18559" xr:uid="{CE248032-5E1F-4F2C-BCBF-CD326CE6FBEE}"/>
    <cellStyle name="Comma 2 22 3 3" xfId="21887" xr:uid="{EE0EAD4D-7471-49B8-A9A4-BE6DC4D5015F}"/>
    <cellStyle name="Comma 2 22 3 4" xfId="37530" xr:uid="{E731905E-4D2E-433A-9DBB-8A024B8319D2}"/>
    <cellStyle name="Comma 2 22 3 5" xfId="40010" xr:uid="{2F8E8FAC-1D32-4DBE-B961-B1AAA475B6F8}"/>
    <cellStyle name="Comma 2 22 3 6" xfId="42488" xr:uid="{09EFCCB0-73D6-4B5F-8A25-13F45D99B984}"/>
    <cellStyle name="Comma 2 22 4" xfId="18557" xr:uid="{3A261271-5E62-4C10-BA8A-6FD08A0C06A7}"/>
    <cellStyle name="Comma 2 22 4 2" xfId="24664" xr:uid="{7189BD8C-C37F-457F-A4C6-6B3E43AEAD5C}"/>
    <cellStyle name="Comma 2 22 4 3" xfId="38523" xr:uid="{43B93F2D-D41E-478C-B9C1-1926099810AA}"/>
    <cellStyle name="Comma 2 22 4 4" xfId="41003" xr:uid="{42B04823-80DD-4214-9B56-D0E94B10481C}"/>
    <cellStyle name="Comma 2 22 4 5" xfId="43481" xr:uid="{E6B15A44-5C22-49FD-95C4-FAB7FC427E79}"/>
    <cellStyle name="Comma 2 22 5" xfId="23498" xr:uid="{89477BEB-47C6-4198-8F3E-67FA60527016}"/>
    <cellStyle name="Comma 2 23" xfId="18473" xr:uid="{9FFAC670-CC9D-417A-85BE-154E61EA0EB0}"/>
    <cellStyle name="Comma 2 23 2" xfId="36430" xr:uid="{BD671022-EA5D-473B-AE60-9C58793F227E}"/>
    <cellStyle name="Comma 2 23 3" xfId="38912" xr:uid="{F7CDB514-27C5-424E-90B7-5C0BCAA8EBDA}"/>
    <cellStyle name="Comma 2 23 4" xfId="41390" xr:uid="{6E4C56E9-70DF-4897-9765-160266DF38C2}"/>
    <cellStyle name="Comma 2 23 5" xfId="43870" xr:uid="{736BA33B-8490-43BA-B55B-DBBC65D88ADE}"/>
    <cellStyle name="Comma 2 24" xfId="36439" xr:uid="{7774882C-1450-42B6-9F02-AD85B654AC1F}"/>
    <cellStyle name="Comma 2 24 2" xfId="38919" xr:uid="{4DB70C30-08ED-472D-B325-23C572CD767D}"/>
    <cellStyle name="Comma 2 24 3" xfId="41397" xr:uid="{6889C9D5-7801-4829-BD22-D7506191BBC8}"/>
    <cellStyle name="Comma 2 24 4" xfId="43877" xr:uid="{C85263FF-ECD6-4631-A7DF-46D3F943218F}"/>
    <cellStyle name="Comma 2 25" xfId="20942" xr:uid="{AB6CE78A-8994-44AD-AC54-5EB285C6F328}"/>
    <cellStyle name="Comma 2 26" xfId="37072" xr:uid="{97883C46-945F-4A61-8165-81447B42043B}"/>
    <cellStyle name="Comma 2 27" xfId="39552" xr:uid="{B1F652AA-4D00-4B5B-8237-6E87C1F72B4E}"/>
    <cellStyle name="Comma 2 28" xfId="42030" xr:uid="{7DE574EB-F88C-4868-AAC3-7672321DE67F}"/>
    <cellStyle name="Comma 2 3" xfId="2340" xr:uid="{00000000-0005-0000-0000-000023090000}"/>
    <cellStyle name="Comma 2 3 2" xfId="2341" xr:uid="{00000000-0005-0000-0000-000024090000}"/>
    <cellStyle name="Comma 2 3 2 10" xfId="37110" xr:uid="{0E8ACA5E-61B2-46E2-823D-FE76BEAA710A}"/>
    <cellStyle name="Comma 2 3 2 11" xfId="39590" xr:uid="{04395801-EE09-490E-BFBB-BAD393F84A32}"/>
    <cellStyle name="Comma 2 3 2 12" xfId="42068" xr:uid="{6835CB8F-ADBA-4115-B81E-D36403716909}"/>
    <cellStyle name="Comma 2 3 2 2" xfId="2342" xr:uid="{00000000-0005-0000-0000-000025090000}"/>
    <cellStyle name="Comma 2 3 2 2 2" xfId="2343" xr:uid="{00000000-0005-0000-0000-000026090000}"/>
    <cellStyle name="Comma 2 3 2 2 2 2" xfId="18562" xr:uid="{9D79918E-D857-40C2-98D5-364CD75F3528}"/>
    <cellStyle name="Comma 2 3 2 2 2 3" xfId="23957" xr:uid="{86093A8B-3403-47B7-96EA-216C72EB06B1}"/>
    <cellStyle name="Comma 2 3 2 2 2 4" xfId="37834" xr:uid="{32B90045-AD92-43D9-AEA9-C5C9D46ADD98}"/>
    <cellStyle name="Comma 2 3 2 2 2 5" xfId="40314" xr:uid="{83FCE461-0B3A-42A7-BEF3-D2B1CA78547A}"/>
    <cellStyle name="Comma 2 3 2 2 2 6" xfId="42792" xr:uid="{35EB0A45-D08E-4FF8-AE01-B7B5CA985918}"/>
    <cellStyle name="Comma 2 3 2 2 3" xfId="2344" xr:uid="{00000000-0005-0000-0000-000027090000}"/>
    <cellStyle name="Comma 2 3 2 2 3 2" xfId="18563" xr:uid="{6A9B2AB4-3C70-4C46-B932-79A06A2A05B6}"/>
    <cellStyle name="Comma 2 3 2 2 3 3" xfId="23726" xr:uid="{5AF94112-94C4-4D52-B75F-FB5657D58FD1}"/>
    <cellStyle name="Comma 2 3 2 2 3 4" xfId="37660" xr:uid="{332538D3-797E-44C8-B67A-A4E36F3E0465}"/>
    <cellStyle name="Comma 2 3 2 2 3 5" xfId="40140" xr:uid="{58F3E6F0-7379-40DA-B303-C30AD216FCE9}"/>
    <cellStyle name="Comma 2 3 2 2 3 6" xfId="42618" xr:uid="{53C8679B-CF9F-45B8-AF4A-0BE1CC5A2128}"/>
    <cellStyle name="Comma 2 3 2 2 4" xfId="18561" xr:uid="{3A9CBE83-DD8E-4C96-BFBD-0552F10F0048}"/>
    <cellStyle name="Comma 2 3 2 2 5" xfId="20990" xr:uid="{DD71B382-F2F1-46B6-9536-A15ABEE8E2F1}"/>
    <cellStyle name="Comma 2 3 2 2 6" xfId="37111" xr:uid="{FEFD6A38-CB0C-4278-9088-81FCBA46B4A0}"/>
    <cellStyle name="Comma 2 3 2 2 7" xfId="39591" xr:uid="{77326BE1-0AD4-4CC8-A646-407D769A6E1C}"/>
    <cellStyle name="Comma 2 3 2 2 8" xfId="42069" xr:uid="{FF7B840B-5990-4D0A-92B9-D4D27DAFC076}"/>
    <cellStyle name="Comma 2 3 2 3" xfId="2345" xr:uid="{00000000-0005-0000-0000-000028090000}"/>
    <cellStyle name="Comma 2 3 2 3 2" xfId="2346" xr:uid="{00000000-0005-0000-0000-000029090000}"/>
    <cellStyle name="Comma 2 3 2 3 2 2" xfId="18565" xr:uid="{D7634904-B7A9-41DA-9F55-520CF578F0C5}"/>
    <cellStyle name="Comma 2 3 2 3 2 3" xfId="23958" xr:uid="{20D0A04C-9FFA-47D5-98DD-15324BD0AAE2}"/>
    <cellStyle name="Comma 2 3 2 3 2 4" xfId="37835" xr:uid="{EC25EB2A-6202-4D04-82CB-48AE94889E83}"/>
    <cellStyle name="Comma 2 3 2 3 2 5" xfId="40315" xr:uid="{18FB6894-117B-442F-9F41-A77F6753E824}"/>
    <cellStyle name="Comma 2 3 2 3 2 6" xfId="42793" xr:uid="{1C1C59A0-6422-44E5-8216-F6B0EE846AAC}"/>
    <cellStyle name="Comma 2 3 2 3 3" xfId="2347" xr:uid="{00000000-0005-0000-0000-00002A090000}"/>
    <cellStyle name="Comma 2 3 2 3 3 2" xfId="18566" xr:uid="{9CCF13F1-FC75-41DB-9450-A094952255AB}"/>
    <cellStyle name="Comma 2 3 2 3 3 3" xfId="20890" xr:uid="{6F7382F8-F70E-4C46-9A8A-B27B159C807D}"/>
    <cellStyle name="Comma 2 3 2 3 3 4" xfId="37045" xr:uid="{CA60036F-6F89-4CE8-BADB-BB2898081EB7}"/>
    <cellStyle name="Comma 2 3 2 3 3 5" xfId="39525" xr:uid="{3C44DD34-E2A7-43E4-91AA-39375C9C3C9C}"/>
    <cellStyle name="Comma 2 3 2 3 3 6" xfId="42003" xr:uid="{95E0F588-C5FC-4DDA-91B2-C601B34BF869}"/>
    <cellStyle name="Comma 2 3 2 3 4" xfId="18564" xr:uid="{9A23D884-990E-45AB-97CE-6FF6CE5CAC8B}"/>
    <cellStyle name="Comma 2 3 2 3 5" xfId="20991" xr:uid="{36ECCBF5-D820-4D94-A77B-6FB61C2CBD0A}"/>
    <cellStyle name="Comma 2 3 2 3 6" xfId="37112" xr:uid="{2ABFF29C-7A6B-456B-B4AC-455D451DAF3C}"/>
    <cellStyle name="Comma 2 3 2 3 7" xfId="39592" xr:uid="{F2ADCB3B-D469-4BDE-B685-DC59FFA39001}"/>
    <cellStyle name="Comma 2 3 2 3 8" xfId="42070" xr:uid="{A8F61C22-8071-49B1-884D-2DBAFBCEF410}"/>
    <cellStyle name="Comma 2 3 2 4" xfId="2348" xr:uid="{00000000-0005-0000-0000-00002B090000}"/>
    <cellStyle name="Comma 2 3 2 4 10" xfId="39593" xr:uid="{7B2DCA4E-437E-4B8C-9B96-D68AC0D8213C}"/>
    <cellStyle name="Comma 2 3 2 4 11" xfId="42071" xr:uid="{F47235EF-BB55-44E3-B31C-A1C3FC8A8029}"/>
    <cellStyle name="Comma 2 3 2 4 2" xfId="2349" xr:uid="{00000000-0005-0000-0000-00002C090000}"/>
    <cellStyle name="Comma 2 3 2 4 2 2" xfId="2350" xr:uid="{00000000-0005-0000-0000-00002D090000}"/>
    <cellStyle name="Comma 2 3 2 4 2 2 2" xfId="18569" xr:uid="{BBF0759F-1A0E-4787-99E3-F1A4D2A82303}"/>
    <cellStyle name="Comma 2 3 2 4 2 2 3" xfId="23960" xr:uid="{2062A840-2E66-4F16-B4CD-7663E8500B14}"/>
    <cellStyle name="Comma 2 3 2 4 2 2 4" xfId="37837" xr:uid="{464C9D94-6A2D-4D88-AEEF-4007E517F201}"/>
    <cellStyle name="Comma 2 3 2 4 2 2 5" xfId="40317" xr:uid="{A3F0F253-E3B2-4D7C-B116-6D5B558B7C7A}"/>
    <cellStyle name="Comma 2 3 2 4 2 2 6" xfId="42795" xr:uid="{50326B1B-E20B-42D0-A9EE-B3577274C49F}"/>
    <cellStyle name="Comma 2 3 2 4 2 3" xfId="2351" xr:uid="{00000000-0005-0000-0000-00002E090000}"/>
    <cellStyle name="Comma 2 3 2 4 2 3 2" xfId="18570" xr:uid="{1D7E48DA-F1FB-4F9D-8659-5AEE57B376C4}"/>
    <cellStyle name="Comma 2 3 2 4 2 3 3" xfId="24666" xr:uid="{F38D60CE-2C5A-45FD-9609-6159B5D93CE7}"/>
    <cellStyle name="Comma 2 3 2 4 2 3 4" xfId="38525" xr:uid="{785130DE-E2FF-4547-A826-82907E097B28}"/>
    <cellStyle name="Comma 2 3 2 4 2 3 5" xfId="41005" xr:uid="{2B2FA3E7-04CD-4272-80F6-778BFF0C1083}"/>
    <cellStyle name="Comma 2 3 2 4 2 3 6" xfId="43483" xr:uid="{F798704D-DA32-4633-BC34-8722DA7B2E12}"/>
    <cellStyle name="Comma 2 3 2 4 2 4" xfId="18568" xr:uid="{32C5457D-C0B0-4714-9403-9E36D7CAC57D}"/>
    <cellStyle name="Comma 2 3 2 4 2 5" xfId="20993" xr:uid="{C64B5FC7-9776-4395-AA88-8803C7625691}"/>
    <cellStyle name="Comma 2 3 2 4 2 6" xfId="37114" xr:uid="{7CC285B6-DDAB-49B1-AA09-B11163E47581}"/>
    <cellStyle name="Comma 2 3 2 4 2 7" xfId="39594" xr:uid="{82F25F7C-815D-453B-906D-1BF33B472B6A}"/>
    <cellStyle name="Comma 2 3 2 4 2 8" xfId="42072" xr:uid="{6C9D0CE5-42E6-4B3A-ADF1-8F3B64933581}"/>
    <cellStyle name="Comma 2 3 2 4 3" xfId="2352" xr:uid="{00000000-0005-0000-0000-00002F090000}"/>
    <cellStyle name="Comma 2 3 2 4 3 2" xfId="2353" xr:uid="{00000000-0005-0000-0000-000030090000}"/>
    <cellStyle name="Comma 2 3 2 4 3 2 2" xfId="18572" xr:uid="{1594FE6F-EF13-4890-96A8-8CE302E7AD89}"/>
    <cellStyle name="Comma 2 3 2 4 3 2 3" xfId="23961" xr:uid="{160DF6A0-AA46-46B4-BC6F-FA5E3380BE14}"/>
    <cellStyle name="Comma 2 3 2 4 3 2 4" xfId="37838" xr:uid="{2F94EA19-05FA-40F9-A85E-4734B2E74CD4}"/>
    <cellStyle name="Comma 2 3 2 4 3 2 5" xfId="40318" xr:uid="{EF47B80F-598B-4B64-AF68-136A5FA3C9EB}"/>
    <cellStyle name="Comma 2 3 2 4 3 2 6" xfId="42796" xr:uid="{79D44166-280B-4AB5-B2F1-E4A8F11F9D23}"/>
    <cellStyle name="Comma 2 3 2 4 3 3" xfId="2354" xr:uid="{00000000-0005-0000-0000-000031090000}"/>
    <cellStyle name="Comma 2 3 2 4 3 3 2" xfId="18573" xr:uid="{14307F72-5074-40F0-B02B-9EB4061DB214}"/>
    <cellStyle name="Comma 2 3 2 4 3 3 3" xfId="26740" xr:uid="{B9E695B8-7166-4822-805D-FD21EE5E113E}"/>
    <cellStyle name="Comma 2 3 2 4 3 3 4" xfId="38810" xr:uid="{1B74CBA6-ABC4-476B-961D-E49E1D69EAFE}"/>
    <cellStyle name="Comma 2 3 2 4 3 3 5" xfId="41290" xr:uid="{7318ACA3-3E27-4BBE-820B-87F70ACB62E5}"/>
    <cellStyle name="Comma 2 3 2 4 3 3 6" xfId="43768" xr:uid="{30108DD8-92BD-4F5B-BA94-9D49F0F6A4C1}"/>
    <cellStyle name="Comma 2 3 2 4 3 4" xfId="18571" xr:uid="{E2CC7750-D890-407E-A187-FBB26A5BB558}"/>
    <cellStyle name="Comma 2 3 2 4 3 5" xfId="20994" xr:uid="{7E78CC8C-E417-4F61-A0E2-35A485FE9345}"/>
    <cellStyle name="Comma 2 3 2 4 3 6" xfId="37115" xr:uid="{4CE6A9D9-D18D-4AE8-9D5D-39F29D548528}"/>
    <cellStyle name="Comma 2 3 2 4 3 7" xfId="39595" xr:uid="{652BB607-0722-40A0-AFD9-73758E2CA92E}"/>
    <cellStyle name="Comma 2 3 2 4 3 8" xfId="42073" xr:uid="{DB19F243-89B0-4FED-90F4-2190D2B6D24A}"/>
    <cellStyle name="Comma 2 3 2 4 4" xfId="2355" xr:uid="{00000000-0005-0000-0000-000032090000}"/>
    <cellStyle name="Comma 2 3 2 4 4 2" xfId="2356" xr:uid="{00000000-0005-0000-0000-000033090000}"/>
    <cellStyle name="Comma 2 3 2 4 4 2 2" xfId="18575" xr:uid="{814FAF1C-5F90-4AB7-AACB-2649F3CD4AD6}"/>
    <cellStyle name="Comma 2 3 2 4 4 2 3" xfId="23962" xr:uid="{AF634FF2-F773-4550-AC4F-A7B9C3D955D8}"/>
    <cellStyle name="Comma 2 3 2 4 4 2 4" xfId="37839" xr:uid="{3F5B4800-A5F6-4C4A-9639-39BB023B4273}"/>
    <cellStyle name="Comma 2 3 2 4 4 2 5" xfId="40319" xr:uid="{EB1B2527-5992-4F70-BB00-A6F65234DA56}"/>
    <cellStyle name="Comma 2 3 2 4 4 2 6" xfId="42797" xr:uid="{4E672A1D-1292-40B5-8416-FF8244DA33FE}"/>
    <cellStyle name="Comma 2 3 2 4 4 3" xfId="2357" xr:uid="{00000000-0005-0000-0000-000034090000}"/>
    <cellStyle name="Comma 2 3 2 4 4 3 2" xfId="18576" xr:uid="{C72968CB-88DD-4F05-86DC-16183B9FC5B7}"/>
    <cellStyle name="Comma 2 3 2 4 4 3 3" xfId="24667" xr:uid="{DF2A0251-FAF0-484F-B697-C15EEFD21706}"/>
    <cellStyle name="Comma 2 3 2 4 4 3 4" xfId="38526" xr:uid="{3AE61E80-9A72-4D55-8B5F-55D665BBC32C}"/>
    <cellStyle name="Comma 2 3 2 4 4 3 5" xfId="41006" xr:uid="{579515B9-8B8B-485E-967D-0512F7A5335C}"/>
    <cellStyle name="Comma 2 3 2 4 4 3 6" xfId="43484" xr:uid="{15AD385F-3876-4819-89B6-3A063F3E7BBE}"/>
    <cellStyle name="Comma 2 3 2 4 4 4" xfId="18574" xr:uid="{0743ED38-A08B-45BD-8703-6A3B418C6B50}"/>
    <cellStyle name="Comma 2 3 2 4 4 5" xfId="20995" xr:uid="{EB576B5C-DF91-4306-BDF8-ACC539225E18}"/>
    <cellStyle name="Comma 2 3 2 4 4 6" xfId="37116" xr:uid="{3BB38F58-0B7C-4FD1-98E0-D50A94B0B48A}"/>
    <cellStyle name="Comma 2 3 2 4 4 7" xfId="39596" xr:uid="{8B2C4747-BE10-42F3-AA8C-EA03F26693B8}"/>
    <cellStyle name="Comma 2 3 2 4 4 8" xfId="42074" xr:uid="{9E6E7D94-4D8A-4E7B-95D6-83E70520F341}"/>
    <cellStyle name="Comma 2 3 2 4 5" xfId="2358" xr:uid="{00000000-0005-0000-0000-000035090000}"/>
    <cellStyle name="Comma 2 3 2 4 5 2" xfId="18577" xr:uid="{09CE5322-471C-44A2-B3B5-1838655BBF6E}"/>
    <cellStyle name="Comma 2 3 2 4 5 3" xfId="23959" xr:uid="{35A7DAE0-6AEA-4799-AE08-FFC5A49E80EA}"/>
    <cellStyle name="Comma 2 3 2 4 5 4" xfId="37836" xr:uid="{FD2FC7B4-E353-465C-81FC-A5D30041BE21}"/>
    <cellStyle name="Comma 2 3 2 4 5 5" xfId="40316" xr:uid="{F9120F73-9EEA-4774-A472-E75BA73CFB8D}"/>
    <cellStyle name="Comma 2 3 2 4 5 6" xfId="42794" xr:uid="{7C356EE3-CAB7-45A0-863A-A21506FE8FF5}"/>
    <cellStyle name="Comma 2 3 2 4 6" xfId="2359" xr:uid="{00000000-0005-0000-0000-000036090000}"/>
    <cellStyle name="Comma 2 3 2 4 6 2" xfId="18578" xr:uid="{C3CCDD9A-5A99-4DC8-9FE9-B7BEA9061DC3}"/>
    <cellStyle name="Comma 2 3 2 4 6 3" xfId="20889" xr:uid="{B4A66028-CF7F-4687-97ED-062E6792A9D1}"/>
    <cellStyle name="Comma 2 3 2 4 6 4" xfId="37044" xr:uid="{A35B4138-7C95-40CC-B00C-CCA157B0D41D}"/>
    <cellStyle name="Comma 2 3 2 4 6 5" xfId="39524" xr:uid="{1C04C6EE-6231-4960-AE2A-455F5F6130BB}"/>
    <cellStyle name="Comma 2 3 2 4 6 6" xfId="42002" xr:uid="{9695B0E3-18AC-490A-AB1F-EB15C230B298}"/>
    <cellStyle name="Comma 2 3 2 4 7" xfId="18567" xr:uid="{07A9F712-1A0B-4D7D-B90B-E63E504C5DA1}"/>
    <cellStyle name="Comma 2 3 2 4 8" xfId="20992" xr:uid="{CA736D27-865C-47B7-AB88-847F8D9FFE49}"/>
    <cellStyle name="Comma 2 3 2 4 9" xfId="37113" xr:uid="{FB9D9725-E84B-4A0D-A76A-272D519840AE}"/>
    <cellStyle name="Comma 2 3 2 5" xfId="2360" xr:uid="{00000000-0005-0000-0000-000037090000}"/>
    <cellStyle name="Comma 2 3 2 5 2" xfId="2361" xr:uid="{00000000-0005-0000-0000-000038090000}"/>
    <cellStyle name="Comma 2 3 2 5 2 2" xfId="18580" xr:uid="{A927F2F8-58A9-4163-9140-AD4F20B515DB}"/>
    <cellStyle name="Comma 2 3 2 5 2 3" xfId="23963" xr:uid="{4326A71A-1E53-4777-BA02-D1186D9A38CC}"/>
    <cellStyle name="Comma 2 3 2 5 2 4" xfId="37840" xr:uid="{C6638A46-23FD-4EC2-A1CE-B024A797C640}"/>
    <cellStyle name="Comma 2 3 2 5 2 5" xfId="40320" xr:uid="{9528D3B3-E3D1-4A7D-A19A-5BCFF6530FA8}"/>
    <cellStyle name="Comma 2 3 2 5 2 6" xfId="42798" xr:uid="{0A905A92-31F1-4808-B70C-F2F2A98D0EA8}"/>
    <cellStyle name="Comma 2 3 2 5 3" xfId="2362" xr:uid="{00000000-0005-0000-0000-000039090000}"/>
    <cellStyle name="Comma 2 3 2 5 3 2" xfId="18581" xr:uid="{68CB4DCE-FC3E-493C-BF5E-7B8C816B9F9F}"/>
    <cellStyle name="Comma 2 3 2 5 3 3" xfId="26742" xr:uid="{2390634B-F291-490E-A211-4FCE5B1AFF4F}"/>
    <cellStyle name="Comma 2 3 2 5 3 4" xfId="38812" xr:uid="{25D3C3B3-AFCF-4C78-A8F0-95DD09CC7414}"/>
    <cellStyle name="Comma 2 3 2 5 3 5" xfId="41292" xr:uid="{12D64A6A-EC59-488E-9B29-1E710FF24E38}"/>
    <cellStyle name="Comma 2 3 2 5 3 6" xfId="43770" xr:uid="{79B60759-103D-4C27-A12F-2C21D085D890}"/>
    <cellStyle name="Comma 2 3 2 5 4" xfId="18579" xr:uid="{31B1F604-D4D9-43D7-87FA-B5AEE8C27AA2}"/>
    <cellStyle name="Comma 2 3 2 5 5" xfId="20996" xr:uid="{C577F79A-7112-4381-AF08-E700FC00BA72}"/>
    <cellStyle name="Comma 2 3 2 5 6" xfId="37117" xr:uid="{72D6F807-0638-4EB2-A0EB-6655BE14C97B}"/>
    <cellStyle name="Comma 2 3 2 5 7" xfId="39597" xr:uid="{FEB9CB99-1162-45B5-84E7-D15B321C3B6D}"/>
    <cellStyle name="Comma 2 3 2 5 8" xfId="42075" xr:uid="{BC5AE137-EF33-48FC-BB6C-587611DB38A6}"/>
    <cellStyle name="Comma 2 3 2 6" xfId="2363" xr:uid="{00000000-0005-0000-0000-00003A090000}"/>
    <cellStyle name="Comma 2 3 2 6 2" xfId="2364" xr:uid="{00000000-0005-0000-0000-00003B090000}"/>
    <cellStyle name="Comma 2 3 2 6 2 2" xfId="18583" xr:uid="{BE3791F3-BA7B-49B1-B160-52F23574C0D3}"/>
    <cellStyle name="Comma 2 3 2 6 2 3" xfId="24668" xr:uid="{7CF9DB03-20A8-4BAA-BF8A-6B7B030468C9}"/>
    <cellStyle name="Comma 2 3 2 6 2 4" xfId="38527" xr:uid="{B5A78734-27A6-4C31-8E3F-1B94EDEC1F16}"/>
    <cellStyle name="Comma 2 3 2 6 2 5" xfId="41007" xr:uid="{EC0940B2-FAE6-426D-BDF6-987C784A09C1}"/>
    <cellStyle name="Comma 2 3 2 6 2 6" xfId="43485" xr:uid="{4ECBC215-D62F-4C19-93F0-4339B7BE33E9}"/>
    <cellStyle name="Comma 2 3 2 6 3" xfId="2365" xr:uid="{00000000-0005-0000-0000-00003C090000}"/>
    <cellStyle name="Comma 2 3 2 6 4" xfId="18582" xr:uid="{03045602-D63B-400F-BF53-FFCDEB8CE94F}"/>
    <cellStyle name="Comma 2 3 2 6 4 2" xfId="26741" xr:uid="{78AC9F43-E6A5-4EF8-9E08-BB060BEDB5C8}"/>
    <cellStyle name="Comma 2 3 2 6 4 3" xfId="38811" xr:uid="{9B873206-2CD5-4955-911C-D6A5DDD690D0}"/>
    <cellStyle name="Comma 2 3 2 6 4 4" xfId="41291" xr:uid="{9B2EC6FD-DF57-4FDD-AC38-1B6413747B81}"/>
    <cellStyle name="Comma 2 3 2 6 4 5" xfId="43769" xr:uid="{B9FAEC5D-71FB-4C37-9BD9-C7AE4B0FF366}"/>
    <cellStyle name="Comma 2 3 2 6 5" xfId="23503" xr:uid="{0A54FBB6-0338-4F61-8C73-6DA42B08FFFB}"/>
    <cellStyle name="Comma 2 3 2 7" xfId="2366" xr:uid="{00000000-0005-0000-0000-00003D090000}"/>
    <cellStyle name="Comma 2 3 2 7 2" xfId="18584" xr:uid="{A082D601-11CB-49F6-988A-930F49340253}"/>
    <cellStyle name="Comma 2 3 2 7 3" xfId="23956" xr:uid="{C85EF089-820A-45E1-93EF-08533F287B6D}"/>
    <cellStyle name="Comma 2 3 2 7 4" xfId="37833" xr:uid="{54CA8965-19D3-42AF-828F-AEF631DB8131}"/>
    <cellStyle name="Comma 2 3 2 7 5" xfId="40313" xr:uid="{F661A7D0-A620-4434-AF04-EB4B75591CF7}"/>
    <cellStyle name="Comma 2 3 2 7 6" xfId="42791" xr:uid="{C571C4A1-2360-4DA6-8A2F-A3ACE8799952}"/>
    <cellStyle name="Comma 2 3 2 8" xfId="18560" xr:uid="{189D023E-4374-407E-A017-4056F4B989AD}"/>
    <cellStyle name="Comma 2 3 2 9" xfId="20989" xr:uid="{53E07619-3129-4357-96FF-8C73E635C025}"/>
    <cellStyle name="Comma 2 3 3" xfId="2367" xr:uid="{00000000-0005-0000-0000-00003E090000}"/>
    <cellStyle name="Comma 2 3 3 10" xfId="39598" xr:uid="{E10941EA-8A8F-40C6-ADF2-4BCB9229A884}"/>
    <cellStyle name="Comma 2 3 3 11" xfId="42076" xr:uid="{410A8831-FD63-4EAC-8A62-9700DB903689}"/>
    <cellStyle name="Comma 2 3 3 2" xfId="2368" xr:uid="{00000000-0005-0000-0000-00003F090000}"/>
    <cellStyle name="Comma 2 3 3 2 2" xfId="2369" xr:uid="{00000000-0005-0000-0000-000040090000}"/>
    <cellStyle name="Comma 2 3 3 2 2 2" xfId="18587" xr:uid="{713018BA-6AC1-4086-B3C4-4C244A0EFAC3}"/>
    <cellStyle name="Comma 2 3 3 2 2 3" xfId="23965" xr:uid="{D4E7398F-528B-4A15-9E4C-0262CD9A6852}"/>
    <cellStyle name="Comma 2 3 3 2 2 4" xfId="37842" xr:uid="{E3D7C14F-EA32-40B4-8D6F-81DCAFBE8715}"/>
    <cellStyle name="Comma 2 3 3 2 2 5" xfId="40322" xr:uid="{52D9D01B-4763-4154-9A61-55B0917FEEE3}"/>
    <cellStyle name="Comma 2 3 3 2 2 6" xfId="42800" xr:uid="{727E3C16-90F1-4445-816B-BBB6794F5C6D}"/>
    <cellStyle name="Comma 2 3 3 2 3" xfId="2370" xr:uid="{00000000-0005-0000-0000-000041090000}"/>
    <cellStyle name="Comma 2 3 3 2 3 2" xfId="18588" xr:uid="{275666A3-FEA9-4EF4-B9FE-D7936FBAB7CD}"/>
    <cellStyle name="Comma 2 3 3 2 3 3" xfId="21876" xr:uid="{8DA0ABB0-47F3-414A-BF94-1DEB51A3D537}"/>
    <cellStyle name="Comma 2 3 3 2 3 4" xfId="37529" xr:uid="{110A797B-D723-4398-A47B-5BD3EB7382E8}"/>
    <cellStyle name="Comma 2 3 3 2 3 5" xfId="40009" xr:uid="{601399E8-E300-49CA-A552-027EBD039A79}"/>
    <cellStyle name="Comma 2 3 3 2 3 6" xfId="42487" xr:uid="{12C1830E-1686-4541-A03E-ED93ADAFA25A}"/>
    <cellStyle name="Comma 2 3 3 2 4" xfId="18586" xr:uid="{130F0DB8-D3D6-497D-89A4-113AF06EE17E}"/>
    <cellStyle name="Comma 2 3 3 2 5" xfId="20998" xr:uid="{21260318-E7E9-4E8C-B209-31F15E380B50}"/>
    <cellStyle name="Comma 2 3 3 2 6" xfId="37119" xr:uid="{99F65923-67D3-43F2-9E0A-E432FB339595}"/>
    <cellStyle name="Comma 2 3 3 2 7" xfId="39599" xr:uid="{0FBF3ED2-03E2-4302-AE52-1F4F3EC5ED14}"/>
    <cellStyle name="Comma 2 3 3 2 8" xfId="42077" xr:uid="{189F2A28-76A5-4D27-97A8-2C00D44F5161}"/>
    <cellStyle name="Comma 2 3 3 3" xfId="2371" xr:uid="{00000000-0005-0000-0000-000042090000}"/>
    <cellStyle name="Comma 2 3 3 3 2" xfId="2372" xr:uid="{00000000-0005-0000-0000-000043090000}"/>
    <cellStyle name="Comma 2 3 3 3 2 2" xfId="18590" xr:uid="{D7D83617-6E0B-47B4-A386-F280EDE368B0}"/>
    <cellStyle name="Comma 2 3 3 3 2 3" xfId="23966" xr:uid="{7DA24ACE-3080-4B18-8136-58C129522B99}"/>
    <cellStyle name="Comma 2 3 3 3 2 4" xfId="37843" xr:uid="{CCE57533-B4CF-44AA-BEEA-284E57F113F0}"/>
    <cellStyle name="Comma 2 3 3 3 2 5" xfId="40323" xr:uid="{B6569544-90B5-4716-8810-89FBB89D1EAA}"/>
    <cellStyle name="Comma 2 3 3 3 2 6" xfId="42801" xr:uid="{141AB20D-D3A3-45AA-AB4D-D4DDCAC41394}"/>
    <cellStyle name="Comma 2 3 3 3 3" xfId="2373" xr:uid="{00000000-0005-0000-0000-000044090000}"/>
    <cellStyle name="Comma 2 3 3 3 3 2" xfId="18591" xr:uid="{8AFDB993-DC38-4C76-BE1D-E92CC458A1B3}"/>
    <cellStyle name="Comma 2 3 3 3 3 3" xfId="24669" xr:uid="{6BA465E5-60F8-4747-8469-5B3770F09C45}"/>
    <cellStyle name="Comma 2 3 3 3 3 4" xfId="38528" xr:uid="{C1E26079-ABFE-4D4C-8E3A-05EAB503570D}"/>
    <cellStyle name="Comma 2 3 3 3 3 5" xfId="41008" xr:uid="{D54041D3-0DC6-41E2-90F2-3C7F74D3B818}"/>
    <cellStyle name="Comma 2 3 3 3 3 6" xfId="43486" xr:uid="{FB6C1496-7F78-4254-BE2C-883EA6025416}"/>
    <cellStyle name="Comma 2 3 3 3 4" xfId="18589" xr:uid="{E319F114-E142-44FB-AED9-BDA913A4540B}"/>
    <cellStyle name="Comma 2 3 3 3 5" xfId="20999" xr:uid="{243540F8-3BFA-46B6-A79B-529A803B43B3}"/>
    <cellStyle name="Comma 2 3 3 3 6" xfId="37120" xr:uid="{9A2B89DC-73C8-4DDD-9137-752486823AE4}"/>
    <cellStyle name="Comma 2 3 3 3 7" xfId="39600" xr:uid="{929A579E-F35B-45A0-A6AB-8F1335DA7338}"/>
    <cellStyle name="Comma 2 3 3 3 8" xfId="42078" xr:uid="{157EB849-07DA-4369-8AD6-D76BEE3C1172}"/>
    <cellStyle name="Comma 2 3 3 4" xfId="2374" xr:uid="{00000000-0005-0000-0000-000045090000}"/>
    <cellStyle name="Comma 2 3 3 4 2" xfId="2375" xr:uid="{00000000-0005-0000-0000-000046090000}"/>
    <cellStyle name="Comma 2 3 3 4 2 2" xfId="2376" xr:uid="{00000000-0005-0000-0000-000047090000}"/>
    <cellStyle name="Comma 2 3 3 4 2 2 2" xfId="18594" xr:uid="{EA4581E3-B96B-48BD-BC83-7107B86FA302}"/>
    <cellStyle name="Comma 2 3 3 4 2 2 3" xfId="23968" xr:uid="{9D566B30-AF95-498D-9615-B81B60DC0365}"/>
    <cellStyle name="Comma 2 3 3 4 2 2 4" xfId="37845" xr:uid="{9DF517E1-C23D-459D-8968-5FA5C3352B36}"/>
    <cellStyle name="Comma 2 3 3 4 2 2 5" xfId="40325" xr:uid="{F90AB842-3BD4-4D4C-8536-72494A104726}"/>
    <cellStyle name="Comma 2 3 3 4 2 2 6" xfId="42803" xr:uid="{8933CE31-37AB-4681-A195-510B88FC98FB}"/>
    <cellStyle name="Comma 2 3 3 4 2 3" xfId="2377" xr:uid="{00000000-0005-0000-0000-000048090000}"/>
    <cellStyle name="Comma 2 3 3 4 2 3 2" xfId="18595" xr:uid="{E43F9A1F-C275-4101-AF3E-24EC3B86B824}"/>
    <cellStyle name="Comma 2 3 3 4 2 3 3" xfId="24670" xr:uid="{8BA5D6F0-CDB5-4F73-8608-303B496B9A4E}"/>
    <cellStyle name="Comma 2 3 3 4 2 3 4" xfId="38529" xr:uid="{C79E6E3A-5C5A-4FDB-A991-396FB0ADE52D}"/>
    <cellStyle name="Comma 2 3 3 4 2 3 5" xfId="41009" xr:uid="{55537072-9E7A-4142-A708-BD1539BF3EFB}"/>
    <cellStyle name="Comma 2 3 3 4 2 3 6" xfId="43487" xr:uid="{E23E1D1B-8020-4A8B-A06E-CF1062B3512A}"/>
    <cellStyle name="Comma 2 3 3 4 2 4" xfId="18593" xr:uid="{4B9E2281-1923-4D9F-A345-628E57D6D47C}"/>
    <cellStyle name="Comma 2 3 3 4 2 5" xfId="21001" xr:uid="{6CE7803D-7EDB-4892-A9B8-403F97C85846}"/>
    <cellStyle name="Comma 2 3 3 4 2 6" xfId="37122" xr:uid="{6319F266-CC7B-4E09-8431-5EC92EA0615F}"/>
    <cellStyle name="Comma 2 3 3 4 2 7" xfId="39602" xr:uid="{3118BDA4-ACA2-4A49-8C5F-5056385C08A4}"/>
    <cellStyle name="Comma 2 3 3 4 2 8" xfId="42080" xr:uid="{FA4623A0-946A-497C-B0FD-1B4A3FE3456F}"/>
    <cellStyle name="Comma 2 3 3 4 3" xfId="2378" xr:uid="{00000000-0005-0000-0000-000049090000}"/>
    <cellStyle name="Comma 2 3 3 4 3 2" xfId="18596" xr:uid="{CBCF7CFD-2C33-4276-BFFB-11233ED8D71B}"/>
    <cellStyle name="Comma 2 3 3 4 3 3" xfId="23967" xr:uid="{5040A63B-DCBD-4DD5-81D5-A1E7BE544908}"/>
    <cellStyle name="Comma 2 3 3 4 3 4" xfId="37844" xr:uid="{B97FB823-6F1A-484E-93F3-362BB7135FAB}"/>
    <cellStyle name="Comma 2 3 3 4 3 5" xfId="40324" xr:uid="{70DEE00A-2D8E-487D-8688-C89F0F73EC4E}"/>
    <cellStyle name="Comma 2 3 3 4 3 6" xfId="42802" xr:uid="{23C53B28-7AEE-4AF2-9DF9-E524CF096AB4}"/>
    <cellStyle name="Comma 2 3 3 4 4" xfId="2379" xr:uid="{00000000-0005-0000-0000-00004A090000}"/>
    <cellStyle name="Comma 2 3 3 4 4 2" xfId="18597" xr:uid="{D90F2636-4A6E-42D3-A365-D89E74A0441D}"/>
    <cellStyle name="Comma 2 3 3 4 4 3" xfId="24671" xr:uid="{490F6E20-BB59-4C9C-B969-A68C652A8EB7}"/>
    <cellStyle name="Comma 2 3 3 4 4 4" xfId="38530" xr:uid="{66F9C549-59E6-4E5E-BC72-57F50B85AC67}"/>
    <cellStyle name="Comma 2 3 3 4 4 5" xfId="41010" xr:uid="{57FC6F24-488A-4808-9A5D-3B282925C5F4}"/>
    <cellStyle name="Comma 2 3 3 4 4 6" xfId="43488" xr:uid="{9222AAA8-5E4A-4E9A-8250-D7CB1A20D97D}"/>
    <cellStyle name="Comma 2 3 3 4 5" xfId="18592" xr:uid="{EC74FC9E-FB78-4BEA-BDFE-0480F7C2D6E1}"/>
    <cellStyle name="Comma 2 3 3 4 6" xfId="21000" xr:uid="{0AC3FEF1-9B21-419A-A6D3-5335D83DDB36}"/>
    <cellStyle name="Comma 2 3 3 4 7" xfId="37121" xr:uid="{44696C9F-2A72-440A-BD75-95B84195FC79}"/>
    <cellStyle name="Comma 2 3 3 4 8" xfId="39601" xr:uid="{8A422C6D-A5A5-4309-B0C9-9CE36335C1F7}"/>
    <cellStyle name="Comma 2 3 3 4 9" xfId="42079" xr:uid="{DC24AFC3-91B8-4EA7-883A-F4F8B2BD345B}"/>
    <cellStyle name="Comma 2 3 3 5" xfId="2380" xr:uid="{00000000-0005-0000-0000-00004B090000}"/>
    <cellStyle name="Comma 2 3 3 5 2" xfId="18598" xr:uid="{D253569C-A05D-467C-AB39-76DDA278664A}"/>
    <cellStyle name="Comma 2 3 3 5 3" xfId="23964" xr:uid="{C070095B-72D8-4575-8394-06CC3F63F2AB}"/>
    <cellStyle name="Comma 2 3 3 5 4" xfId="37841" xr:uid="{274CA7ED-B264-4846-BD66-4E9B7765A5B9}"/>
    <cellStyle name="Comma 2 3 3 5 5" xfId="40321" xr:uid="{1B47ACDD-05BD-4FEA-8BD3-D6B62EB8FD05}"/>
    <cellStyle name="Comma 2 3 3 5 6" xfId="42799" xr:uid="{44F8FAF7-34FB-4609-8A50-73BB738998C5}"/>
    <cellStyle name="Comma 2 3 3 6" xfId="2381" xr:uid="{00000000-0005-0000-0000-00004C090000}"/>
    <cellStyle name="Comma 2 3 3 6 2" xfId="18599" xr:uid="{544CDA34-6618-40E5-92E2-2B1BD33B08B7}"/>
    <cellStyle name="Comma 2 3 3 6 3" xfId="26658" xr:uid="{388B6890-0C88-444A-9553-B944348E700A}"/>
    <cellStyle name="Comma 2 3 3 6 4" xfId="38791" xr:uid="{683D83DB-93E7-459C-913C-158E8A73697A}"/>
    <cellStyle name="Comma 2 3 3 6 5" xfId="41271" xr:uid="{EDA6283F-81AF-445D-A259-25D5B58E60DA}"/>
    <cellStyle name="Comma 2 3 3 6 6" xfId="43749" xr:uid="{9BD22103-3CAC-4AB1-B92C-B8C72BECBE7A}"/>
    <cellStyle name="Comma 2 3 3 7" xfId="18585" xr:uid="{F18CB7B8-F6D1-48E3-9250-131E41B27C79}"/>
    <cellStyle name="Comma 2 3 3 8" xfId="20997" xr:uid="{E078D387-6483-4B77-A349-56E687655523}"/>
    <cellStyle name="Comma 2 3 3 9" xfId="37118" xr:uid="{41DAC47E-B4EF-4C4D-B835-01265D903B70}"/>
    <cellStyle name="Comma 2 3 4" xfId="2382" xr:uid="{00000000-0005-0000-0000-00004D090000}"/>
    <cellStyle name="Comma 2 3 4 2" xfId="2383" xr:uid="{00000000-0005-0000-0000-00004E090000}"/>
    <cellStyle name="Comma 2 3 4 2 2" xfId="2384" xr:uid="{00000000-0005-0000-0000-00004F090000}"/>
    <cellStyle name="Comma 2 3 4 2 2 2" xfId="18602" xr:uid="{3299C932-8B50-46BE-B9FD-33A92636E2EB}"/>
    <cellStyle name="Comma 2 3 4 2 2 3" xfId="23970" xr:uid="{C342608B-8740-4274-9D17-BBA140076E07}"/>
    <cellStyle name="Comma 2 3 4 2 2 4" xfId="37847" xr:uid="{49C2C4FF-7371-4CFB-8635-388A82DA8365}"/>
    <cellStyle name="Comma 2 3 4 2 2 5" xfId="40327" xr:uid="{BDE8F782-F63E-4359-A270-14C64FEFE005}"/>
    <cellStyle name="Comma 2 3 4 2 2 6" xfId="42805" xr:uid="{01C9D7DE-2354-4575-AF3E-8735814915D3}"/>
    <cellStyle name="Comma 2 3 4 2 3" xfId="2385" xr:uid="{00000000-0005-0000-0000-000050090000}"/>
    <cellStyle name="Comma 2 3 4 2 3 2" xfId="18603" xr:uid="{E6C0BEF6-4B57-4000-A446-742DF4A474BB}"/>
    <cellStyle name="Comma 2 3 4 2 3 3" xfId="26659" xr:uid="{0017BA0B-FED7-46D5-B53D-5163F41F2CD6}"/>
    <cellStyle name="Comma 2 3 4 2 3 4" xfId="38792" xr:uid="{79FE99B9-1FD8-487A-B6BC-DE29EBE144CF}"/>
    <cellStyle name="Comma 2 3 4 2 3 5" xfId="41272" xr:uid="{F5ADF66B-F7FF-4508-BC43-D207026421EE}"/>
    <cellStyle name="Comma 2 3 4 2 3 6" xfId="43750" xr:uid="{B2F1C821-1168-48B3-8A36-D4AAC35AF452}"/>
    <cellStyle name="Comma 2 3 4 2 4" xfId="18601" xr:uid="{B1C8A0F2-542A-41AA-A015-B0A922F24C9F}"/>
    <cellStyle name="Comma 2 3 4 2 5" xfId="21003" xr:uid="{F908C1AD-6463-4403-A094-C67A2DA77BCF}"/>
    <cellStyle name="Comma 2 3 4 2 6" xfId="37124" xr:uid="{8BB8DD66-2CB1-4EB4-9666-F2F9E0CE7C15}"/>
    <cellStyle name="Comma 2 3 4 2 7" xfId="39604" xr:uid="{50280FC2-94AA-4273-8052-FA3D5F2E8FEE}"/>
    <cellStyle name="Comma 2 3 4 2 8" xfId="42082" xr:uid="{398137BE-54A7-414E-9760-CC903D9985A2}"/>
    <cellStyle name="Comma 2 3 4 3" xfId="2386" xr:uid="{00000000-0005-0000-0000-000051090000}"/>
    <cellStyle name="Comma 2 3 4 3 2" xfId="18604" xr:uid="{E68E9699-41FA-457D-97A6-595EDA0017AF}"/>
    <cellStyle name="Comma 2 3 4 3 3" xfId="23969" xr:uid="{58B7D32F-6183-4D64-B467-E1FAAD28A753}"/>
    <cellStyle name="Comma 2 3 4 3 4" xfId="37846" xr:uid="{0300A839-ADEF-4FD3-8C1D-F8D46F4ACBB8}"/>
    <cellStyle name="Comma 2 3 4 3 5" xfId="40326" xr:uid="{572DDBF4-AA52-4F34-9426-0DA647FCFD8C}"/>
    <cellStyle name="Comma 2 3 4 3 6" xfId="42804" xr:uid="{F7B5F5C9-7A65-49B3-A25B-0904E71B1E1B}"/>
    <cellStyle name="Comma 2 3 4 4" xfId="2387" xr:uid="{00000000-0005-0000-0000-000052090000}"/>
    <cellStyle name="Comma 2 3 4 4 2" xfId="18605" xr:uid="{C6CC0217-BE6B-422E-B100-244DB5916FFF}"/>
    <cellStyle name="Comma 2 3 4 4 3" xfId="26660" xr:uid="{806EB52F-7E18-4CE9-A8C5-C0161C230719}"/>
    <cellStyle name="Comma 2 3 4 4 4" xfId="38793" xr:uid="{C7BC5EED-0EBD-4F13-B891-199BD71806AD}"/>
    <cellStyle name="Comma 2 3 4 4 5" xfId="41273" xr:uid="{AD750637-9DD2-4596-A759-B57E25482F52}"/>
    <cellStyle name="Comma 2 3 4 4 6" xfId="43751" xr:uid="{885CC586-4AA1-4F8A-858E-2E62CDD2EE26}"/>
    <cellStyle name="Comma 2 3 4 5" xfId="18600" xr:uid="{03211EEF-265A-4029-BB3E-3F49A3FD95A7}"/>
    <cellStyle name="Comma 2 3 4 6" xfId="21002" xr:uid="{27D807BB-DF8F-4E54-96C6-82EE6C00EB00}"/>
    <cellStyle name="Comma 2 3 4 7" xfId="37123" xr:uid="{273ED72C-F486-4364-ACD7-7B405E7884B4}"/>
    <cellStyle name="Comma 2 3 4 8" xfId="39603" xr:uid="{E54D836B-7602-43B8-B00E-4E8ED111B022}"/>
    <cellStyle name="Comma 2 3 4 9" xfId="42081" xr:uid="{A53948E0-0A7F-4E93-8515-9471878A28A0}"/>
    <cellStyle name="Comma 2 3 5" xfId="2388" xr:uid="{00000000-0005-0000-0000-000053090000}"/>
    <cellStyle name="Comma 2 3 5 2" xfId="2389" xr:uid="{00000000-0005-0000-0000-000054090000}"/>
    <cellStyle name="Comma 2 3 5 2 2" xfId="18607" xr:uid="{B66E37CA-B304-489C-A151-BF37FA51D653}"/>
    <cellStyle name="Comma 2 3 5 2 3" xfId="23971" xr:uid="{97916C39-BC7A-49EF-B4F8-8E848EE11E08}"/>
    <cellStyle name="Comma 2 3 5 2 4" xfId="37848" xr:uid="{069B8B07-FD5B-4F33-8C9A-90C3147302D9}"/>
    <cellStyle name="Comma 2 3 5 2 5" xfId="40328" xr:uid="{68AC2993-955A-4036-B981-F8B7E8CE3EFB}"/>
    <cellStyle name="Comma 2 3 5 2 6" xfId="42806" xr:uid="{799F0BED-2BE3-4CCD-A771-D25E14C3AF32}"/>
    <cellStyle name="Comma 2 3 5 3" xfId="2390" xr:uid="{00000000-0005-0000-0000-000055090000}"/>
    <cellStyle name="Comma 2 3 5 3 2" xfId="18608" xr:uid="{554DD791-BABE-42AC-9F76-35F96591B438}"/>
    <cellStyle name="Comma 2 3 5 3 3" xfId="20888" xr:uid="{CFB1AE39-F9AF-429E-ACE7-C80BC380B034}"/>
    <cellStyle name="Comma 2 3 5 3 4" xfId="37043" xr:uid="{5CB25171-BAEB-4380-83FE-CA89D0B4E470}"/>
    <cellStyle name="Comma 2 3 5 3 5" xfId="39523" xr:uid="{D4A4860F-BB8E-4E4D-9F69-C1BABC4B4C90}"/>
    <cellStyle name="Comma 2 3 5 3 6" xfId="42001" xr:uid="{C2971B87-FD1D-4ED8-BC8D-32F57785B998}"/>
    <cellStyle name="Comma 2 3 5 4" xfId="18606" xr:uid="{A476B1BE-0A4B-4CC4-A3D5-F4136190D94F}"/>
    <cellStyle name="Comma 2 3 5 5" xfId="21004" xr:uid="{38C1A618-C1C6-43CB-9A05-7AB49927CA70}"/>
    <cellStyle name="Comma 2 3 5 6" xfId="37125" xr:uid="{AC2E9136-7099-4ECC-B958-19C12584D5AA}"/>
    <cellStyle name="Comma 2 3 5 7" xfId="39605" xr:uid="{B9D3971F-38FD-4411-ACC6-A9D74EB476A7}"/>
    <cellStyle name="Comma 2 3 5 8" xfId="42083" xr:uid="{045AD75A-03FE-4FB7-950D-4C8B71A76DFF}"/>
    <cellStyle name="Comma 2 3 6" xfId="2391" xr:uid="{00000000-0005-0000-0000-000056090000}"/>
    <cellStyle name="Comma 2 3 6 2" xfId="2392" xr:uid="{00000000-0005-0000-0000-000057090000}"/>
    <cellStyle name="Comma 2 3 6 2 2" xfId="2393" xr:uid="{00000000-0005-0000-0000-000058090000}"/>
    <cellStyle name="Comma 2 3 6 2 2 2" xfId="18611" xr:uid="{2E50F907-5336-4D5D-917A-C8F2C8B15F83}"/>
    <cellStyle name="Comma 2 3 6 2 2 3" xfId="23973" xr:uid="{C446DE21-8F9F-4443-8AA1-D02442F024F9}"/>
    <cellStyle name="Comma 2 3 6 2 2 4" xfId="37850" xr:uid="{04787641-E597-414B-BB7B-AEA68C272B07}"/>
    <cellStyle name="Comma 2 3 6 2 2 5" xfId="40330" xr:uid="{5FED68E6-6F6E-410A-8B0E-387302D364AC}"/>
    <cellStyle name="Comma 2 3 6 2 2 6" xfId="42808" xr:uid="{0C526828-79FB-462F-B0C2-D6F096541DC8}"/>
    <cellStyle name="Comma 2 3 6 2 3" xfId="2394" xr:uid="{00000000-0005-0000-0000-000059090000}"/>
    <cellStyle name="Comma 2 3 6 2 3 2" xfId="18612" xr:uid="{1B6C7944-63E9-43FC-B3F9-711F632AD4BD}"/>
    <cellStyle name="Comma 2 3 6 2 3 3" xfId="24672" xr:uid="{3BCA7AA5-3A48-4058-B831-17B5A47EF79C}"/>
    <cellStyle name="Comma 2 3 6 2 3 4" xfId="38531" xr:uid="{8D0D6F52-2F49-4245-8841-7C6A2E33B9A1}"/>
    <cellStyle name="Comma 2 3 6 2 3 5" xfId="41011" xr:uid="{91A11D40-846B-4344-AE46-4614AF45D6BA}"/>
    <cellStyle name="Comma 2 3 6 2 3 6" xfId="43489" xr:uid="{AB0E3DEF-A179-49D5-9190-316A28BBDBEA}"/>
    <cellStyle name="Comma 2 3 6 2 4" xfId="18610" xr:uid="{0076EF09-F711-46F8-9651-1CF71364B308}"/>
    <cellStyle name="Comma 2 3 6 2 5" xfId="21006" xr:uid="{3EC571E8-14B0-45A3-A1A9-240C85842539}"/>
    <cellStyle name="Comma 2 3 6 2 6" xfId="37127" xr:uid="{775971BE-B8B6-4A5B-A036-CD2AD05BBE90}"/>
    <cellStyle name="Comma 2 3 6 2 7" xfId="39607" xr:uid="{B233EE5A-6072-4DBD-8334-7F8E19765E9A}"/>
    <cellStyle name="Comma 2 3 6 2 8" xfId="42085" xr:uid="{C9975C95-D7F2-4E7B-960D-0167F522ECCB}"/>
    <cellStyle name="Comma 2 3 6 3" xfId="2395" xr:uid="{00000000-0005-0000-0000-00005A090000}"/>
    <cellStyle name="Comma 2 3 6 3 2" xfId="18613" xr:uid="{7A3FAF21-801F-48A7-829F-116377515685}"/>
    <cellStyle name="Comma 2 3 6 3 3" xfId="23972" xr:uid="{A8850FAD-CB71-48AB-AAA6-D7A500E170F0}"/>
    <cellStyle name="Comma 2 3 6 3 4" xfId="37849" xr:uid="{B2F34E82-56FB-44E3-94D1-05760E268C33}"/>
    <cellStyle name="Comma 2 3 6 3 5" xfId="40329" xr:uid="{A1740C7C-5763-4DD3-AF04-E4C18944F8D8}"/>
    <cellStyle name="Comma 2 3 6 3 6" xfId="42807" xr:uid="{D5012484-C9AA-4E3C-8F94-C3CCE68B9064}"/>
    <cellStyle name="Comma 2 3 6 4" xfId="2396" xr:uid="{00000000-0005-0000-0000-00005B090000}"/>
    <cellStyle name="Comma 2 3 6 4 2" xfId="18614" xr:uid="{0D4B5DDF-A1C2-43F0-A3C5-0D11EBB96BD5}"/>
    <cellStyle name="Comma 2 3 6 4 3" xfId="24673" xr:uid="{43C7B5B2-E6BF-4E46-A7FD-D65F58A62071}"/>
    <cellStyle name="Comma 2 3 6 4 4" xfId="38532" xr:uid="{5D2F6882-4FEE-46F4-B350-23C16E9EB31C}"/>
    <cellStyle name="Comma 2 3 6 4 5" xfId="41012" xr:uid="{E3033515-08D6-4A9B-AD10-FF87A9F6C45C}"/>
    <cellStyle name="Comma 2 3 6 4 6" xfId="43490" xr:uid="{7364BEB3-3B74-4D07-82A0-25179A715236}"/>
    <cellStyle name="Comma 2 3 6 5" xfId="18609" xr:uid="{93D4FA7A-040E-476A-8871-A7ABD8373F74}"/>
    <cellStyle name="Comma 2 3 6 6" xfId="21005" xr:uid="{18AD9DC3-7E9C-4E7F-BFD2-E745E1F29628}"/>
    <cellStyle name="Comma 2 3 6 7" xfId="37126" xr:uid="{D04FCD48-7CA4-4906-980E-8CEA86EC552B}"/>
    <cellStyle name="Comma 2 3 6 8" xfId="39606" xr:uid="{71FB31FF-6E45-4876-8833-3E538A6750BD}"/>
    <cellStyle name="Comma 2 3 6 9" xfId="42084" xr:uid="{C4E81609-4254-446F-8AB0-D6579EF58E1E}"/>
    <cellStyle name="Comma 2 3 7" xfId="2397" xr:uid="{00000000-0005-0000-0000-00005C090000}"/>
    <cellStyle name="Comma 2 3 8" xfId="2398" xr:uid="{00000000-0005-0000-0000-00005D090000}"/>
    <cellStyle name="Comma 2 3 8 2" xfId="2399" xr:uid="{00000000-0005-0000-0000-00005E090000}"/>
    <cellStyle name="Comma 2 3 8 2 2" xfId="18616" xr:uid="{FFA60F57-9456-4269-867D-F5376A570520}"/>
    <cellStyle name="Comma 2 3 8 2 3" xfId="24675" xr:uid="{AED29EE2-9CDD-4255-8A8B-8DEB3F81E6C7}"/>
    <cellStyle name="Comma 2 3 8 2 4" xfId="38534" xr:uid="{21F20BC7-3079-4BA6-8B1F-71D263137619}"/>
    <cellStyle name="Comma 2 3 8 2 5" xfId="41014" xr:uid="{86C9304B-67C9-421D-8A4D-E2B34658103E}"/>
    <cellStyle name="Comma 2 3 8 2 6" xfId="43492" xr:uid="{D398B736-0352-471D-ADC6-BC0626557CC9}"/>
    <cellStyle name="Comma 2 3 8 3" xfId="2400" xr:uid="{00000000-0005-0000-0000-00005F090000}"/>
    <cellStyle name="Comma 2 3 8 3 2" xfId="18617" xr:uid="{2A35A71B-EB02-48DD-8274-2520FA1FADAC}"/>
    <cellStyle name="Comma 2 3 8 3 3" xfId="24676" xr:uid="{57004D17-4F43-452E-9A9A-853E6CDC21E8}"/>
    <cellStyle name="Comma 2 3 8 3 4" xfId="38535" xr:uid="{B709FAE1-1062-41E5-83FB-6F72B9A3AFCF}"/>
    <cellStyle name="Comma 2 3 8 3 5" xfId="41015" xr:uid="{E593C17C-C6CB-4EBC-B6B9-75B0707C1C10}"/>
    <cellStyle name="Comma 2 3 8 3 6" xfId="43493" xr:uid="{3C0F4258-AB3A-46E6-91A7-A33084A54062}"/>
    <cellStyle name="Comma 2 3 8 4" xfId="18615" xr:uid="{158F80CB-BF4A-4A63-AD98-2944C7CB5DA8}"/>
    <cellStyle name="Comma 2 3 8 4 2" xfId="24674" xr:uid="{BC965AFB-F2F4-4ADD-9824-46C310A489D6}"/>
    <cellStyle name="Comma 2 3 8 4 3" xfId="38533" xr:uid="{102FD4F4-CF7F-4600-89BA-2BD98B67F26F}"/>
    <cellStyle name="Comma 2 3 8 4 4" xfId="41013" xr:uid="{1AC5B96E-6940-46D8-845E-7027076FA000}"/>
    <cellStyle name="Comma 2 3 8 4 5" xfId="43491" xr:uid="{C89F1F61-3E46-4046-86A2-7977910BD974}"/>
    <cellStyle name="Comma 2 3 8 5" xfId="23502" xr:uid="{2F1A333E-CCCF-4997-B782-01C09B93BCD6}"/>
    <cellStyle name="Comma 2 4" xfId="2401" xr:uid="{00000000-0005-0000-0000-000060090000}"/>
    <cellStyle name="Comma 2 4 2" xfId="2402" xr:uid="{00000000-0005-0000-0000-000061090000}"/>
    <cellStyle name="Comma 2 4 2 2" xfId="2403" xr:uid="{00000000-0005-0000-0000-000062090000}"/>
    <cellStyle name="Comma 2 4 2 2 2" xfId="2404" xr:uid="{00000000-0005-0000-0000-000063090000}"/>
    <cellStyle name="Comma 2 4 2 2 2 2" xfId="18620" xr:uid="{7B2FC0A1-16F9-4952-8819-4AD4DCA790F4}"/>
    <cellStyle name="Comma 2 4 2 2 2 3" xfId="26743" xr:uid="{54B24F68-B384-47B5-B091-F57422B705BF}"/>
    <cellStyle name="Comma 2 4 2 2 2 4" xfId="38813" xr:uid="{5EEADBB2-8BAE-41BB-85BC-8AB24435CE07}"/>
    <cellStyle name="Comma 2 4 2 2 2 5" xfId="41293" xr:uid="{68A88F5C-CE81-47F5-BFB3-022D41BB07C4}"/>
    <cellStyle name="Comma 2 4 2 2 2 6" xfId="43771" xr:uid="{D174A888-9370-4879-A4CC-AA34D8F1CE50}"/>
    <cellStyle name="Comma 2 4 2 2 3" xfId="2405" xr:uid="{00000000-0005-0000-0000-000064090000}"/>
    <cellStyle name="Comma 2 4 2 2 4" xfId="18619" xr:uid="{28C0602A-2A6B-4AF5-A3E9-2D8114867B42}"/>
    <cellStyle name="Comma 2 4 2 2 4 2" xfId="24677" xr:uid="{E33BD624-2063-42F8-AADB-16AA53CC2AEF}"/>
    <cellStyle name="Comma 2 4 2 2 4 3" xfId="38536" xr:uid="{90F90D7B-8193-4AE5-A5F7-4331E00CBB64}"/>
    <cellStyle name="Comma 2 4 2 2 4 4" xfId="41016" xr:uid="{05E99171-6524-44A0-A54D-33DA4B314332}"/>
    <cellStyle name="Comma 2 4 2 2 4 5" xfId="43494" xr:uid="{E32FB6F5-B970-4DA2-9805-D94CA4105FF6}"/>
    <cellStyle name="Comma 2 4 2 2 5" xfId="23505" xr:uid="{A9BC33ED-C773-4A38-8029-324DF0CF4411}"/>
    <cellStyle name="Comma 2 4 2 3" xfId="2406" xr:uid="{00000000-0005-0000-0000-000065090000}"/>
    <cellStyle name="Comma 2 4 2 3 2" xfId="18621" xr:uid="{84920505-8735-4F38-B949-9FFF3FE450FE}"/>
    <cellStyle name="Comma 2 4 2 3 3" xfId="23974" xr:uid="{EC57677C-FC60-4A13-856E-C218B29245E2}"/>
    <cellStyle name="Comma 2 4 2 3 4" xfId="37851" xr:uid="{94794430-5FF7-418E-8A4F-25CB40A2AF4F}"/>
    <cellStyle name="Comma 2 4 2 3 5" xfId="40331" xr:uid="{AAFDD66F-F869-4832-A416-C0B5EA9B5FC4}"/>
    <cellStyle name="Comma 2 4 2 3 6" xfId="42809" xr:uid="{5E642CFF-A4B3-457D-9327-575E9191D69B}"/>
    <cellStyle name="Comma 2 4 2 4" xfId="18618" xr:uid="{EFDD6BC9-CF91-4C4F-A80A-339A416B16D6}"/>
    <cellStyle name="Comma 2 4 2 5" xfId="21008" xr:uid="{5E1DD701-6708-4A23-9A1D-07424F6C75B6}"/>
    <cellStyle name="Comma 2 4 2 6" xfId="37128" xr:uid="{5DF68D29-F8F9-4CED-B98B-3E681FF439F9}"/>
    <cellStyle name="Comma 2 4 2 7" xfId="39608" xr:uid="{DC437878-B821-476A-B1C5-8F9D5E9227A0}"/>
    <cellStyle name="Comma 2 4 2 8" xfId="42086" xr:uid="{50DD095F-3805-4611-8D6C-7BBB704CD39B}"/>
    <cellStyle name="Comma 2 4 3" xfId="2407" xr:uid="{00000000-0005-0000-0000-000066090000}"/>
    <cellStyle name="Comma 2 4 3 2" xfId="2408" xr:uid="{00000000-0005-0000-0000-000067090000}"/>
    <cellStyle name="Comma 2 4 3 2 2" xfId="2409" xr:uid="{00000000-0005-0000-0000-000068090000}"/>
    <cellStyle name="Comma 2 4 3 2 2 2" xfId="18624" xr:uid="{9B0002EE-484D-40B6-98F6-DBF6F0DDC3B6}"/>
    <cellStyle name="Comma 2 4 3 2 2 3" xfId="26661" xr:uid="{ABC3EDDC-9BA4-4E05-8761-83EF9B1D25B4}"/>
    <cellStyle name="Comma 2 4 3 2 2 4" xfId="38794" xr:uid="{A0B22FDA-CE64-48A6-BE57-BC552FBE797D}"/>
    <cellStyle name="Comma 2 4 3 2 2 5" xfId="41274" xr:uid="{FE032F28-6B28-46C1-A549-E950DDAAC473}"/>
    <cellStyle name="Comma 2 4 3 2 2 6" xfId="43752" xr:uid="{9B863268-AE23-4157-99E2-8DBCA1BEBDF3}"/>
    <cellStyle name="Comma 2 4 3 2 3" xfId="2410" xr:uid="{00000000-0005-0000-0000-000069090000}"/>
    <cellStyle name="Comma 2 4 3 2 3 2" xfId="18625" xr:uid="{8A8370F6-CA86-4312-B66A-EB8799A854D2}"/>
    <cellStyle name="Comma 2 4 3 2 3 3" xfId="24678" xr:uid="{EDC759D5-493A-4B1E-8350-C46EE27E4C6D}"/>
    <cellStyle name="Comma 2 4 3 2 3 4" xfId="38537" xr:uid="{ECCD3780-0CA2-4BE7-8CA4-3DA17389A051}"/>
    <cellStyle name="Comma 2 4 3 2 3 5" xfId="41017" xr:uid="{1B489062-9D04-4CF6-A4E9-574663E13A65}"/>
    <cellStyle name="Comma 2 4 3 2 3 6" xfId="43495" xr:uid="{FEC2F15F-6FA8-42A1-B121-D44B344D8C3C}"/>
    <cellStyle name="Comma 2 4 3 2 4" xfId="18623" xr:uid="{6157FCF0-98D2-4567-BE92-84483C878CFC}"/>
    <cellStyle name="Comma 2 4 3 2 5" xfId="23975" xr:uid="{03B3AEF0-B956-49E5-903C-31E4F3392924}"/>
    <cellStyle name="Comma 2 4 3 2 6" xfId="37852" xr:uid="{B877A92A-4F22-4D54-87BC-2114EFB6850F}"/>
    <cellStyle name="Comma 2 4 3 2 7" xfId="40332" xr:uid="{920A1C06-B698-458C-AB26-4A80BACE9B73}"/>
    <cellStyle name="Comma 2 4 3 2 8" xfId="42810" xr:uid="{4E1B821D-32F8-4B34-AB0D-682E2DEBA390}"/>
    <cellStyle name="Comma 2 4 3 3" xfId="18622" xr:uid="{3972E748-50D4-436D-94CB-C7EF5A4312D4}"/>
    <cellStyle name="Comma 2 4 3 4" xfId="21009" xr:uid="{73F11BF4-2B9B-454C-9022-714875184137}"/>
    <cellStyle name="Comma 2 4 3 5" xfId="37129" xr:uid="{1BBBA073-E02C-41C7-ACA6-ACF6DD01B0DC}"/>
    <cellStyle name="Comma 2 4 3 6" xfId="39609" xr:uid="{BD274826-741B-4FDE-B415-77BBF11484A7}"/>
    <cellStyle name="Comma 2 4 3 7" xfId="42087" xr:uid="{B4C0E04B-C593-4DC5-9B98-78DAFA232109}"/>
    <cellStyle name="Comma 2 4 4" xfId="2411" xr:uid="{00000000-0005-0000-0000-00006A090000}"/>
    <cellStyle name="Comma 2 4 4 10" xfId="39610" xr:uid="{BB750EC7-8698-4DDA-923B-84138A0F0EC6}"/>
    <cellStyle name="Comma 2 4 4 11" xfId="42088" xr:uid="{73F172A7-207F-4CF8-941D-50AB04EF98E8}"/>
    <cellStyle name="Comma 2 4 4 2" xfId="2412" xr:uid="{00000000-0005-0000-0000-00006B090000}"/>
    <cellStyle name="Comma 2 4 4 2 2" xfId="2413" xr:uid="{00000000-0005-0000-0000-00006C090000}"/>
    <cellStyle name="Comma 2 4 4 2 2 2" xfId="18628" xr:uid="{4D91CD58-65A7-442F-BC67-2A79BF22DAD2}"/>
    <cellStyle name="Comma 2 4 4 2 2 3" xfId="23977" xr:uid="{A5EE2FD7-C577-48F6-A818-A0EC3363BB6F}"/>
    <cellStyle name="Comma 2 4 4 2 2 4" xfId="37854" xr:uid="{A903045E-508C-4C6B-A917-B1BE1A280192}"/>
    <cellStyle name="Comma 2 4 4 2 2 5" xfId="40334" xr:uid="{43401E4A-7816-4758-AFAB-45E40D6C2137}"/>
    <cellStyle name="Comma 2 4 4 2 2 6" xfId="42812" xr:uid="{A05863D3-05BD-4649-9F54-9777B70FF3B5}"/>
    <cellStyle name="Comma 2 4 4 2 3" xfId="2414" xr:uid="{00000000-0005-0000-0000-00006D090000}"/>
    <cellStyle name="Comma 2 4 4 2 3 2" xfId="18629" xr:uid="{27217265-895D-4865-9CAD-C075450ACC17}"/>
    <cellStyle name="Comma 2 4 4 2 3 3" xfId="24679" xr:uid="{AABE7A49-765F-43CA-A01E-16B19005A4EA}"/>
    <cellStyle name="Comma 2 4 4 2 3 4" xfId="38538" xr:uid="{8B65601E-EF9E-4E84-8814-4968C74836D5}"/>
    <cellStyle name="Comma 2 4 4 2 3 5" xfId="41018" xr:uid="{7D69BBEB-B051-4CDC-AF37-F1FAC2EDE617}"/>
    <cellStyle name="Comma 2 4 4 2 3 6" xfId="43496" xr:uid="{D783E510-EAA0-440D-AD71-137D1031BFC9}"/>
    <cellStyle name="Comma 2 4 4 2 4" xfId="18627" xr:uid="{DB8ED25D-9ACA-44E7-BB07-EF502A984619}"/>
    <cellStyle name="Comma 2 4 4 2 5" xfId="21011" xr:uid="{DC6DAFD5-F278-4A03-97CD-6870BAF2A308}"/>
    <cellStyle name="Comma 2 4 4 2 6" xfId="37131" xr:uid="{E87C8491-1A29-4824-97D6-583897140673}"/>
    <cellStyle name="Comma 2 4 4 2 7" xfId="39611" xr:uid="{CC05EB05-5DB1-4FB5-B850-8472A81D7AAA}"/>
    <cellStyle name="Comma 2 4 4 2 8" xfId="42089" xr:uid="{F816B112-C0B3-43DF-AB82-F3A6BB873A99}"/>
    <cellStyle name="Comma 2 4 4 3" xfId="2415" xr:uid="{00000000-0005-0000-0000-00006E090000}"/>
    <cellStyle name="Comma 2 4 4 3 2" xfId="2416" xr:uid="{00000000-0005-0000-0000-00006F090000}"/>
    <cellStyle name="Comma 2 4 4 3 2 2" xfId="18631" xr:uid="{30F73CB9-BF3D-4763-B39F-9366CE9BA1FA}"/>
    <cellStyle name="Comma 2 4 4 3 2 3" xfId="23978" xr:uid="{E602BE70-4290-4F83-9004-865BF923AB10}"/>
    <cellStyle name="Comma 2 4 4 3 2 4" xfId="37855" xr:uid="{F7336F5E-6D04-4A2A-BA3F-D88D5130A986}"/>
    <cellStyle name="Comma 2 4 4 3 2 5" xfId="40335" xr:uid="{4EF8CC93-BDDD-44CE-84F6-E6DBE1B34BA3}"/>
    <cellStyle name="Comma 2 4 4 3 2 6" xfId="42813" xr:uid="{326C2392-69CF-4D20-8E2D-0F6983580198}"/>
    <cellStyle name="Comma 2 4 4 3 3" xfId="2417" xr:uid="{00000000-0005-0000-0000-000070090000}"/>
    <cellStyle name="Comma 2 4 4 3 3 2" xfId="18632" xr:uid="{595D068E-5E1A-4082-9DEA-A2FF215E9817}"/>
    <cellStyle name="Comma 2 4 4 3 3 3" xfId="24680" xr:uid="{B6D629DE-BCCE-4C06-AD5E-6F6B46DF3200}"/>
    <cellStyle name="Comma 2 4 4 3 3 4" xfId="38539" xr:uid="{D58AAB90-A21E-4EAC-B4E3-2C9E724E227D}"/>
    <cellStyle name="Comma 2 4 4 3 3 5" xfId="41019" xr:uid="{567EDA03-6C50-4C7A-A541-8804B5AADC36}"/>
    <cellStyle name="Comma 2 4 4 3 3 6" xfId="43497" xr:uid="{7E3BF6DD-4A7D-4ABD-9F6C-5264AE70F36E}"/>
    <cellStyle name="Comma 2 4 4 3 4" xfId="18630" xr:uid="{192A59B7-AB08-4580-B46B-72360C77BFC7}"/>
    <cellStyle name="Comma 2 4 4 3 5" xfId="21012" xr:uid="{956F842F-2E72-4C35-80EC-EA5F399B7D07}"/>
    <cellStyle name="Comma 2 4 4 3 6" xfId="37132" xr:uid="{550605F7-5F12-4B1E-A670-7512AA110428}"/>
    <cellStyle name="Comma 2 4 4 3 7" xfId="39612" xr:uid="{CD287CFE-187E-4705-B0BF-36132B66546A}"/>
    <cellStyle name="Comma 2 4 4 3 8" xfId="42090" xr:uid="{F02CBB95-DB5F-4BA1-BF1B-E54C68356D65}"/>
    <cellStyle name="Comma 2 4 4 4" xfId="2418" xr:uid="{00000000-0005-0000-0000-000071090000}"/>
    <cellStyle name="Comma 2 4 4 4 2" xfId="2419" xr:uid="{00000000-0005-0000-0000-000072090000}"/>
    <cellStyle name="Comma 2 4 4 4 2 2" xfId="18634" xr:uid="{B016463C-DD4B-442A-97A2-D8189DDBD098}"/>
    <cellStyle name="Comma 2 4 4 4 2 3" xfId="23979" xr:uid="{B7ABA38E-B49F-497E-9A09-49D087E69EB4}"/>
    <cellStyle name="Comma 2 4 4 4 2 4" xfId="37856" xr:uid="{FCA3FC7D-572A-4479-89BB-918A2F3726D7}"/>
    <cellStyle name="Comma 2 4 4 4 2 5" xfId="40336" xr:uid="{1A158EF8-C907-428D-B1A4-38EA2AEF6ED9}"/>
    <cellStyle name="Comma 2 4 4 4 2 6" xfId="42814" xr:uid="{4E8D2220-8121-45D7-92CD-BBEB3E47D9CF}"/>
    <cellStyle name="Comma 2 4 4 4 3" xfId="2420" xr:uid="{00000000-0005-0000-0000-000073090000}"/>
    <cellStyle name="Comma 2 4 4 4 3 2" xfId="18635" xr:uid="{23C57C54-87C1-4EDC-9D38-A0B44D595298}"/>
    <cellStyle name="Comma 2 4 4 4 3 3" xfId="20886" xr:uid="{1BB3D431-DCE1-4BC7-8518-38F606980A60}"/>
    <cellStyle name="Comma 2 4 4 4 3 4" xfId="37041" xr:uid="{8D091E74-6665-49A8-A63E-411C07B955F7}"/>
    <cellStyle name="Comma 2 4 4 4 3 5" xfId="39521" xr:uid="{7CA35367-4AA2-4BF7-923E-7D8CA3C21CA6}"/>
    <cellStyle name="Comma 2 4 4 4 3 6" xfId="41999" xr:uid="{73AE2134-EF9D-4715-9DB8-46D7385999E1}"/>
    <cellStyle name="Comma 2 4 4 4 4" xfId="18633" xr:uid="{398A1365-8EB9-4947-814C-4628E3F6C112}"/>
    <cellStyle name="Comma 2 4 4 4 5" xfId="21013" xr:uid="{2E343E1A-2252-4F4D-AE12-E2BF98F95D1E}"/>
    <cellStyle name="Comma 2 4 4 4 6" xfId="37133" xr:uid="{8DD2B5C4-B29C-4305-A9E0-82FB39FB7E67}"/>
    <cellStyle name="Comma 2 4 4 4 7" xfId="39613" xr:uid="{40C21EAA-ABD2-4649-83AB-02A506AD6381}"/>
    <cellStyle name="Comma 2 4 4 4 8" xfId="42091" xr:uid="{E1075B6B-678B-4A25-82A0-6527C0FB7D23}"/>
    <cellStyle name="Comma 2 4 4 5" xfId="2421" xr:uid="{00000000-0005-0000-0000-000074090000}"/>
    <cellStyle name="Comma 2 4 4 5 2" xfId="18636" xr:uid="{D0DF2578-C78F-4741-B0DF-F91C45D62F7B}"/>
    <cellStyle name="Comma 2 4 4 5 3" xfId="23976" xr:uid="{EE9473BE-653C-42E8-8C9E-433B6EB6FACA}"/>
    <cellStyle name="Comma 2 4 4 5 4" xfId="37853" xr:uid="{B8AE7289-DD11-4404-AC04-6DF790A4FBD7}"/>
    <cellStyle name="Comma 2 4 4 5 5" xfId="40333" xr:uid="{1DF365A8-4C71-45FC-A950-584180165FFA}"/>
    <cellStyle name="Comma 2 4 4 5 6" xfId="42811" xr:uid="{E7D25549-4593-496E-9F59-30629349D222}"/>
    <cellStyle name="Comma 2 4 4 6" xfId="2422" xr:uid="{00000000-0005-0000-0000-000075090000}"/>
    <cellStyle name="Comma 2 4 4 6 2" xfId="18637" xr:uid="{79864DBF-67AC-41D3-9235-8C84ABC5C95B}"/>
    <cellStyle name="Comma 2 4 4 6 3" xfId="26662" xr:uid="{486F2989-6414-4FAA-8AA5-0F964045E164}"/>
    <cellStyle name="Comma 2 4 4 6 4" xfId="38795" xr:uid="{67049967-DB96-4A9D-8097-91608D5DC7AF}"/>
    <cellStyle name="Comma 2 4 4 6 5" xfId="41275" xr:uid="{3215869B-981C-4E7A-BE4E-B10A59EEC409}"/>
    <cellStyle name="Comma 2 4 4 6 6" xfId="43753" xr:uid="{26788602-D76C-4894-A15B-3C60008BD1D5}"/>
    <cellStyle name="Comma 2 4 4 7" xfId="18626" xr:uid="{63ABFE4D-1CE1-4FFB-A071-6D910CD5DDB5}"/>
    <cellStyle name="Comma 2 4 4 8" xfId="21010" xr:uid="{EC85F114-8733-41A9-B2A6-0338742D9298}"/>
    <cellStyle name="Comma 2 4 4 9" xfId="37130" xr:uid="{2469DA21-7DA4-4DA6-A5FE-1EC5243ACD83}"/>
    <cellStyle name="Comma 2 4 5" xfId="2423" xr:uid="{00000000-0005-0000-0000-000076090000}"/>
    <cellStyle name="Comma 2 4 5 2" xfId="2424" xr:uid="{00000000-0005-0000-0000-000077090000}"/>
    <cellStyle name="Comma 2 4 5 2 2" xfId="18639" xr:uid="{2EED3539-6C89-4977-866C-81D7339A6D0B}"/>
    <cellStyle name="Comma 2 4 5 2 3" xfId="23980" xr:uid="{7C62DDCA-BA90-4EC8-8D7F-7B3C842BD581}"/>
    <cellStyle name="Comma 2 4 5 2 4" xfId="37857" xr:uid="{C43E9F8A-9466-4C44-94AD-9CF0EF731B59}"/>
    <cellStyle name="Comma 2 4 5 2 5" xfId="40337" xr:uid="{DBDBA63A-FDAE-4F62-AE08-71F00EDE3FCB}"/>
    <cellStyle name="Comma 2 4 5 2 6" xfId="42815" xr:uid="{0F724279-3855-45D8-96CF-09D95C0C3A54}"/>
    <cellStyle name="Comma 2 4 5 3" xfId="2425" xr:uid="{00000000-0005-0000-0000-000078090000}"/>
    <cellStyle name="Comma 2 4 5 3 2" xfId="18640" xr:uid="{AE88A212-64B6-4A42-A101-50A9BBC7D5BD}"/>
    <cellStyle name="Comma 2 4 5 3 3" xfId="24681" xr:uid="{27989EB9-309E-4248-9681-C1074CC380FA}"/>
    <cellStyle name="Comma 2 4 5 3 4" xfId="38540" xr:uid="{E0363C39-53FE-4864-82B5-F101F70D5AB0}"/>
    <cellStyle name="Comma 2 4 5 3 5" xfId="41020" xr:uid="{922B5023-C210-4EC0-8774-52E330B06C32}"/>
    <cellStyle name="Comma 2 4 5 3 6" xfId="43498" xr:uid="{02ED4A4E-3B67-43A0-9D87-A1F2BCADAB57}"/>
    <cellStyle name="Comma 2 4 5 4" xfId="18638" xr:uid="{0550DD33-F02E-496B-985C-2F98B1B8605F}"/>
    <cellStyle name="Comma 2 4 5 5" xfId="21014" xr:uid="{C7536686-1C9E-4BE1-BEA0-CEE2CE95BEE5}"/>
    <cellStyle name="Comma 2 4 5 6" xfId="37134" xr:uid="{397DC455-366C-46D3-AFA0-055632E66076}"/>
    <cellStyle name="Comma 2 4 5 7" xfId="39614" xr:uid="{6D5ACA1A-D74B-4FE8-9BA8-7BEA20AD86CF}"/>
    <cellStyle name="Comma 2 4 5 8" xfId="42092" xr:uid="{41283287-A1A4-453A-B674-5A5324D47A52}"/>
    <cellStyle name="Comma 2 4 6" xfId="2426" xr:uid="{00000000-0005-0000-0000-000079090000}"/>
    <cellStyle name="Comma 2 4 7" xfId="2427" xr:uid="{00000000-0005-0000-0000-00007A090000}"/>
    <cellStyle name="Comma 2 4 7 2" xfId="18641" xr:uid="{0B0C89B1-2A6D-4665-ADD5-AE9BCC256B67}"/>
    <cellStyle name="Comma 2 4 7 2 2" xfId="23981" xr:uid="{392962BF-F875-4768-8AA7-FC71D816CB12}"/>
    <cellStyle name="Comma 2 4 7 2 3" xfId="37858" xr:uid="{8EDE8639-0CAB-4119-8754-3AB095C28FDF}"/>
    <cellStyle name="Comma 2 4 7 2 4" xfId="40338" xr:uid="{EB02347E-71CA-4BE5-A425-FE05E98A5995}"/>
    <cellStyle name="Comma 2 4 7 2 5" xfId="42816" xr:uid="{396FCB47-1C94-4B4C-9CF8-2ED2D3FDDDF3}"/>
    <cellStyle name="Comma 2 4 7 3" xfId="21015" xr:uid="{2FC9319E-502F-47AB-B1ED-FB24A7F1EEDA}"/>
    <cellStyle name="Comma 2 4 7 4" xfId="37135" xr:uid="{4D294B2A-3747-44D8-BACE-7EB4393C33E2}"/>
    <cellStyle name="Comma 2 4 7 5" xfId="39615" xr:uid="{A3102ACF-70E0-405D-99A3-C625A3C69CD6}"/>
    <cellStyle name="Comma 2 4 7 6" xfId="42093" xr:uid="{DC21A7BC-6B4D-4971-9D79-2BF1AAD1D4B4}"/>
    <cellStyle name="Comma 2 4 8" xfId="2428" xr:uid="{00000000-0005-0000-0000-00007B090000}"/>
    <cellStyle name="Comma 2 4 8 2" xfId="18642" xr:uid="{FC8A1E13-879A-4A9D-AC25-73F3EE470668}"/>
    <cellStyle name="Comma 2 4 8 2 2" xfId="26744" xr:uid="{E0A5B78D-0B78-4A54-AE55-105982B32FD2}"/>
    <cellStyle name="Comma 2 4 8 2 3" xfId="38814" xr:uid="{A950FE17-5C49-4694-A7FB-992DDB59184B}"/>
    <cellStyle name="Comma 2 4 8 2 4" xfId="41294" xr:uid="{22ABE827-C265-4A28-A96B-7AD5386CD30D}"/>
    <cellStyle name="Comma 2 4 8 2 5" xfId="43772" xr:uid="{FF25E7FE-7D97-49B3-A610-D06608A75E1E}"/>
    <cellStyle name="Comma 2 4 8 3" xfId="23504" xr:uid="{953B2210-CBD4-4924-9056-4C94B838CCEF}"/>
    <cellStyle name="Comma 2 5" xfId="2429" xr:uid="{00000000-0005-0000-0000-00007C090000}"/>
    <cellStyle name="Comma 2 5 2" xfId="2430" xr:uid="{00000000-0005-0000-0000-00007D090000}"/>
    <cellStyle name="Comma 2 5 2 2" xfId="2431" xr:uid="{00000000-0005-0000-0000-00007E090000}"/>
    <cellStyle name="Comma 2 5 2 2 2" xfId="18644" xr:uid="{B75E06EA-C2EB-4B48-89E5-8C301870C470}"/>
    <cellStyle name="Comma 2 5 2 2 3" xfId="23982" xr:uid="{4997AFB3-F973-4ED0-883C-A6C3D0033A80}"/>
    <cellStyle name="Comma 2 5 2 2 4" xfId="37859" xr:uid="{DF32AE52-9321-45D4-A4A0-AE0EBF947BD9}"/>
    <cellStyle name="Comma 2 5 2 2 5" xfId="40339" xr:uid="{9872E9AF-5869-4BD2-AD38-3B474AB17EA0}"/>
    <cellStyle name="Comma 2 5 2 2 6" xfId="42817" xr:uid="{687A9FDD-EEF2-4DC2-8614-5364B2DC5DF5}"/>
    <cellStyle name="Comma 2 5 2 3" xfId="2432" xr:uid="{00000000-0005-0000-0000-00007F090000}"/>
    <cellStyle name="Comma 2 5 2 3 2" xfId="18645" xr:uid="{1C3E45ED-CFF7-4979-AEA8-D0E870B9AED5}"/>
    <cellStyle name="Comma 2 5 2 3 3" xfId="20885" xr:uid="{F02748EF-D1B0-475A-8F92-7C68E92B0B4B}"/>
    <cellStyle name="Comma 2 5 2 3 4" xfId="37040" xr:uid="{9D80C128-E3F9-4AFB-8312-12C456BC3FDB}"/>
    <cellStyle name="Comma 2 5 2 3 5" xfId="39520" xr:uid="{2C63EF95-C545-4B6F-A990-2916931EF76E}"/>
    <cellStyle name="Comma 2 5 2 3 6" xfId="41998" xr:uid="{DFECFD0D-B017-4E6A-9ABA-73E13A97BC68}"/>
    <cellStyle name="Comma 2 5 2 4" xfId="18643" xr:uid="{70422B51-338B-4BF7-9434-8432073D5526}"/>
    <cellStyle name="Comma 2 5 2 5" xfId="21017" xr:uid="{CE2224FE-32AB-4756-92B7-E5C6B7B0C660}"/>
    <cellStyle name="Comma 2 5 2 6" xfId="37136" xr:uid="{A0FB929F-2EA7-49B8-87D5-47759E148930}"/>
    <cellStyle name="Comma 2 5 2 7" xfId="39616" xr:uid="{B1961B8B-485E-4192-8997-D4B5C751B7C7}"/>
    <cellStyle name="Comma 2 5 2 8" xfId="42094" xr:uid="{E476DC42-2D0A-4EF8-9A80-140ACD95C47A}"/>
    <cellStyle name="Comma 2 5 3" xfId="2433" xr:uid="{00000000-0005-0000-0000-000080090000}"/>
    <cellStyle name="Comma 2 5 3 2" xfId="2434" xr:uid="{00000000-0005-0000-0000-000081090000}"/>
    <cellStyle name="Comma 2 5 3 2 2" xfId="18647" xr:uid="{2BDC7B6F-2F86-4325-AF21-FBC65F2A8E21}"/>
    <cellStyle name="Comma 2 5 3 2 3" xfId="23983" xr:uid="{CF4CC17A-8D55-4D8F-8CE5-C4115EE8D7E9}"/>
    <cellStyle name="Comma 2 5 3 2 4" xfId="37860" xr:uid="{78A9AC02-03B5-4ED8-9CCD-79A3941CD642}"/>
    <cellStyle name="Comma 2 5 3 2 5" xfId="40340" xr:uid="{3C30D0FC-54D9-4780-AF0A-3E4B958B038E}"/>
    <cellStyle name="Comma 2 5 3 2 6" xfId="42818" xr:uid="{1C166D6F-9E69-4C72-A52A-FC061E97776E}"/>
    <cellStyle name="Comma 2 5 3 3" xfId="2435" xr:uid="{00000000-0005-0000-0000-000082090000}"/>
    <cellStyle name="Comma 2 5 3 3 2" xfId="18648" xr:uid="{BF307E68-7C3E-4A5F-80D6-85130C273705}"/>
    <cellStyle name="Comma 2 5 3 3 3" xfId="24682" xr:uid="{DAB3FF28-BDB8-46C1-A37F-294B7779AA09}"/>
    <cellStyle name="Comma 2 5 3 3 4" xfId="38541" xr:uid="{4A809E21-2636-4C65-AE9E-CA21C7D06888}"/>
    <cellStyle name="Comma 2 5 3 3 5" xfId="41021" xr:uid="{AC246542-C414-46DF-85E3-DDFA50A4A478}"/>
    <cellStyle name="Comma 2 5 3 3 6" xfId="43499" xr:uid="{D481ACD5-81E9-48A7-A14B-98D490E44FF2}"/>
    <cellStyle name="Comma 2 5 3 4" xfId="18646" xr:uid="{92946532-1955-4063-A56E-B6A1193C5719}"/>
    <cellStyle name="Comma 2 5 3 5" xfId="21018" xr:uid="{7173A216-0813-4F3C-847E-C520630218BB}"/>
    <cellStyle name="Comma 2 5 3 6" xfId="37137" xr:uid="{713F0676-5ACD-4363-AA32-CB4C8291D02A}"/>
    <cellStyle name="Comma 2 5 3 7" xfId="39617" xr:uid="{703791CE-F942-4C89-9D6C-295789DC5BD0}"/>
    <cellStyle name="Comma 2 5 3 8" xfId="42095" xr:uid="{1276843E-5EE0-4582-A03F-BF80F2165ED5}"/>
    <cellStyle name="Comma 2 5 4" xfId="2436" xr:uid="{00000000-0005-0000-0000-000083090000}"/>
    <cellStyle name="Comma 2 5 4 2" xfId="2437" xr:uid="{00000000-0005-0000-0000-000084090000}"/>
    <cellStyle name="Comma 2 5 4 2 2" xfId="2438" xr:uid="{00000000-0005-0000-0000-000085090000}"/>
    <cellStyle name="Comma 2 5 4 2 2 2" xfId="18651" xr:uid="{E9A2AE89-8257-4C7B-9E6A-802AB66165F9}"/>
    <cellStyle name="Comma 2 5 4 2 2 3" xfId="23985" xr:uid="{A109DB91-4EB9-418D-AADB-C956377C90A9}"/>
    <cellStyle name="Comma 2 5 4 2 2 4" xfId="37862" xr:uid="{D484D371-874C-4704-B6BB-CD33EEFDFB9F}"/>
    <cellStyle name="Comma 2 5 4 2 2 5" xfId="40342" xr:uid="{FD230C4E-BA88-488B-97A8-64BD4B7C793A}"/>
    <cellStyle name="Comma 2 5 4 2 2 6" xfId="42820" xr:uid="{50F2A21E-1AA5-4108-B2FC-86431C19CDCA}"/>
    <cellStyle name="Comma 2 5 4 2 3" xfId="2439" xr:uid="{00000000-0005-0000-0000-000086090000}"/>
    <cellStyle name="Comma 2 5 4 2 3 2" xfId="18652" xr:uid="{93DD0ADA-E91E-4DE7-99EB-E3D3C580C9AD}"/>
    <cellStyle name="Comma 2 5 4 2 3 3" xfId="26746" xr:uid="{4B940439-D186-4C0C-BC11-25A3DDBEEFB7}"/>
    <cellStyle name="Comma 2 5 4 2 3 4" xfId="38816" xr:uid="{D9E1D414-ABA4-4C4B-BA16-2DFA4E74B2DB}"/>
    <cellStyle name="Comma 2 5 4 2 3 5" xfId="41296" xr:uid="{B9444DD1-082B-4BB5-BEDE-EEF3380E30F3}"/>
    <cellStyle name="Comma 2 5 4 2 3 6" xfId="43774" xr:uid="{852E16C4-5D5A-4172-BD69-9AD90E2D9674}"/>
    <cellStyle name="Comma 2 5 4 2 4" xfId="18650" xr:uid="{8468C433-94DC-4180-B0E8-03AE0B725051}"/>
    <cellStyle name="Comma 2 5 4 2 5" xfId="21020" xr:uid="{5BC06F39-9B73-4B85-AF7E-D3D695070E3E}"/>
    <cellStyle name="Comma 2 5 4 2 6" xfId="37139" xr:uid="{2C7371B8-D385-4DCD-BB3A-7BFCABA21580}"/>
    <cellStyle name="Comma 2 5 4 2 7" xfId="39619" xr:uid="{E526C1DF-B0F9-408D-A4FF-9CB8E68F58F4}"/>
    <cellStyle name="Comma 2 5 4 2 8" xfId="42097" xr:uid="{8ED899E6-DF40-4F6C-AA5D-F1805734043A}"/>
    <cellStyle name="Comma 2 5 4 3" xfId="2440" xr:uid="{00000000-0005-0000-0000-000087090000}"/>
    <cellStyle name="Comma 2 5 4 3 2" xfId="18653" xr:uid="{809DC0DC-B57C-4C6E-9E43-9DA4650ECFF8}"/>
    <cellStyle name="Comma 2 5 4 3 3" xfId="23984" xr:uid="{7F16C085-844D-4E47-B098-0FC4F64B6B96}"/>
    <cellStyle name="Comma 2 5 4 3 4" xfId="37861" xr:uid="{A65FCE5A-9706-46B3-B305-5E1E62358942}"/>
    <cellStyle name="Comma 2 5 4 3 5" xfId="40341" xr:uid="{3AE6D41E-E2AE-447F-852E-BF7A815CF51B}"/>
    <cellStyle name="Comma 2 5 4 3 6" xfId="42819" xr:uid="{AEB4DC45-2919-4905-B778-9D69771AA2AA}"/>
    <cellStyle name="Comma 2 5 4 4" xfId="2441" xr:uid="{00000000-0005-0000-0000-000088090000}"/>
    <cellStyle name="Comma 2 5 4 4 2" xfId="18654" xr:uid="{6C445164-46C6-4A59-9957-27B4696AD2B1}"/>
    <cellStyle name="Comma 2 5 4 4 3" xfId="26745" xr:uid="{3211F104-FC33-4F51-8993-A8B87DF8F30F}"/>
    <cellStyle name="Comma 2 5 4 4 4" xfId="38815" xr:uid="{F8EAF76C-8D56-4FD0-8631-B267D27C024A}"/>
    <cellStyle name="Comma 2 5 4 4 5" xfId="41295" xr:uid="{9B6E284F-0923-4415-923B-29C736520A63}"/>
    <cellStyle name="Comma 2 5 4 4 6" xfId="43773" xr:uid="{1F3ABECE-D99A-4396-8BD0-AC595D488D94}"/>
    <cellStyle name="Comma 2 5 4 5" xfId="18649" xr:uid="{DE7D5C2B-EDCD-4C52-A83E-F0CB55D7A559}"/>
    <cellStyle name="Comma 2 5 4 6" xfId="21019" xr:uid="{470D9496-39EE-4858-96C2-12FA3FA7A27F}"/>
    <cellStyle name="Comma 2 5 4 7" xfId="37138" xr:uid="{DB824179-3E30-45B3-B5AA-29CF7BAD3B6A}"/>
    <cellStyle name="Comma 2 5 4 8" xfId="39618" xr:uid="{2AFD7539-C4E3-4CA1-9693-BB1F772DBE94}"/>
    <cellStyle name="Comma 2 5 4 9" xfId="42096" xr:uid="{0F3169B0-9443-4BE6-A0F6-EE200B8C8877}"/>
    <cellStyle name="Comma 2 5 5" xfId="2442" xr:uid="{00000000-0005-0000-0000-000089090000}"/>
    <cellStyle name="Comma 2 5 6" xfId="2443" xr:uid="{00000000-0005-0000-0000-00008A090000}"/>
    <cellStyle name="Comma 2 5 6 2" xfId="18655" xr:uid="{3D580C5B-BEAE-4D6F-BB3F-F41BBFA2A4F9}"/>
    <cellStyle name="Comma 2 5 6 2 2" xfId="23986" xr:uid="{4D683838-DEA5-4CF7-B902-492D81F3A4E1}"/>
    <cellStyle name="Comma 2 5 6 2 3" xfId="37863" xr:uid="{0F2B055F-2403-478A-A652-707B30B7AFD6}"/>
    <cellStyle name="Comma 2 5 6 2 4" xfId="40343" xr:uid="{6A7F5C59-C080-4210-8EB7-FAE061528D08}"/>
    <cellStyle name="Comma 2 5 6 2 5" xfId="42821" xr:uid="{268220FC-1DDA-4D5D-AEAB-8F2936C40BCF}"/>
    <cellStyle name="Comma 2 5 6 3" xfId="21021" xr:uid="{36D4ED8C-F4A8-4A2F-BB91-95A85C91731D}"/>
    <cellStyle name="Comma 2 5 6 4" xfId="37140" xr:uid="{5E012713-CCE7-4364-A1C1-7FCA662D6A07}"/>
    <cellStyle name="Comma 2 5 6 5" xfId="39620" xr:uid="{DCAB926F-0077-4B4F-A0FA-5584C6991DD5}"/>
    <cellStyle name="Comma 2 5 6 6" xfId="42098" xr:uid="{52C6D426-3CBE-4405-B5B1-7F8EDF05EFB7}"/>
    <cellStyle name="Comma 2 5 7" xfId="2444" xr:uid="{00000000-0005-0000-0000-00008B090000}"/>
    <cellStyle name="Comma 2 5 7 2" xfId="18656" xr:uid="{046CC6A1-456E-4891-90A8-B7D0F17B4AE3}"/>
    <cellStyle name="Comma 2 5 7 2 2" xfId="24683" xr:uid="{E90A93C8-4E5D-4C75-BB9C-795F87B6E760}"/>
    <cellStyle name="Comma 2 5 7 2 3" xfId="38542" xr:uid="{E3A5E87B-78AE-4C86-888E-22E99801F4CE}"/>
    <cellStyle name="Comma 2 5 7 2 4" xfId="41022" xr:uid="{D19BE079-60AA-4005-9B39-5F06B41007E4}"/>
    <cellStyle name="Comma 2 5 7 2 5" xfId="43500" xr:uid="{0C4B8829-49C4-4CF4-8703-3CA9545A334A}"/>
    <cellStyle name="Comma 2 5 7 3" xfId="23506" xr:uid="{71AFA803-5C34-4AFA-BB00-0C6C33823E91}"/>
    <cellStyle name="Comma 2 6" xfId="2445" xr:uid="{00000000-0005-0000-0000-00008C090000}"/>
    <cellStyle name="Comma 2 6 2" xfId="2446" xr:uid="{00000000-0005-0000-0000-00008D090000}"/>
    <cellStyle name="Comma 2 6 2 2" xfId="2447" xr:uid="{00000000-0005-0000-0000-00008E090000}"/>
    <cellStyle name="Comma 2 6 2 2 2" xfId="2448" xr:uid="{00000000-0005-0000-0000-00008F090000}"/>
    <cellStyle name="Comma 2 6 2 2 2 2" xfId="18659" xr:uid="{E33DF178-875B-4ADA-956C-274D737BDF61}"/>
    <cellStyle name="Comma 2 6 2 2 2 3" xfId="23988" xr:uid="{1263EF82-0AAD-42D7-AEE3-4F6FF3F7D295}"/>
    <cellStyle name="Comma 2 6 2 2 2 4" xfId="37865" xr:uid="{9141B6D2-16B1-449F-B81A-28ABABF58EFB}"/>
    <cellStyle name="Comma 2 6 2 2 2 5" xfId="40345" xr:uid="{E27390B3-04EC-4C82-885F-E4F2038184E5}"/>
    <cellStyle name="Comma 2 6 2 2 2 6" xfId="42823" xr:uid="{54C69551-000E-4791-A2AE-8F5EC1AA50BC}"/>
    <cellStyle name="Comma 2 6 2 2 3" xfId="2449" xr:uid="{00000000-0005-0000-0000-000090090000}"/>
    <cellStyle name="Comma 2 6 2 2 3 2" xfId="18660" xr:uid="{BA9594CA-EF99-4340-B40C-FC8AB6909A71}"/>
    <cellStyle name="Comma 2 6 2 2 3 3" xfId="26747" xr:uid="{A1058A81-125E-42D7-B504-9211BF4CF703}"/>
    <cellStyle name="Comma 2 6 2 2 3 4" xfId="38817" xr:uid="{439E10DD-55E1-4BB4-8F51-AF7D3F4C8B42}"/>
    <cellStyle name="Comma 2 6 2 2 3 5" xfId="41297" xr:uid="{E9B1BA4F-22FA-4846-9B43-5AF2C293B064}"/>
    <cellStyle name="Comma 2 6 2 2 3 6" xfId="43775" xr:uid="{A8C1BA63-68C8-49FF-80B4-6AEDABD903FD}"/>
    <cellStyle name="Comma 2 6 2 2 4" xfId="18658" xr:uid="{FB05B5A3-7F5C-4CD9-817D-90317BC0A59E}"/>
    <cellStyle name="Comma 2 6 2 2 5" xfId="21024" xr:uid="{6A7DC01C-6ED6-4FEF-9800-0DC2C744845B}"/>
    <cellStyle name="Comma 2 6 2 2 6" xfId="37142" xr:uid="{58D6A8A8-FB56-4287-BBCC-717750A69C27}"/>
    <cellStyle name="Comma 2 6 2 2 7" xfId="39622" xr:uid="{120AA786-2AE7-4D01-BEA8-8E09DC990EB8}"/>
    <cellStyle name="Comma 2 6 2 2 8" xfId="42100" xr:uid="{7E13AF81-ADA9-4F9C-94BB-B272399E5945}"/>
    <cellStyle name="Comma 2 6 2 3" xfId="2450" xr:uid="{00000000-0005-0000-0000-000091090000}"/>
    <cellStyle name="Comma 2 6 2 3 2" xfId="18661" xr:uid="{0C0BFCC3-9D34-437D-B68E-B0ECD5534206}"/>
    <cellStyle name="Comma 2 6 2 3 3" xfId="23987" xr:uid="{FC3F610E-F48E-4C09-90D1-8BB2439F11AF}"/>
    <cellStyle name="Comma 2 6 2 3 4" xfId="37864" xr:uid="{7CDDE7A0-6FEE-4718-8AC2-BFFE635D5E7B}"/>
    <cellStyle name="Comma 2 6 2 3 5" xfId="40344" xr:uid="{717FDB49-F4D9-415A-B982-5488CF521829}"/>
    <cellStyle name="Comma 2 6 2 3 6" xfId="42822" xr:uid="{AFB2F711-41FE-42CE-96F1-3000F4EBFE26}"/>
    <cellStyle name="Comma 2 6 2 4" xfId="2451" xr:uid="{00000000-0005-0000-0000-000092090000}"/>
    <cellStyle name="Comma 2 6 2 4 2" xfId="18662" xr:uid="{4A09E128-C80D-4545-AEB5-8C863828050A}"/>
    <cellStyle name="Comma 2 6 2 4 3" xfId="24684" xr:uid="{D10AEBC3-3E28-4309-A0B7-582AA43C0133}"/>
    <cellStyle name="Comma 2 6 2 4 4" xfId="38543" xr:uid="{C45C0420-143D-444B-AC9D-8B48EA5C9744}"/>
    <cellStyle name="Comma 2 6 2 4 5" xfId="41023" xr:uid="{19030C71-79C9-4DBF-93C3-702E2C99BBC2}"/>
    <cellStyle name="Comma 2 6 2 4 6" xfId="43501" xr:uid="{42244928-F926-4917-9E2A-2BABEA591135}"/>
    <cellStyle name="Comma 2 6 2 5" xfId="18657" xr:uid="{19DFE4B2-E1A6-4A24-B723-9BB9FB068286}"/>
    <cellStyle name="Comma 2 6 2 6" xfId="21023" xr:uid="{53E7CD9B-81ED-4C40-BD12-21F32308BF1D}"/>
    <cellStyle name="Comma 2 6 2 7" xfId="37141" xr:uid="{78A87287-E6B1-4874-BC2D-857D5731F551}"/>
    <cellStyle name="Comma 2 6 2 8" xfId="39621" xr:uid="{E99CD427-86BB-486A-BC45-7626014EB9A2}"/>
    <cellStyle name="Comma 2 6 2 9" xfId="42099" xr:uid="{974BC26A-94A7-42A2-B40B-1558757EB468}"/>
    <cellStyle name="Comma 2 6 3" xfId="2452" xr:uid="{00000000-0005-0000-0000-000093090000}"/>
    <cellStyle name="Comma 2 6 4" xfId="2453" xr:uid="{00000000-0005-0000-0000-000094090000}"/>
    <cellStyle name="Comma 2 6 4 2" xfId="18663" xr:uid="{4FDACB6F-5F25-4624-95C8-5CD51796CDE2}"/>
    <cellStyle name="Comma 2 6 4 2 2" xfId="23989" xr:uid="{D7917ED1-19A9-49C8-8C27-42F0AC6FDA6B}"/>
    <cellStyle name="Comma 2 6 4 2 3" xfId="37866" xr:uid="{85F0A56D-7F65-4D9C-A586-BDDE3E7D3B62}"/>
    <cellStyle name="Comma 2 6 4 2 4" xfId="40346" xr:uid="{1179F179-9D60-4388-B932-D54B817E4FF0}"/>
    <cellStyle name="Comma 2 6 4 2 5" xfId="42824" xr:uid="{5E08A91B-AB2E-442A-BC89-016C17458A45}"/>
    <cellStyle name="Comma 2 6 4 3" xfId="21025" xr:uid="{D88F65ED-B411-471E-B018-F7C7601B83ED}"/>
    <cellStyle name="Comma 2 6 4 4" xfId="37143" xr:uid="{3E6D90C6-DA69-43F6-8F8B-BF1309D375CA}"/>
    <cellStyle name="Comma 2 6 4 5" xfId="39623" xr:uid="{216F33B8-5E5A-49D0-B2E6-E652C213D960}"/>
    <cellStyle name="Comma 2 6 4 6" xfId="42101" xr:uid="{9FE55DF1-7EFD-4C1F-BA0B-360A8DFDB847}"/>
    <cellStyle name="Comma 2 6 5" xfId="2454" xr:uid="{00000000-0005-0000-0000-000095090000}"/>
    <cellStyle name="Comma 2 6 5 2" xfId="18664" xr:uid="{820AD179-1828-429B-BAB7-65A3F43C10C6}"/>
    <cellStyle name="Comma 2 6 5 2 2" xfId="24685" xr:uid="{97FFDCDC-3E0E-4126-AA7A-A3B38C343174}"/>
    <cellStyle name="Comma 2 6 5 2 3" xfId="38544" xr:uid="{FDD0D5A0-D003-40C0-A663-BAA3242EABD1}"/>
    <cellStyle name="Comma 2 6 5 2 4" xfId="41024" xr:uid="{CD56285C-F736-47AE-9E1E-500BF9F87403}"/>
    <cellStyle name="Comma 2 6 5 2 5" xfId="43502" xr:uid="{49F68D9C-25C6-436D-8216-BAEB64801480}"/>
    <cellStyle name="Comma 2 6 5 3" xfId="23507" xr:uid="{19C6A133-7459-4A26-AC46-83A6A12B41B8}"/>
    <cellStyle name="Comma 2 7" xfId="2455" xr:uid="{00000000-0005-0000-0000-000096090000}"/>
    <cellStyle name="Comma 2 7 2" xfId="2456" xr:uid="{00000000-0005-0000-0000-000097090000}"/>
    <cellStyle name="Comma 2 7 2 2" xfId="2457" xr:uid="{00000000-0005-0000-0000-000098090000}"/>
    <cellStyle name="Comma 2 7 2 2 2" xfId="2458" xr:uid="{00000000-0005-0000-0000-000099090000}"/>
    <cellStyle name="Comma 2 7 2 2 2 2" xfId="18667" xr:uid="{AD206A20-0212-47BB-816F-A18EE2E12382}"/>
    <cellStyle name="Comma 2 7 2 2 2 3" xfId="23991" xr:uid="{6E246AFB-5D60-44BA-BAD1-94196758F735}"/>
    <cellStyle name="Comma 2 7 2 2 2 4" xfId="37868" xr:uid="{1AAD451F-9235-4F48-AA47-9BD462A2C975}"/>
    <cellStyle name="Comma 2 7 2 2 2 5" xfId="40348" xr:uid="{FCEE30C1-3608-4659-AF0B-6E1D4E1E66E0}"/>
    <cellStyle name="Comma 2 7 2 2 2 6" xfId="42826" xr:uid="{227B1A7F-2F22-41DD-A145-FE799420BD26}"/>
    <cellStyle name="Comma 2 7 2 2 3" xfId="2459" xr:uid="{00000000-0005-0000-0000-00009A090000}"/>
    <cellStyle name="Comma 2 7 2 2 3 2" xfId="18668" xr:uid="{26D3AAD8-C0A9-451F-B846-19D6F4DDC9B9}"/>
    <cellStyle name="Comma 2 7 2 2 3 3" xfId="26748" xr:uid="{5A0BBD55-373A-440F-A86E-CF4290A07846}"/>
    <cellStyle name="Comma 2 7 2 2 3 4" xfId="38818" xr:uid="{A41D06E4-13F9-4770-96EB-D39B27FA276A}"/>
    <cellStyle name="Comma 2 7 2 2 3 5" xfId="41298" xr:uid="{434C5647-9A91-4FCB-A565-06B9ECB47DC4}"/>
    <cellStyle name="Comma 2 7 2 2 3 6" xfId="43776" xr:uid="{5F38F17E-BE4F-4313-9485-05F81557E866}"/>
    <cellStyle name="Comma 2 7 2 2 4" xfId="18666" xr:uid="{C4B98715-6AA7-4A58-AD1C-89724422B15C}"/>
    <cellStyle name="Comma 2 7 2 2 5" xfId="21028" xr:uid="{DCF7495A-61A8-4A36-AF77-480381CAEF1B}"/>
    <cellStyle name="Comma 2 7 2 2 6" xfId="37145" xr:uid="{D65AEB4C-40F7-47F3-B06A-15C7EF2D13CE}"/>
    <cellStyle name="Comma 2 7 2 2 7" xfId="39625" xr:uid="{119F78B3-DEE5-49DB-B42C-1C10C7909A1F}"/>
    <cellStyle name="Comma 2 7 2 2 8" xfId="42103" xr:uid="{77488A17-A1E6-4648-B913-E9D12621B4E5}"/>
    <cellStyle name="Comma 2 7 2 3" xfId="2460" xr:uid="{00000000-0005-0000-0000-00009B090000}"/>
    <cellStyle name="Comma 2 7 2 3 2" xfId="18669" xr:uid="{4EFC9AF3-C412-4553-80DF-2885B25C6B56}"/>
    <cellStyle name="Comma 2 7 2 3 3" xfId="23990" xr:uid="{36A0878A-3F00-44BE-ABB9-5BB943616F28}"/>
    <cellStyle name="Comma 2 7 2 3 4" xfId="37867" xr:uid="{17D7E584-F2A4-4847-A7D4-B4085864B880}"/>
    <cellStyle name="Comma 2 7 2 3 5" xfId="40347" xr:uid="{21A6702A-DE1F-4457-98B9-450C5AB6BAA2}"/>
    <cellStyle name="Comma 2 7 2 3 6" xfId="42825" xr:uid="{5045F573-E712-4804-ABD0-74964E610B45}"/>
    <cellStyle name="Comma 2 7 2 4" xfId="2461" xr:uid="{00000000-0005-0000-0000-00009C090000}"/>
    <cellStyle name="Comma 2 7 2 4 2" xfId="18670" xr:uid="{D7C977D6-83B7-454F-9839-6ECE88702E60}"/>
    <cellStyle name="Comma 2 7 2 4 3" xfId="24686" xr:uid="{B4E0FC81-8440-4200-B576-F420F78CB4A9}"/>
    <cellStyle name="Comma 2 7 2 4 4" xfId="38545" xr:uid="{F4315B04-0997-435B-A165-C9B024F63111}"/>
    <cellStyle name="Comma 2 7 2 4 5" xfId="41025" xr:uid="{1BABD03F-6B3A-4B1F-9921-942C348277D4}"/>
    <cellStyle name="Comma 2 7 2 4 6" xfId="43503" xr:uid="{7EDE4855-4471-4478-B52D-313DE6AD778B}"/>
    <cellStyle name="Comma 2 7 2 5" xfId="18665" xr:uid="{F7F0FD08-50EB-4B68-8876-252A67B8ED79}"/>
    <cellStyle name="Comma 2 7 2 6" xfId="21027" xr:uid="{672C065E-F5B6-446A-AE2C-D7CC070C46EB}"/>
    <cellStyle name="Comma 2 7 2 7" xfId="37144" xr:uid="{E537E400-8F75-4570-A2A8-524F490A30E2}"/>
    <cellStyle name="Comma 2 7 2 8" xfId="39624" xr:uid="{F7CF5620-C35B-4635-AC78-260678175408}"/>
    <cellStyle name="Comma 2 7 2 9" xfId="42102" xr:uid="{C9A3CF57-02A0-4B7F-A128-611DF481808A}"/>
    <cellStyle name="Comma 2 7 3" xfId="2462" xr:uid="{00000000-0005-0000-0000-00009D090000}"/>
    <cellStyle name="Comma 2 7 4" xfId="2463" xr:uid="{00000000-0005-0000-0000-00009E090000}"/>
    <cellStyle name="Comma 2 7 4 2" xfId="18671" xr:uid="{EDACA771-5688-4B26-A420-BA331C0ACFA8}"/>
    <cellStyle name="Comma 2 7 4 2 2" xfId="23992" xr:uid="{7934820E-03CF-4BDD-939A-3E252B1EA2BF}"/>
    <cellStyle name="Comma 2 7 4 2 3" xfId="37869" xr:uid="{DE057071-21E6-49F4-8BB3-60A0FF2AC88C}"/>
    <cellStyle name="Comma 2 7 4 2 4" xfId="40349" xr:uid="{AF02A01C-1A38-4E20-8654-102ED7B7A1DC}"/>
    <cellStyle name="Comma 2 7 4 2 5" xfId="42827" xr:uid="{448D3915-9391-4853-AF1E-242249DA44F9}"/>
    <cellStyle name="Comma 2 7 4 3" xfId="21029" xr:uid="{2DFB57E1-2BA5-4DDE-A16F-9230F138494D}"/>
    <cellStyle name="Comma 2 7 4 4" xfId="37146" xr:uid="{913B5E1C-8A75-4979-BE66-941706507626}"/>
    <cellStyle name="Comma 2 7 4 5" xfId="39626" xr:uid="{D4C93292-CBC2-47CD-8518-92F7302B3ADE}"/>
    <cellStyle name="Comma 2 7 4 6" xfId="42104" xr:uid="{0E40CD4B-049F-4545-8BF0-A8034B4770E2}"/>
    <cellStyle name="Comma 2 7 5" xfId="2464" xr:uid="{00000000-0005-0000-0000-00009F090000}"/>
    <cellStyle name="Comma 2 7 5 2" xfId="18672" xr:uid="{B3C9D5FA-7929-41A2-B4CC-5D80A2093981}"/>
    <cellStyle name="Comma 2 7 5 3" xfId="24687" xr:uid="{1DF6D3C6-CF2F-4B6A-8DC8-5185E0E9E572}"/>
    <cellStyle name="Comma 2 7 5 4" xfId="38546" xr:uid="{F2B2D00F-AB58-4FFF-91F3-7CC733373E19}"/>
    <cellStyle name="Comma 2 7 5 5" xfId="41026" xr:uid="{6B9B9BD8-F154-43CD-9740-DCC2604EAB4C}"/>
    <cellStyle name="Comma 2 7 5 6" xfId="43504" xr:uid="{0B81F795-6CC6-4B70-A57D-1FB60FC3FF8D}"/>
    <cellStyle name="Comma 2 8" xfId="2465" xr:uid="{00000000-0005-0000-0000-0000A0090000}"/>
    <cellStyle name="Comma 2 8 2" xfId="2466" xr:uid="{00000000-0005-0000-0000-0000A1090000}"/>
    <cellStyle name="Comma 2 8 2 2" xfId="2467" xr:uid="{00000000-0005-0000-0000-0000A2090000}"/>
    <cellStyle name="Comma 2 8 2 2 2" xfId="18674" xr:uid="{E6B0237B-D1F6-4E79-90B4-7CC923602A94}"/>
    <cellStyle name="Comma 2 8 2 2 3" xfId="23993" xr:uid="{01B725E0-D156-4CB8-BA42-024E7BE3A695}"/>
    <cellStyle name="Comma 2 8 2 2 4" xfId="37870" xr:uid="{1FEC21FF-1AF6-425A-BEAB-2545DBEC815A}"/>
    <cellStyle name="Comma 2 8 2 2 5" xfId="40350" xr:uid="{99563B08-D0E0-45EC-8843-76B266ACE461}"/>
    <cellStyle name="Comma 2 8 2 2 6" xfId="42828" xr:uid="{28DDCD25-B3D4-4A5F-A3C0-E0A8A03111B9}"/>
    <cellStyle name="Comma 2 8 2 3" xfId="2468" xr:uid="{00000000-0005-0000-0000-0000A3090000}"/>
    <cellStyle name="Comma 2 8 2 3 2" xfId="18675" xr:uid="{BB167751-A6C6-47BB-AF27-5589A9C6954D}"/>
    <cellStyle name="Comma 2 8 2 3 3" xfId="21862" xr:uid="{A5A21359-DCEA-4353-A0AD-71689D091BC4}"/>
    <cellStyle name="Comma 2 8 2 3 4" xfId="37518" xr:uid="{2E3249AD-A31C-48A6-8948-333A2A8CA0BA}"/>
    <cellStyle name="Comma 2 8 2 3 5" xfId="39998" xr:uid="{06E7A612-EFD1-4FB8-8F54-7271C79B7A8F}"/>
    <cellStyle name="Comma 2 8 2 3 6" xfId="42476" xr:uid="{FC6B9E17-77C7-4234-8645-810D989966E5}"/>
    <cellStyle name="Comma 2 8 2 4" xfId="18673" xr:uid="{0BFB0D3D-E7B7-45B1-BBEF-80B2D9A255AE}"/>
    <cellStyle name="Comma 2 8 2 5" xfId="21031" xr:uid="{31B69FCA-42B5-4B53-952D-18CFE3C0BECF}"/>
    <cellStyle name="Comma 2 8 2 6" xfId="37147" xr:uid="{C6EE9CF6-E0B4-448F-A1C2-39222D49858D}"/>
    <cellStyle name="Comma 2 8 2 7" xfId="39627" xr:uid="{60E816C5-A6E7-467C-89AE-5C2113C92E72}"/>
    <cellStyle name="Comma 2 8 2 8" xfId="42105" xr:uid="{3825C825-83CD-4C0B-AFFE-96F18FCFFD3D}"/>
    <cellStyle name="Comma 2 8 3" xfId="2469" xr:uid="{00000000-0005-0000-0000-0000A4090000}"/>
    <cellStyle name="Comma 2 8 3 2" xfId="2470" xr:uid="{00000000-0005-0000-0000-0000A5090000}"/>
    <cellStyle name="Comma 2 8 3 2 2" xfId="18677" xr:uid="{014DE28B-1037-4BF7-9517-53B7EDF29C14}"/>
    <cellStyle name="Comma 2 8 3 2 3" xfId="23994" xr:uid="{8724FCF1-26FB-489A-B359-EEE9F9118E1D}"/>
    <cellStyle name="Comma 2 8 3 2 4" xfId="37871" xr:uid="{DC95DD67-277C-48C2-B4F2-14E0ED4F2745}"/>
    <cellStyle name="Comma 2 8 3 2 5" xfId="40351" xr:uid="{5FC5BC96-46D3-4973-BD97-FE11F10DEC07}"/>
    <cellStyle name="Comma 2 8 3 2 6" xfId="42829" xr:uid="{F9717EE1-A0C5-4608-99B6-0B4E893A7DD4}"/>
    <cellStyle name="Comma 2 8 3 3" xfId="2471" xr:uid="{00000000-0005-0000-0000-0000A6090000}"/>
    <cellStyle name="Comma 2 8 3 3 2" xfId="18678" xr:uid="{1DA3D812-5B32-4A24-BC44-F54C8EB3C6CE}"/>
    <cellStyle name="Comma 2 8 3 3 3" xfId="24688" xr:uid="{73961D2B-6529-4724-807F-E4758738D957}"/>
    <cellStyle name="Comma 2 8 3 3 4" xfId="38547" xr:uid="{F7F7C5C5-5002-4DD8-985F-B0AF60C28D8A}"/>
    <cellStyle name="Comma 2 8 3 3 5" xfId="41027" xr:uid="{472BF61B-1FB1-4004-9820-62B4A50BEDEB}"/>
    <cellStyle name="Comma 2 8 3 3 6" xfId="43505" xr:uid="{ABD7DF85-BC9A-45A5-8D14-04886BEA8A80}"/>
    <cellStyle name="Comma 2 8 3 4" xfId="18676" xr:uid="{FAAFA925-90D8-481C-A10F-F3B41E50ADB1}"/>
    <cellStyle name="Comma 2 8 3 5" xfId="21032" xr:uid="{CBF34E5A-791F-4F87-A5CF-86076B4591F8}"/>
    <cellStyle name="Comma 2 8 3 6" xfId="37148" xr:uid="{279ADCE3-D03E-422C-984C-577960AFAC77}"/>
    <cellStyle name="Comma 2 8 3 7" xfId="39628" xr:uid="{494F1557-8D30-41BF-B770-85D40D42048C}"/>
    <cellStyle name="Comma 2 8 3 8" xfId="42106" xr:uid="{8E12EC75-E1D5-492E-BCCA-D85E5B3F246C}"/>
    <cellStyle name="Comma 2 8 4" xfId="2472" xr:uid="{00000000-0005-0000-0000-0000A7090000}"/>
    <cellStyle name="Comma 2 8 4 2" xfId="2473" xr:uid="{00000000-0005-0000-0000-0000A8090000}"/>
    <cellStyle name="Comma 2 8 4 2 2" xfId="18680" xr:uid="{63969172-F2AB-4830-B710-10010B562D81}"/>
    <cellStyle name="Comma 2 8 4 2 3" xfId="23995" xr:uid="{54DF9FC2-3264-459D-8CC7-D0E25023E041}"/>
    <cellStyle name="Comma 2 8 4 2 4" xfId="37872" xr:uid="{BDFB7763-A0F5-4374-BD47-4FE47071A283}"/>
    <cellStyle name="Comma 2 8 4 2 5" xfId="40352" xr:uid="{10457CA5-684A-4B4A-B58A-946D918B420D}"/>
    <cellStyle name="Comma 2 8 4 2 6" xfId="42830" xr:uid="{F6F5175C-7129-4B4C-AC80-95A9CBD3F2B9}"/>
    <cellStyle name="Comma 2 8 4 3" xfId="2474" xr:uid="{00000000-0005-0000-0000-0000A9090000}"/>
    <cellStyle name="Comma 2 8 4 3 2" xfId="18681" xr:uid="{660C513F-3E4C-4F5D-9313-865D2046DA2F}"/>
    <cellStyle name="Comma 2 8 4 3 3" xfId="24689" xr:uid="{70CDBA76-4CCE-4948-AAD5-83AFA1DDEF72}"/>
    <cellStyle name="Comma 2 8 4 3 4" xfId="38548" xr:uid="{C2E6ACBE-ED78-4236-8070-A6B6D5EF38CC}"/>
    <cellStyle name="Comma 2 8 4 3 5" xfId="41028" xr:uid="{A592830F-E1F7-422F-93A9-7B105D5A61F8}"/>
    <cellStyle name="Comma 2 8 4 3 6" xfId="43506" xr:uid="{F6933C84-3CC5-49B1-A3F2-E8A0E69BAACB}"/>
    <cellStyle name="Comma 2 8 4 4" xfId="18679" xr:uid="{121866E9-BC66-429C-B860-B30E00CEED14}"/>
    <cellStyle name="Comma 2 8 4 5" xfId="21033" xr:uid="{F3F132D2-A3A4-4BB6-BE74-1C473D50CB0F}"/>
    <cellStyle name="Comma 2 8 4 6" xfId="37149" xr:uid="{C17604D5-AFC5-46BD-A1F5-BD59BD48CCC7}"/>
    <cellStyle name="Comma 2 8 4 7" xfId="39629" xr:uid="{6C6FE2B2-681E-4AF7-9537-2F75D99877DB}"/>
    <cellStyle name="Comma 2 8 4 8" xfId="42107" xr:uid="{F74E5C40-3039-432A-AA6D-DE7F039FEE30}"/>
    <cellStyle name="Comma 2 8 5" xfId="2475" xr:uid="{00000000-0005-0000-0000-0000AA090000}"/>
    <cellStyle name="Comma 2 8 6" xfId="2476" xr:uid="{00000000-0005-0000-0000-0000AB090000}"/>
    <cellStyle name="Comma 2 8 6 2" xfId="18682" xr:uid="{E9E1A45F-4F1D-4F08-870E-228480030793}"/>
    <cellStyle name="Comma 2 8 6 2 2" xfId="23996" xr:uid="{214032AF-5582-4097-91AD-D57C45D3638F}"/>
    <cellStyle name="Comma 2 8 6 2 3" xfId="37873" xr:uid="{67F5AC02-E4B4-4E11-A392-5935E9DF416E}"/>
    <cellStyle name="Comma 2 8 6 2 4" xfId="40353" xr:uid="{8771A255-BEF8-4918-BEC8-9FD17CEC7000}"/>
    <cellStyle name="Comma 2 8 6 2 5" xfId="42831" xr:uid="{5A8DDF35-806B-4BE4-B5E5-426B28B35640}"/>
    <cellStyle name="Comma 2 8 6 3" xfId="21034" xr:uid="{6566052E-3A30-4FB3-AC77-1645DACBCC9A}"/>
    <cellStyle name="Comma 2 8 6 4" xfId="37150" xr:uid="{5E77E192-0363-4B72-8F5B-33D17D785533}"/>
    <cellStyle name="Comma 2 8 6 5" xfId="39630" xr:uid="{FBE7C3F8-3727-428D-9795-E0D73D562E2B}"/>
    <cellStyle name="Comma 2 8 6 6" xfId="42108" xr:uid="{6594AE54-AC96-40CE-80A9-A27F79A40343}"/>
    <cellStyle name="Comma 2 8 7" xfId="2477" xr:uid="{00000000-0005-0000-0000-0000AC090000}"/>
    <cellStyle name="Comma 2 8 7 2" xfId="18683" xr:uid="{96FADC21-5243-466E-B9C2-CCCABFBE6B65}"/>
    <cellStyle name="Comma 2 8 7 3" xfId="26749" xr:uid="{3A4A771E-EF27-49EE-BE22-451E6DD7060E}"/>
    <cellStyle name="Comma 2 8 7 4" xfId="38819" xr:uid="{037C2001-9114-4147-A713-2EA7CD0408BE}"/>
    <cellStyle name="Comma 2 8 7 5" xfId="41299" xr:uid="{8FB0161E-A02C-4192-B24A-1403BAA82636}"/>
    <cellStyle name="Comma 2 8 7 6" xfId="43777" xr:uid="{70BD4E37-95AD-4B41-AC53-0447D697C02B}"/>
    <cellStyle name="Comma 2 9" xfId="2478" xr:uid="{00000000-0005-0000-0000-0000AD090000}"/>
    <cellStyle name="Comma 2 9 2" xfId="2479" xr:uid="{00000000-0005-0000-0000-0000AE090000}"/>
    <cellStyle name="Comma 2 9 3" xfId="2480" xr:uid="{00000000-0005-0000-0000-0000AF090000}"/>
    <cellStyle name="Comma 2 9 3 2" xfId="18684" xr:uid="{00D623F6-4AB7-4967-A4D5-4007C7F0B00B}"/>
    <cellStyle name="Comma 2 9 3 2 2" xfId="23997" xr:uid="{269C02A8-54DB-44FB-B0B4-F26C209D177B}"/>
    <cellStyle name="Comma 2 9 3 2 3" xfId="37874" xr:uid="{3CBE1C4A-5B47-4AD9-A3AF-683FF7D9C695}"/>
    <cellStyle name="Comma 2 9 3 2 4" xfId="40354" xr:uid="{0F8EFE38-C2FF-44A0-9BA3-37AD12DBEA40}"/>
    <cellStyle name="Comma 2 9 3 2 5" xfId="42832" xr:uid="{AC0173B7-353B-4C0C-A0E4-4709B7062FF2}"/>
    <cellStyle name="Comma 2 9 3 3" xfId="21036" xr:uid="{28AA8147-4F6C-43CC-96CB-C6612B22ED65}"/>
    <cellStyle name="Comma 2 9 3 4" xfId="37151" xr:uid="{5E5BEADD-33DC-4333-884F-498A1BDB70B1}"/>
    <cellStyle name="Comma 2 9 3 5" xfId="39631" xr:uid="{94279000-BEC0-44A6-9BD0-62912226623B}"/>
    <cellStyle name="Comma 2 9 3 6" xfId="42109" xr:uid="{C65A686E-F4EB-4FCE-94DB-F5BF428D5833}"/>
    <cellStyle name="Comma 2 9 4" xfId="2481" xr:uid="{00000000-0005-0000-0000-0000B0090000}"/>
    <cellStyle name="Comma 2 9 4 2" xfId="18685" xr:uid="{B663227F-B5A8-4841-A44A-9E31FD3416A8}"/>
    <cellStyle name="Comma 2 9 4 3" xfId="24690" xr:uid="{2C64E15D-3DEC-499B-B616-918B224F4B3B}"/>
    <cellStyle name="Comma 2 9 4 4" xfId="38549" xr:uid="{57DB778D-0D72-4FEF-9F52-0A4BC71A0228}"/>
    <cellStyle name="Comma 2 9 4 5" xfId="41029" xr:uid="{86922B83-3636-4D48-8AEE-A167EE6D45F4}"/>
    <cellStyle name="Comma 2 9 4 6" xfId="43507" xr:uid="{C55D339E-A3B5-4564-B222-F49D73B70126}"/>
    <cellStyle name="Comma 2_PrimaryEnergyPrices_TIMES" xfId="2482" xr:uid="{00000000-0005-0000-0000-0000B1090000}"/>
    <cellStyle name="Comma 20" xfId="2483" xr:uid="{00000000-0005-0000-0000-0000B2090000}"/>
    <cellStyle name="Comma 20 2" xfId="2484" xr:uid="{00000000-0005-0000-0000-0000B3090000}"/>
    <cellStyle name="Comma 20 2 2" xfId="18687" xr:uid="{B29214AE-D26B-41E1-8C06-F0EEB94EC9B5}"/>
    <cellStyle name="Comma 20 2 3" xfId="26750" xr:uid="{19E3CB1D-CBCA-4622-A531-3B0DE92F30DC}"/>
    <cellStyle name="Comma 20 2 4" xfId="38820" xr:uid="{6D8CE26A-2184-4E26-93EF-EB635DE77482}"/>
    <cellStyle name="Comma 20 2 5" xfId="41300" xr:uid="{61618EC1-9711-4ABF-83C7-F5826F9A17F7}"/>
    <cellStyle name="Comma 20 2 6" xfId="43778" xr:uid="{E4FA064A-90AD-400F-BF9A-60B217AC6F00}"/>
    <cellStyle name="Comma 20 3" xfId="18686" xr:uid="{C5A63D02-5944-4DC6-BA9F-0033AA057011}"/>
    <cellStyle name="Comma 20 4" xfId="26751" xr:uid="{7EED27D9-A557-4A06-BCAA-76DDE982C150}"/>
    <cellStyle name="Comma 20 5" xfId="38821" xr:uid="{B292C66B-166B-4AB5-8EAE-363FFE707E8E}"/>
    <cellStyle name="Comma 20 6" xfId="41301" xr:uid="{C61C9A80-8680-4E80-A4B0-717CE77CF6D8}"/>
    <cellStyle name="Comma 20 7" xfId="43779" xr:uid="{F541E38D-A311-4299-B6A4-5E9C34F388AD}"/>
    <cellStyle name="Comma 21" xfId="2485" xr:uid="{00000000-0005-0000-0000-0000B4090000}"/>
    <cellStyle name="Comma 21 2" xfId="2486" xr:uid="{00000000-0005-0000-0000-0000B5090000}"/>
    <cellStyle name="Comma 21 2 2" xfId="18689" xr:uid="{FCF2A9FE-A034-4753-B261-1C570D904FED}"/>
    <cellStyle name="Comma 21 2 3" xfId="24691" xr:uid="{44DF661C-A8DD-4F57-83F4-36110D78640E}"/>
    <cellStyle name="Comma 21 2 4" xfId="38550" xr:uid="{692BC071-338C-4303-896D-5F1E6F00E1EB}"/>
    <cellStyle name="Comma 21 2 5" xfId="41030" xr:uid="{5147A645-A559-407B-B040-CD579D3F1A2D}"/>
    <cellStyle name="Comma 21 2 6" xfId="43508" xr:uid="{A5A1CF8E-DBB1-487F-9746-96616FF7C3FD}"/>
    <cellStyle name="Comma 21 3" xfId="18688" xr:uid="{17A016D5-F631-4535-B6B3-6B977FF57125}"/>
    <cellStyle name="Comma 21 4" xfId="21859" xr:uid="{CFB74959-FE0A-4131-A54C-84BFDF0809EC}"/>
    <cellStyle name="Comma 21 5" xfId="37515" xr:uid="{4B1703D6-45C9-4155-8F24-D52B6AC66742}"/>
    <cellStyle name="Comma 21 6" xfId="39995" xr:uid="{435551B3-C07C-4679-9172-1DF2DF58B7CE}"/>
    <cellStyle name="Comma 21 7" xfId="42473" xr:uid="{56C1A68C-D18B-45EA-AA83-1C8C4ACA9AA8}"/>
    <cellStyle name="Comma 22" xfId="2487" xr:uid="{00000000-0005-0000-0000-0000B6090000}"/>
    <cellStyle name="Comma 22 2" xfId="2488" xr:uid="{00000000-0005-0000-0000-0000B7090000}"/>
    <cellStyle name="Comma 22 2 2" xfId="18691" xr:uid="{ED3856CC-A507-4877-B8B6-6DB9F9584E8E}"/>
    <cellStyle name="Comma 22 2 3" xfId="21858" xr:uid="{6FCB2DCC-5203-4F8E-81C7-CF2444A93D24}"/>
    <cellStyle name="Comma 22 2 4" xfId="37514" xr:uid="{08B45E35-A2F9-4BFC-A2E9-57579F7DD2AA}"/>
    <cellStyle name="Comma 22 2 5" xfId="39994" xr:uid="{86B6C241-D11F-41B8-AE0A-0C83D09C2E67}"/>
    <cellStyle name="Comma 22 2 6" xfId="42472" xr:uid="{C5E193E3-99B7-474C-AC4B-7D41AD9938C6}"/>
    <cellStyle name="Comma 22 3" xfId="18690" xr:uid="{B39616EB-37CD-4CF3-9E5F-552BC2BA1EC2}"/>
    <cellStyle name="Comma 22 4" xfId="21856" xr:uid="{A5D7A679-B99C-4185-B08E-962F7591BE7E}"/>
    <cellStyle name="Comma 22 5" xfId="37513" xr:uid="{7300A21D-61F2-4FA4-80C3-19AD2B6303F9}"/>
    <cellStyle name="Comma 22 6" xfId="39993" xr:uid="{216AF022-723A-40C7-B305-6BDDFA13EEB3}"/>
    <cellStyle name="Comma 22 7" xfId="42471" xr:uid="{FDE36CF5-30D3-4082-9034-D51CFADD2513}"/>
    <cellStyle name="Comma 23" xfId="2489" xr:uid="{00000000-0005-0000-0000-0000B8090000}"/>
    <cellStyle name="Comma 23 2" xfId="2490" xr:uid="{00000000-0005-0000-0000-0000B9090000}"/>
    <cellStyle name="Comma 23 2 2" xfId="18693" xr:uid="{667B4F7B-63FB-4698-97A3-F9918F16055C}"/>
    <cellStyle name="Comma 23 2 3" xfId="26753" xr:uid="{21BC15A1-0CBB-4D9B-939E-D5EEB8C0B1A2}"/>
    <cellStyle name="Comma 23 2 4" xfId="38823" xr:uid="{D6347E62-A926-449C-973A-192316C6CC75}"/>
    <cellStyle name="Comma 23 2 5" xfId="41303" xr:uid="{3912CE89-136E-4AD8-8022-CA1191D006C8}"/>
    <cellStyle name="Comma 23 2 6" xfId="43781" xr:uid="{CB619665-3D8A-4851-B4F9-C4239F6B953E}"/>
    <cellStyle name="Comma 23 3" xfId="18692" xr:uid="{0473266F-7E9E-4BA9-9B2B-20939CF1323A}"/>
    <cellStyle name="Comma 23 4" xfId="24692" xr:uid="{998459E8-0EE7-4603-AACF-1D3049352468}"/>
    <cellStyle name="Comma 23 5" xfId="38551" xr:uid="{EAA589B0-C557-486C-B04C-AC8024247208}"/>
    <cellStyle name="Comma 23 6" xfId="41031" xr:uid="{9FFBFCA7-F95E-483E-A5B5-5E14F17F6902}"/>
    <cellStyle name="Comma 23 7" xfId="43509" xr:uid="{63721B0D-0BEA-4914-AD19-BEAD0B3DCD8A}"/>
    <cellStyle name="Comma 24" xfId="2491" xr:uid="{00000000-0005-0000-0000-0000BA090000}"/>
    <cellStyle name="Comma 24 2" xfId="2492" xr:uid="{00000000-0005-0000-0000-0000BB090000}"/>
    <cellStyle name="Comma 24 2 2" xfId="18695" xr:uid="{B7D73C4C-BFD1-4C64-8B35-C4FB54935B4D}"/>
    <cellStyle name="Comma 24 2 3" xfId="21855" xr:uid="{A9E116C3-3FF0-4249-894C-220D10E32994}"/>
    <cellStyle name="Comma 24 2 4" xfId="37512" xr:uid="{71B6BA56-2FB7-4FEA-9356-5CF15A744974}"/>
    <cellStyle name="Comma 24 2 5" xfId="39992" xr:uid="{CB37E6B2-A4D7-4110-9C9E-29A78F6E9FC0}"/>
    <cellStyle name="Comma 24 2 6" xfId="42470" xr:uid="{AE9F70A9-F915-4769-A5D8-58ED1E889CEE}"/>
    <cellStyle name="Comma 24 3" xfId="18694" xr:uid="{A0AF4491-E6F0-45AA-8683-BD421E494D2C}"/>
    <cellStyle name="Comma 24 4" xfId="21854" xr:uid="{189E5AFA-CEA5-4B72-9C40-33ADFD59E99D}"/>
    <cellStyle name="Comma 24 5" xfId="37511" xr:uid="{44B7A4DE-0242-4A06-B56D-18357F0803EB}"/>
    <cellStyle name="Comma 24 6" xfId="39991" xr:uid="{7EEAA306-A020-4980-AC2C-817B6AAD14AA}"/>
    <cellStyle name="Comma 24 7" xfId="42469" xr:uid="{F4BD73D7-1E74-48C2-A278-36F10580C20B}"/>
    <cellStyle name="Comma 25" xfId="2493" xr:uid="{00000000-0005-0000-0000-0000BC090000}"/>
    <cellStyle name="Comma 25 2" xfId="2494" xr:uid="{00000000-0005-0000-0000-0000BD090000}"/>
    <cellStyle name="Comma 25 2 2" xfId="18697" xr:uid="{79A02400-555F-46BA-8472-2FC04BF757BE}"/>
    <cellStyle name="Comma 25 2 3" xfId="24693" xr:uid="{3DD45801-C310-4FD4-8711-CD18CA812BD5}"/>
    <cellStyle name="Comma 25 2 4" xfId="38552" xr:uid="{3E057D75-0455-4C32-8EBC-02D4D76BF77C}"/>
    <cellStyle name="Comma 25 2 5" xfId="41032" xr:uid="{7878D8B3-FB4F-4CA4-8072-AA0F3FE82F70}"/>
    <cellStyle name="Comma 25 2 6" xfId="43510" xr:uid="{DD8CE834-380D-400A-A721-9CA73CFD3EB5}"/>
    <cellStyle name="Comma 25 3" xfId="18696" xr:uid="{688BD9D0-1E9B-4C37-8FF6-4788FF3E31BE}"/>
    <cellStyle name="Comma 25 4" xfId="26752" xr:uid="{33253945-4AE0-4B03-B72B-878210C1114E}"/>
    <cellStyle name="Comma 25 5" xfId="38822" xr:uid="{2EAE0B8C-CAC1-437F-8287-A26EBB1AD2CA}"/>
    <cellStyle name="Comma 25 6" xfId="41302" xr:uid="{A70BC99C-0B7B-48BF-9E63-850F7EF2BFB8}"/>
    <cellStyle name="Comma 25 7" xfId="43780" xr:uid="{15567CFE-A301-4A46-8DA1-B82A8CD7A51E}"/>
    <cellStyle name="Comma 26" xfId="2495" xr:uid="{00000000-0005-0000-0000-0000BE090000}"/>
    <cellStyle name="Comma 26 2" xfId="2496" xr:uid="{00000000-0005-0000-0000-0000BF090000}"/>
    <cellStyle name="Comma 26 2 2" xfId="18699" xr:uid="{A7A12841-2504-4115-98AD-3F6E06F5CB2F}"/>
    <cellStyle name="Comma 26 2 3" xfId="26755" xr:uid="{8CDD4F3A-91AE-4E26-8682-04897BD59FD5}"/>
    <cellStyle name="Comma 26 2 4" xfId="38825" xr:uid="{38A01A06-70F1-4EBD-9125-CB196C4ACB42}"/>
    <cellStyle name="Comma 26 2 5" xfId="41305" xr:uid="{EE1B104E-BB32-4D99-945C-E9316BC201FE}"/>
    <cellStyle name="Comma 26 2 6" xfId="43783" xr:uid="{175D4D06-0B5F-4170-A467-29EB8BED9397}"/>
    <cellStyle name="Comma 26 3" xfId="18698" xr:uid="{92B3AEE7-F448-4A68-9EAD-C49C26B179ED}"/>
    <cellStyle name="Comma 26 4" xfId="24694" xr:uid="{A6E53B8F-2FD8-4255-9974-8A08BA2DA566}"/>
    <cellStyle name="Comma 26 5" xfId="38553" xr:uid="{5046B0A2-ED8D-49F3-B313-25F7D649BD36}"/>
    <cellStyle name="Comma 26 6" xfId="41033" xr:uid="{01EFC6D6-6594-43E4-955A-4B0713E0D332}"/>
    <cellStyle name="Comma 26 7" xfId="43511" xr:uid="{3A2C8873-826B-465A-B48E-80AE9A0814A0}"/>
    <cellStyle name="Comma 27" xfId="2497" xr:uid="{00000000-0005-0000-0000-0000C0090000}"/>
    <cellStyle name="Comma 27 2" xfId="18700" xr:uid="{C6E3C70F-2CA9-487E-B89D-D57E87B1CD3E}"/>
    <cellStyle name="Comma 27 3" xfId="26754" xr:uid="{7A448ABF-F9A3-4792-BFB8-DA3A2BF0766D}"/>
    <cellStyle name="Comma 27 4" xfId="38824" xr:uid="{735117FE-81DF-4509-BA1C-C1D2FC23CFC7}"/>
    <cellStyle name="Comma 27 5" xfId="41304" xr:uid="{FFA849DF-DFB5-4FBB-A80D-91AA7766B5FC}"/>
    <cellStyle name="Comma 27 6" xfId="43782" xr:uid="{7CFF0418-7DE0-460C-8E11-0D1DCCD92EB2}"/>
    <cellStyle name="Comma 28" xfId="2498" xr:uid="{00000000-0005-0000-0000-0000C1090000}"/>
    <cellStyle name="Comma 28 2" xfId="18701" xr:uid="{82364421-DA78-4963-9B1D-880BB70A3B40}"/>
    <cellStyle name="Comma 28 3" xfId="24695" xr:uid="{F6A3075F-9B38-4420-B145-440E4D9ED24C}"/>
    <cellStyle name="Comma 28 4" xfId="38554" xr:uid="{D0CC58C0-BA12-4953-896F-D6E1FE0777DB}"/>
    <cellStyle name="Comma 28 5" xfId="41034" xr:uid="{F907D5CD-AF5A-47EC-90AC-1DD4B66D63A8}"/>
    <cellStyle name="Comma 28 6" xfId="43512" xr:uid="{42EC876C-4BBA-4D1C-B2F9-6914D5037B55}"/>
    <cellStyle name="Comma 29" xfId="2499" xr:uid="{00000000-0005-0000-0000-0000C2090000}"/>
    <cellStyle name="Comma 29 2" xfId="18702" xr:uid="{939A653B-F8B2-4C3F-9E15-4B439FA2CCC9}"/>
    <cellStyle name="Comma 29 3" xfId="24696" xr:uid="{C0AAC992-1D97-4C22-B416-B7C8746C97E8}"/>
    <cellStyle name="Comma 29 4" xfId="38555" xr:uid="{90E7D935-1B86-4B3C-82C6-1D01BDF6322D}"/>
    <cellStyle name="Comma 29 5" xfId="41035" xr:uid="{BF1417EC-95DC-4F86-BC18-9E215BC61DAF}"/>
    <cellStyle name="Comma 29 6" xfId="43513" xr:uid="{42395CC1-504D-4755-B783-BD685876A1C4}"/>
    <cellStyle name="Comma 3" xfId="2500" xr:uid="{00000000-0005-0000-0000-0000C3090000}"/>
    <cellStyle name="Comma 3 10" xfId="2501" xr:uid="{00000000-0005-0000-0000-0000C4090000}"/>
    <cellStyle name="Comma 3 10 2" xfId="2502" xr:uid="{00000000-0005-0000-0000-0000C5090000}"/>
    <cellStyle name="Comma 3 10 2 2" xfId="2503" xr:uid="{00000000-0005-0000-0000-0000C6090000}"/>
    <cellStyle name="Comma 3 10 2 2 2" xfId="18706" xr:uid="{1B6CB963-C8EC-4FC8-BD4B-592ED2C12E1E}"/>
    <cellStyle name="Comma 3 10 2 2 3" xfId="24000" xr:uid="{4D22103F-16E1-4178-88F0-394956E34762}"/>
    <cellStyle name="Comma 3 10 2 2 4" xfId="37876" xr:uid="{61ECD287-3B79-4810-B07B-240DC38D7984}"/>
    <cellStyle name="Comma 3 10 2 2 5" xfId="40356" xr:uid="{032CA00D-C0B2-4850-8691-9DC9B9C10B3D}"/>
    <cellStyle name="Comma 3 10 2 2 6" xfId="42834" xr:uid="{85622047-D518-420B-A20B-AAF345758803}"/>
    <cellStyle name="Comma 3 10 2 3" xfId="18705" xr:uid="{D523148A-87DC-4330-AA33-0FF25BA81D9A}"/>
    <cellStyle name="Comma 3 10 2 4" xfId="21039" xr:uid="{27A597C2-90A0-4C38-A528-4E363FFC9530}"/>
    <cellStyle name="Comma 3 10 2 5" xfId="37153" xr:uid="{1E5FAFA5-86BE-4528-97E4-67A69508FB23}"/>
    <cellStyle name="Comma 3 10 2 6" xfId="39633" xr:uid="{795F8DDF-FCCE-45EE-82C4-B171BA0254EF}"/>
    <cellStyle name="Comma 3 10 2 7" xfId="42111" xr:uid="{C2D2186E-E887-45EF-A578-8A2161793ABD}"/>
    <cellStyle name="Comma 3 10 3" xfId="2504" xr:uid="{00000000-0005-0000-0000-0000C7090000}"/>
    <cellStyle name="Comma 3 10 3 2" xfId="18707" xr:uid="{13AA1BA3-4033-4C93-8EAB-8834B790CF56}"/>
    <cellStyle name="Comma 3 10 3 2 2" xfId="26756" xr:uid="{69558549-CDEB-46EC-AB0D-757699D06661}"/>
    <cellStyle name="Comma 3 10 3 2 3" xfId="38826" xr:uid="{04DA4FD5-9C40-4E6D-9B3C-44DBFFAD7657}"/>
    <cellStyle name="Comma 3 10 3 2 4" xfId="41306" xr:uid="{F63698A5-FD9D-458A-9221-BC5F237077FB}"/>
    <cellStyle name="Comma 3 10 3 2 5" xfId="43784" xr:uid="{199B50E2-1863-49A1-9291-A7DD59F9F37D}"/>
    <cellStyle name="Comma 3 10 3 3" xfId="23999" xr:uid="{F967DCC4-6E38-4C99-86E6-DE6FCED53CC8}"/>
    <cellStyle name="Comma 3 10 4" xfId="18704" xr:uid="{38C0D228-8A4B-4D72-8560-FD677DBE541F}"/>
    <cellStyle name="Comma 3 10 5" xfId="21038" xr:uid="{102340B7-6808-408C-B000-2AF40CE113CB}"/>
    <cellStyle name="Comma 3 10 6" xfId="37152" xr:uid="{BE3E92C5-EE5F-4288-97C8-B5E7F6AC2EB5}"/>
    <cellStyle name="Comma 3 10 7" xfId="39632" xr:uid="{3472F54A-CF5C-4443-88E1-F787119522CF}"/>
    <cellStyle name="Comma 3 10 8" xfId="42110" xr:uid="{23C467CF-17F0-49F3-B78C-A90DF2FDBBDD}"/>
    <cellStyle name="Comma 3 11" xfId="2505" xr:uid="{00000000-0005-0000-0000-0000C8090000}"/>
    <cellStyle name="Comma 3 11 2" xfId="2506" xr:uid="{00000000-0005-0000-0000-0000C9090000}"/>
    <cellStyle name="Comma 3 11 2 2" xfId="18709" xr:uid="{5097131F-4CA4-4380-AF8C-2CABDBB0A423}"/>
    <cellStyle name="Comma 3 11 2 3" xfId="24001" xr:uid="{4D210681-3897-4E6A-B30A-B386C533E38B}"/>
    <cellStyle name="Comma 3 11 2 4" xfId="37877" xr:uid="{B06EFA55-983C-45FE-91BD-A46052739DAD}"/>
    <cellStyle name="Comma 3 11 2 5" xfId="40357" xr:uid="{5121BC1A-884D-4326-9CD3-6D663D32C15F}"/>
    <cellStyle name="Comma 3 11 2 6" xfId="42835" xr:uid="{55ED8A89-1BC4-4BA2-B242-A353A5D524BF}"/>
    <cellStyle name="Comma 3 11 3" xfId="2507" xr:uid="{00000000-0005-0000-0000-0000CA090000}"/>
    <cellStyle name="Comma 3 11 3 2" xfId="18710" xr:uid="{813B0272-EF7C-4ADF-B318-DC7532B032D7}"/>
    <cellStyle name="Comma 3 11 3 3" xfId="24697" xr:uid="{C519B7CE-1F4F-411F-99F2-BF1572DEE8B1}"/>
    <cellStyle name="Comma 3 11 3 4" xfId="38556" xr:uid="{DBEF60E3-7319-4093-B917-CB66342A5D0B}"/>
    <cellStyle name="Comma 3 11 3 5" xfId="41036" xr:uid="{E3D3F696-6CA6-4A53-9187-1853CEC25B50}"/>
    <cellStyle name="Comma 3 11 3 6" xfId="43514" xr:uid="{04489DB7-F5DF-492B-9277-19D56352558D}"/>
    <cellStyle name="Comma 3 11 4" xfId="18708" xr:uid="{D6118CD5-246F-4C0C-BF4C-35EE09849E5A}"/>
    <cellStyle name="Comma 3 11 5" xfId="21040" xr:uid="{BAF8633A-8722-44F9-9C69-03AD5524F373}"/>
    <cellStyle name="Comma 3 11 6" xfId="37154" xr:uid="{8E3B97E9-268F-4EDB-8404-28B041225327}"/>
    <cellStyle name="Comma 3 11 7" xfId="39634" xr:uid="{4EBADCC5-C764-4EF8-80A4-BA77DA4A47B7}"/>
    <cellStyle name="Comma 3 11 8" xfId="42112" xr:uid="{C9985810-EC89-498F-BABD-C7D27648E514}"/>
    <cellStyle name="Comma 3 12" xfId="2508" xr:uid="{00000000-0005-0000-0000-0000CB090000}"/>
    <cellStyle name="Comma 3 12 2" xfId="24002" xr:uid="{24B40517-A61D-4513-8922-CC71B9A8AC29}"/>
    <cellStyle name="Comma 3 13" xfId="2509" xr:uid="{00000000-0005-0000-0000-0000CC090000}"/>
    <cellStyle name="Comma 3 13 2" xfId="2510" xr:uid="{00000000-0005-0000-0000-0000CD090000}"/>
    <cellStyle name="Comma 3 13 2 2" xfId="18712" xr:uid="{25ACD850-E6A5-4875-9A5C-BFD29E32DCE1}"/>
    <cellStyle name="Comma 3 13 2 3" xfId="21841" xr:uid="{2123C72B-677C-47AA-ABEF-05BBA3EA93AB}"/>
    <cellStyle name="Comma 3 13 2 4" xfId="37502" xr:uid="{6FD5617E-519D-45BB-80C1-CBA558C79A67}"/>
    <cellStyle name="Comma 3 13 2 5" xfId="39982" xr:uid="{DD3DA953-4623-44D2-9CE4-DF65B0299570}"/>
    <cellStyle name="Comma 3 13 2 6" xfId="42460" xr:uid="{4CB3CBCB-9BF5-45B4-BED3-AD5A1FECA45A}"/>
    <cellStyle name="Comma 3 13 3" xfId="2511" xr:uid="{00000000-0005-0000-0000-0000CE090000}"/>
    <cellStyle name="Comma 3 13 3 2" xfId="18713" xr:uid="{EA09F58A-B42E-4118-A29F-1BD8AB456E2A}"/>
    <cellStyle name="Comma 3 13 3 3" xfId="21853" xr:uid="{FFDCDBD8-ED3E-4AF5-9B1D-93C06B4DD399}"/>
    <cellStyle name="Comma 3 13 3 4" xfId="37510" xr:uid="{CF22678E-988E-4872-80FD-5D267933AAB5}"/>
    <cellStyle name="Comma 3 13 3 5" xfId="39990" xr:uid="{A32BB4EE-21B5-4E41-AF6B-3ABBA792B2EE}"/>
    <cellStyle name="Comma 3 13 3 6" xfId="42468" xr:uid="{FE4668E7-92E4-43C2-A718-F29074304A76}"/>
    <cellStyle name="Comma 3 13 4" xfId="18711" xr:uid="{F2B4615E-F78B-4805-8921-DDA827A3B67A}"/>
    <cellStyle name="Comma 3 13 4 2" xfId="24698" xr:uid="{660B7131-6876-48FA-8C2B-A431405DFA6F}"/>
    <cellStyle name="Comma 3 13 4 3" xfId="38557" xr:uid="{E9155475-F46A-4B62-ABE5-C91922F656D6}"/>
    <cellStyle name="Comma 3 13 4 4" xfId="41037" xr:uid="{206568CC-1BA5-4E2E-BD53-A251A37103B8}"/>
    <cellStyle name="Comma 3 13 4 5" xfId="43515" xr:uid="{AA04436F-33FC-4779-9931-3BB1BA78DEE2}"/>
    <cellStyle name="Comma 3 13 5" xfId="23508" xr:uid="{0BEAC97A-34CC-411D-9145-79C77872A7AF}"/>
    <cellStyle name="Comma 3 14" xfId="18703" xr:uid="{1FDBE3D6-4CE1-491D-B013-4D016B860EFE}"/>
    <cellStyle name="Comma 3 14 2" xfId="23998" xr:uid="{91DA310B-60A5-4BC7-9E99-6A8DCF54AB42}"/>
    <cellStyle name="Comma 3 14 3" xfId="37875" xr:uid="{4C571CBE-5029-4770-9207-83AEFFE2012F}"/>
    <cellStyle name="Comma 3 14 4" xfId="40355" xr:uid="{3FF123CE-73AA-4926-A402-478D133951DB}"/>
    <cellStyle name="Comma 3 14 5" xfId="42833" xr:uid="{5691BAE5-685F-4CFA-BC99-71F6227EA2C2}"/>
    <cellStyle name="Comma 3 15" xfId="19606" xr:uid="{0CA1C79C-AECC-4D5F-931B-AB1426FED44F}"/>
    <cellStyle name="Comma 3 16" xfId="36574" xr:uid="{5535FF0F-9149-4EC4-A0C5-A5B7667520A8}"/>
    <cellStyle name="Comma 3 17" xfId="39054" xr:uid="{6B8B60E8-D861-41D8-B612-23454DA247DE}"/>
    <cellStyle name="Comma 3 18" xfId="41532" xr:uid="{955DDF91-BAFA-4A7B-8208-3FFF30F2D4A1}"/>
    <cellStyle name="Comma 3 2" xfId="2512" xr:uid="{00000000-0005-0000-0000-0000CF090000}"/>
    <cellStyle name="Comma 3 2 10" xfId="41533" xr:uid="{46532409-1C7B-47BC-A7D2-73B45761F3C0}"/>
    <cellStyle name="Comma 3 2 2" xfId="2513" xr:uid="{00000000-0005-0000-0000-0000D0090000}"/>
    <cellStyle name="Comma 3 2 2 2" xfId="2514" xr:uid="{00000000-0005-0000-0000-0000D1090000}"/>
    <cellStyle name="Comma 3 2 2 2 2" xfId="18716" xr:uid="{9F25A7DD-DB4F-4782-8059-EC26D0967662}"/>
    <cellStyle name="Comma 3 2 2 2 2 2" xfId="21852" xr:uid="{7A553D44-E46C-48FC-ACD4-DCB567671D2B}"/>
    <cellStyle name="Comma 3 2 2 2 2 3" xfId="37509" xr:uid="{E7B644AD-F747-4227-9436-B732C28E7357}"/>
    <cellStyle name="Comma 3 2 2 2 2 4" xfId="39989" xr:uid="{7E19DA85-4E39-47DA-A3B6-5305CA4C0BAE}"/>
    <cellStyle name="Comma 3 2 2 2 2 5" xfId="42467" xr:uid="{766840CC-C4B3-428C-96C3-12747BFEE428}"/>
    <cellStyle name="Comma 3 2 2 2 3" xfId="23511" xr:uid="{269C28DF-5861-468B-AF51-3229DEFABA72}"/>
    <cellStyle name="Comma 3 2 2 3" xfId="2515" xr:uid="{00000000-0005-0000-0000-0000D2090000}"/>
    <cellStyle name="Comma 3 2 2 3 2" xfId="18717" xr:uid="{B8F647C9-6FB3-422A-AF6E-C82A6913D418}"/>
    <cellStyle name="Comma 3 2 2 3 2 2" xfId="24699" xr:uid="{48CCF9AD-C936-4CDE-9BB4-4D7F8EAE0764}"/>
    <cellStyle name="Comma 3 2 2 3 2 3" xfId="38558" xr:uid="{140CBEEF-2EE9-4EE0-A271-CDD4CE0759B3}"/>
    <cellStyle name="Comma 3 2 2 3 2 4" xfId="41038" xr:uid="{0905E702-2DA9-4036-9F37-D50A444660CD}"/>
    <cellStyle name="Comma 3 2 2 3 2 5" xfId="43516" xr:uid="{6BBB0EC5-7F75-4EAB-BE8B-AB44D76A4C3D}"/>
    <cellStyle name="Comma 3 2 2 3 3" xfId="23510" xr:uid="{5AAD14D5-4DE8-4EC3-AD50-A478E3172A7B}"/>
    <cellStyle name="Comma 3 2 2 4" xfId="18715" xr:uid="{6E2D8D72-116F-474B-B94D-838AE7F8ED3F}"/>
    <cellStyle name="Comma 3 2 2 4 2" xfId="24004" xr:uid="{5A463D33-021B-46A9-A31D-703D0203A679}"/>
    <cellStyle name="Comma 3 2 2 4 3" xfId="37879" xr:uid="{789FDAB1-CA5D-41BE-864D-DC00A6F3EA69}"/>
    <cellStyle name="Comma 3 2 2 4 4" xfId="40359" xr:uid="{B0C2E70F-2869-45E2-BB7A-027169DE2DA8}"/>
    <cellStyle name="Comma 3 2 2 4 5" xfId="42837" xr:uid="{7D8A5AD6-F52D-47E2-97A9-4414311FC3F5}"/>
    <cellStyle name="Comma 3 2 2 5" xfId="20679" xr:uid="{6AEE2CEC-4824-4D1F-B6DE-66389F6FC1E1}"/>
    <cellStyle name="Comma 3 2 2 6" xfId="36893" xr:uid="{E568C979-725B-4928-ACD3-5ED778ACCDD1}"/>
    <cellStyle name="Comma 3 2 2 7" xfId="39373" xr:uid="{E2A7D776-8C9E-4DAB-A54B-FA628CBBF10F}"/>
    <cellStyle name="Comma 3 2 2 8" xfId="41851" xr:uid="{1C666F40-252B-4A97-8109-21365B18BF5F}"/>
    <cellStyle name="Comma 3 2 3" xfId="2516" xr:uid="{00000000-0005-0000-0000-0000D3090000}"/>
    <cellStyle name="Comma 3 2 3 2" xfId="2517" xr:uid="{00000000-0005-0000-0000-0000D4090000}"/>
    <cellStyle name="Comma 3 2 3 2 2" xfId="18719" xr:uid="{5FA94363-2CB9-4164-85CD-8976A2ED7C85}"/>
    <cellStyle name="Comma 3 2 3 2 2 2" xfId="21845" xr:uid="{A7BCD5BC-D1A9-484A-A4BD-DD541DA31AE4}"/>
    <cellStyle name="Comma 3 2 3 2 2 3" xfId="37506" xr:uid="{8983DBD2-3CE7-4E06-B9C8-1ED5A56AD10A}"/>
    <cellStyle name="Comma 3 2 3 2 2 4" xfId="39986" xr:uid="{8BB28BBD-F789-461F-948F-36CD756D2AB4}"/>
    <cellStyle name="Comma 3 2 3 2 2 5" xfId="42464" xr:uid="{725D83EE-B38C-49AF-86BF-DAEB88DD4BD7}"/>
    <cellStyle name="Comma 3 2 3 2 3" xfId="23512" xr:uid="{97FA9E2D-1640-4A53-A69D-38B30F108B62}"/>
    <cellStyle name="Comma 3 2 3 3" xfId="2518" xr:uid="{00000000-0005-0000-0000-0000D5090000}"/>
    <cellStyle name="Comma 3 2 3 3 2" xfId="18720" xr:uid="{68FCED14-A3E7-4A3D-826B-12ADE46B0AF1}"/>
    <cellStyle name="Comma 3 2 3 3 3" xfId="24005" xr:uid="{0EAE4298-CF51-4F6C-9EC4-54359FE7F053}"/>
    <cellStyle name="Comma 3 2 3 3 4" xfId="37880" xr:uid="{4C0601BE-4DE1-4005-A243-1B90EBE8D071}"/>
    <cellStyle name="Comma 3 2 3 3 5" xfId="40360" xr:uid="{E5ECFF99-FB53-4C1E-BD54-CAE18F830D57}"/>
    <cellStyle name="Comma 3 2 3 3 6" xfId="42838" xr:uid="{E82A57E5-168B-43A8-B1E6-EF853C429C35}"/>
    <cellStyle name="Comma 3 2 3 4" xfId="18718" xr:uid="{41A75519-DCC7-46BD-ACC9-83395B747C23}"/>
    <cellStyle name="Comma 3 2 3 5" xfId="21042" xr:uid="{0C432F7E-3A68-4574-9BBE-8804B1000E7E}"/>
    <cellStyle name="Comma 3 2 3 6" xfId="37155" xr:uid="{2141D524-A9CA-42DD-A983-8B8AC99AC983}"/>
    <cellStyle name="Comma 3 2 3 7" xfId="39635" xr:uid="{D2817245-305D-406E-81BD-0A94B205CA1C}"/>
    <cellStyle name="Comma 3 2 3 8" xfId="42113" xr:uid="{C27CD64C-D7D8-4A15-9322-A53E38ABB8B2}"/>
    <cellStyle name="Comma 3 2 4" xfId="2519" xr:uid="{00000000-0005-0000-0000-0000D6090000}"/>
    <cellStyle name="Comma 3 2 4 2" xfId="23513" xr:uid="{B8621818-C415-480B-AAB2-243D2A1D8C84}"/>
    <cellStyle name="Comma 3 2 4 3" xfId="24006" xr:uid="{520C48F5-C9A5-4650-9112-9F11645B10F2}"/>
    <cellStyle name="Comma 3 2 5" xfId="2520" xr:uid="{00000000-0005-0000-0000-0000D7090000}"/>
    <cellStyle name="Comma 3 2 5 2" xfId="2521" xr:uid="{00000000-0005-0000-0000-0000D8090000}"/>
    <cellStyle name="Comma 3 2 5 2 2" xfId="18722" xr:uid="{CAA62239-843D-40BE-A05A-3E171F243387}"/>
    <cellStyle name="Comma 3 2 5 2 3" xfId="21843" xr:uid="{0EABD944-F5B5-4627-AE3A-03581CEB15D1}"/>
    <cellStyle name="Comma 3 2 5 2 4" xfId="37504" xr:uid="{62B231E2-D495-4B19-BD71-A2B7B6EA2ACA}"/>
    <cellStyle name="Comma 3 2 5 2 5" xfId="39984" xr:uid="{8006ACAD-46E7-4FE3-ACB5-F8D3D91700A0}"/>
    <cellStyle name="Comma 3 2 5 2 6" xfId="42462" xr:uid="{5859DD4B-C823-4A22-9865-4E7227C4A4AC}"/>
    <cellStyle name="Comma 3 2 5 3" xfId="2522" xr:uid="{00000000-0005-0000-0000-0000D9090000}"/>
    <cellStyle name="Comma 3 2 5 3 2" xfId="18723" xr:uid="{AF773122-AFCB-437C-AD9B-F8B9C7F607AD}"/>
    <cellStyle name="Comma 3 2 5 3 3" xfId="21844" xr:uid="{39157094-3EDA-4886-A7AA-8516C07B8582}"/>
    <cellStyle name="Comma 3 2 5 3 4" xfId="37505" xr:uid="{78562169-2E45-4263-B8CD-C01D4F50C1E3}"/>
    <cellStyle name="Comma 3 2 5 3 5" xfId="39985" xr:uid="{08678B65-7A4D-4E30-8A79-CDF740910353}"/>
    <cellStyle name="Comma 3 2 5 3 6" xfId="42463" xr:uid="{C281B1C2-6DC7-4B06-90EE-4661E78CF0EB}"/>
    <cellStyle name="Comma 3 2 5 4" xfId="18721" xr:uid="{88016294-0640-4737-86E9-19BAD12C0B63}"/>
    <cellStyle name="Comma 3 2 5 4 2" xfId="24700" xr:uid="{7BC4EFA5-8B14-4084-8D7A-CD83D5C6D8EB}"/>
    <cellStyle name="Comma 3 2 5 4 3" xfId="38559" xr:uid="{4E2D12B7-D6E3-4E2E-A808-4F166C3DF222}"/>
    <cellStyle name="Comma 3 2 5 4 4" xfId="41039" xr:uid="{BEB30038-E533-4C7B-A625-0E1EECA8AEE7}"/>
    <cellStyle name="Comma 3 2 5 4 5" xfId="43517" xr:uid="{B6A693B1-059A-446C-8069-E9ABB1B94961}"/>
    <cellStyle name="Comma 3 2 5 5" xfId="23509" xr:uid="{19280CC2-7A19-46A8-BC72-0FD2DBABD5CE}"/>
    <cellStyle name="Comma 3 2 6" xfId="18714" xr:uid="{E4609303-BAD7-487F-84D7-8C1FF23E176F}"/>
    <cellStyle name="Comma 3 2 6 2" xfId="24003" xr:uid="{2A6B22F9-9C0F-4E09-90F4-CD7D2B27C320}"/>
    <cellStyle name="Comma 3 2 6 3" xfId="37878" xr:uid="{9A20B590-69C8-40D8-881B-3A4018BE78B3}"/>
    <cellStyle name="Comma 3 2 6 4" xfId="40358" xr:uid="{533D34BB-C922-4321-9C0B-882BC7E384E3}"/>
    <cellStyle name="Comma 3 2 6 5" xfId="42836" xr:uid="{5676B6B6-3F45-47C8-B0AD-04FEF07562E4}"/>
    <cellStyle name="Comma 3 2 7" xfId="19607" xr:uid="{90370D8B-FB08-4F6F-9F3F-9F900ED73925}"/>
    <cellStyle name="Comma 3 2 8" xfId="36575" xr:uid="{DFF685F6-AB10-4E98-B4E1-B7813123E24D}"/>
    <cellStyle name="Comma 3 2 9" xfId="39055" xr:uid="{BC792723-3CEB-44FC-94B3-D62BE6713E23}"/>
    <cellStyle name="Comma 3 3" xfId="2523" xr:uid="{00000000-0005-0000-0000-0000DA090000}"/>
    <cellStyle name="Comma 3 3 10" xfId="19608" xr:uid="{21057EF1-86F2-4997-9791-F492E11D3749}"/>
    <cellStyle name="Comma 3 3 11" xfId="36576" xr:uid="{0179B87F-4F93-4489-BBDB-4E11240731F6}"/>
    <cellStyle name="Comma 3 3 12" xfId="39056" xr:uid="{2EFD60FC-4C4D-42F8-8D7A-CD9FAEA5DDEA}"/>
    <cellStyle name="Comma 3 3 13" xfId="41534" xr:uid="{E4B59231-EA85-4FF1-8DCA-A7169A9EA256}"/>
    <cellStyle name="Comma 3 3 2" xfId="2524" xr:uid="{00000000-0005-0000-0000-0000DB090000}"/>
    <cellStyle name="Comma 3 3 2 2" xfId="2525" xr:uid="{00000000-0005-0000-0000-0000DC090000}"/>
    <cellStyle name="Comma 3 3 2 2 2" xfId="18726" xr:uid="{4D52BD97-9379-4106-A5D6-F4F7B953683F}"/>
    <cellStyle name="Comma 3 3 2 2 2 2" xfId="21842" xr:uid="{4B3D37F4-DAF9-49F7-88DA-9719F9B13265}"/>
    <cellStyle name="Comma 3 3 2 2 2 3" xfId="37503" xr:uid="{2177AECD-26CF-4115-8A6B-0396F030E8CF}"/>
    <cellStyle name="Comma 3 3 2 2 2 4" xfId="39983" xr:uid="{52FC7A39-7831-4053-B43E-866137228F3C}"/>
    <cellStyle name="Comma 3 3 2 2 2 5" xfId="42461" xr:uid="{D3A8258F-7DDA-4F41-8621-C523DB4B6B93}"/>
    <cellStyle name="Comma 3 3 2 2 3" xfId="23515" xr:uid="{8C5FB61A-7388-47C3-8933-9CB8888B3F22}"/>
    <cellStyle name="Comma 3 3 2 3" xfId="2526" xr:uid="{00000000-0005-0000-0000-0000DD090000}"/>
    <cellStyle name="Comma 3 3 2 3 2" xfId="18727" xr:uid="{0A0C6B29-FB37-495A-95F1-B6DD2393D1FD}"/>
    <cellStyle name="Comma 3 3 2 3 3" xfId="24008" xr:uid="{A372352A-635F-4895-B4B6-DE65DD89B6B9}"/>
    <cellStyle name="Comma 3 3 2 3 4" xfId="37882" xr:uid="{CA357B7E-80BF-42CC-BCF1-71A142A36747}"/>
    <cellStyle name="Comma 3 3 2 3 5" xfId="40362" xr:uid="{7B90B847-B514-4A0B-A056-EB0D2AE70B33}"/>
    <cellStyle name="Comma 3 3 2 3 6" xfId="42840" xr:uid="{528E3259-AA17-4D0C-9AB1-CBFE0388D073}"/>
    <cellStyle name="Comma 3 3 2 4" xfId="18725" xr:uid="{6F4315C4-B916-4E93-981D-513AE03AFAA8}"/>
    <cellStyle name="Comma 3 3 2 5" xfId="20680" xr:uid="{2AEA12B1-B875-4B69-A75D-4BD636BDF5FB}"/>
    <cellStyle name="Comma 3 3 2 6" xfId="36894" xr:uid="{CA70B127-797B-4B28-8B3A-0C137A2D87E8}"/>
    <cellStyle name="Comma 3 3 2 7" xfId="39374" xr:uid="{E2C2799E-28AE-468C-8165-C62528E68FCD}"/>
    <cellStyle name="Comma 3 3 2 8" xfId="41852" xr:uid="{A34C34FD-F0B7-40BB-825C-65AD20F59E95}"/>
    <cellStyle name="Comma 3 3 3" xfId="2527" xr:uid="{00000000-0005-0000-0000-0000DE090000}"/>
    <cellStyle name="Comma 3 3 3 10" xfId="37156" xr:uid="{9E50B407-0BDB-4ADC-A60C-BDED8417D34D}"/>
    <cellStyle name="Comma 3 3 3 11" xfId="39636" xr:uid="{CC635902-09BF-4AE5-AE0D-D37E0D518021}"/>
    <cellStyle name="Comma 3 3 3 12" xfId="42114" xr:uid="{648B6DE4-9845-4B0C-8238-42036AF65005}"/>
    <cellStyle name="Comma 3 3 3 2" xfId="2528" xr:uid="{00000000-0005-0000-0000-0000DF090000}"/>
    <cellStyle name="Comma 3 3 3 2 2" xfId="2529" xr:uid="{00000000-0005-0000-0000-0000E0090000}"/>
    <cellStyle name="Comma 3 3 3 2 2 2" xfId="2530" xr:uid="{00000000-0005-0000-0000-0000E1090000}"/>
    <cellStyle name="Comma 3 3 3 2 2 2 2" xfId="18731" xr:uid="{4C860D20-54F8-4B5C-AFC7-C16EB68C204B}"/>
    <cellStyle name="Comma 3 3 3 2 2 2 3" xfId="26759" xr:uid="{EE348CBC-9090-49DA-BCD4-AF658533A52B}"/>
    <cellStyle name="Comma 3 3 3 2 2 2 4" xfId="38829" xr:uid="{8D4D8295-67A5-4D33-90F4-F52453DAD67A}"/>
    <cellStyle name="Comma 3 3 3 2 2 2 5" xfId="41309" xr:uid="{17DD5BEE-5E68-47B8-A5EC-95E3EF7A99C6}"/>
    <cellStyle name="Comma 3 3 3 2 2 2 6" xfId="43787" xr:uid="{7304BEEE-FFC4-41CF-8E33-76F1BEF21B23}"/>
    <cellStyle name="Comma 3 3 3 2 2 3" xfId="18730" xr:uid="{00C5D3F5-E646-4F07-B3C5-7EB12C31EF40}"/>
    <cellStyle name="Comma 3 3 3 2 2 4" xfId="24701" xr:uid="{33BAB9B9-F8C7-4939-B19A-2B9C7DE9BCBA}"/>
    <cellStyle name="Comma 3 3 3 2 2 5" xfId="38560" xr:uid="{AD205468-3ECE-4019-A0A2-74E494F8AF56}"/>
    <cellStyle name="Comma 3 3 3 2 2 6" xfId="41040" xr:uid="{A46A247B-1713-4D5C-8AF4-7943B6A6C24B}"/>
    <cellStyle name="Comma 3 3 3 2 2 7" xfId="43518" xr:uid="{F012AAFF-F329-4E5D-BAFD-B28F686E6310}"/>
    <cellStyle name="Comma 3 3 3 2 3" xfId="2531" xr:uid="{00000000-0005-0000-0000-0000E2090000}"/>
    <cellStyle name="Comma 3 3 3 2 3 2" xfId="18732" xr:uid="{D7F2D580-FBE4-47EB-9B97-F90B0BB74236}"/>
    <cellStyle name="Comma 3 3 3 2 3 3" xfId="26758" xr:uid="{5B2B6852-D1B9-44CA-AB38-BB9EF5DDC364}"/>
    <cellStyle name="Comma 3 3 3 2 3 4" xfId="38828" xr:uid="{B32A3321-DA54-47DD-BAD9-3471745F4520}"/>
    <cellStyle name="Comma 3 3 3 2 3 5" xfId="41308" xr:uid="{6F40C0C8-9597-46E8-AAD6-26751AB35F4E}"/>
    <cellStyle name="Comma 3 3 3 2 3 6" xfId="43786" xr:uid="{CAA07097-B5B4-4C19-BC95-47D24804FD51}"/>
    <cellStyle name="Comma 3 3 3 2 4" xfId="18729" xr:uid="{1520239C-BAA2-4E33-B393-657556A01AAC}"/>
    <cellStyle name="Comma 3 3 3 2 5" xfId="24009" xr:uid="{87CEC884-0604-4404-BB06-C11F2E1214EC}"/>
    <cellStyle name="Comma 3 3 3 2 6" xfId="37883" xr:uid="{EBDCDF32-A5EB-4D17-A7CE-0004A9CB0D36}"/>
    <cellStyle name="Comma 3 3 3 2 7" xfId="40363" xr:uid="{31214476-99B1-4038-930A-7B9745B44090}"/>
    <cellStyle name="Comma 3 3 3 2 8" xfId="42841" xr:uid="{8AE12CFD-D873-457C-9567-2B65B1DB378D}"/>
    <cellStyle name="Comma 3 3 3 3" xfId="2532" xr:uid="{00000000-0005-0000-0000-0000E3090000}"/>
    <cellStyle name="Comma 3 3 3 3 2" xfId="2533" xr:uid="{00000000-0005-0000-0000-0000E4090000}"/>
    <cellStyle name="Comma 3 3 3 3 2 2" xfId="2534" xr:uid="{00000000-0005-0000-0000-0000E5090000}"/>
    <cellStyle name="Comma 3 3 3 3 2 2 2" xfId="18735" xr:uid="{B57BDCA1-C34D-4E39-9DB0-82D96051F13F}"/>
    <cellStyle name="Comma 3 3 3 3 2 2 3" xfId="24703" xr:uid="{5388C508-895E-494E-86FC-A6323445F7B5}"/>
    <cellStyle name="Comma 3 3 3 3 2 2 4" xfId="38562" xr:uid="{270A8FF8-4293-4733-AF5D-AF48C1E5A8B6}"/>
    <cellStyle name="Comma 3 3 3 3 2 2 5" xfId="41042" xr:uid="{317A414D-CF67-4C41-9F37-D7678B052E10}"/>
    <cellStyle name="Comma 3 3 3 3 2 2 6" xfId="43520" xr:uid="{AC0E3F51-A7AD-40CE-8745-E7C059D37768}"/>
    <cellStyle name="Comma 3 3 3 3 2 3" xfId="18734" xr:uid="{402A7D59-AA2C-4230-88DE-AAF6DEA8F468}"/>
    <cellStyle name="Comma 3 3 3 3 2 4" xfId="26757" xr:uid="{7E59E910-2E54-4E99-AC9E-F8163193B926}"/>
    <cellStyle name="Comma 3 3 3 3 2 5" xfId="38827" xr:uid="{6D280C72-A286-4EB1-A8E1-11CC5E082E26}"/>
    <cellStyle name="Comma 3 3 3 3 2 6" xfId="41307" xr:uid="{484B5850-21AC-4E92-9B95-E081C5556A0A}"/>
    <cellStyle name="Comma 3 3 3 3 2 7" xfId="43785" xr:uid="{9B97957E-B42D-4790-A3E6-673C49B95464}"/>
    <cellStyle name="Comma 3 3 3 3 3" xfId="2535" xr:uid="{00000000-0005-0000-0000-0000E6090000}"/>
    <cellStyle name="Comma 3 3 3 3 3 2" xfId="18736" xr:uid="{C285D99E-2859-469B-ABAC-62D68BE5DFEA}"/>
    <cellStyle name="Comma 3 3 3 3 3 3" xfId="24704" xr:uid="{EED3F9B7-A104-4AAF-A328-6995975EDB0D}"/>
    <cellStyle name="Comma 3 3 3 3 3 4" xfId="38563" xr:uid="{B8405067-981D-45AF-90AD-FEBA8293EB05}"/>
    <cellStyle name="Comma 3 3 3 3 3 5" xfId="41043" xr:uid="{40565D39-3DC5-4A91-9F16-66E5F725B646}"/>
    <cellStyle name="Comma 3 3 3 3 3 6" xfId="43521" xr:uid="{F692B697-954D-4223-B4F0-E7132FAB97A0}"/>
    <cellStyle name="Comma 3 3 3 3 4" xfId="18733" xr:uid="{6DFEB612-062D-41EF-8A1B-DB941F5B5DAF}"/>
    <cellStyle name="Comma 3 3 3 3 5" xfId="24702" xr:uid="{28F733FB-F8C9-4DC0-8DAC-AD7D60C338EA}"/>
    <cellStyle name="Comma 3 3 3 3 6" xfId="38561" xr:uid="{1E7F7147-68E4-40EB-BB79-B56C8537829F}"/>
    <cellStyle name="Comma 3 3 3 3 7" xfId="41041" xr:uid="{E18BD0B2-AE3A-4B51-BA90-50AB73E5B87D}"/>
    <cellStyle name="Comma 3 3 3 3 8" xfId="43519" xr:uid="{04E80816-9128-46FA-9211-7B292B99A65E}"/>
    <cellStyle name="Comma 3 3 3 4" xfId="2536" xr:uid="{00000000-0005-0000-0000-0000E7090000}"/>
    <cellStyle name="Comma 3 3 3 4 2" xfId="2537" xr:uid="{00000000-0005-0000-0000-0000E8090000}"/>
    <cellStyle name="Comma 3 3 3 4 2 2" xfId="18738" xr:uid="{C016B961-6C28-42D0-957D-BA531003EC5F}"/>
    <cellStyle name="Comma 3 3 3 4 2 3" xfId="24706" xr:uid="{A7B6B0A5-3B10-4CED-A2FA-1AF001AAA128}"/>
    <cellStyle name="Comma 3 3 3 4 2 4" xfId="38565" xr:uid="{DCFF6B09-1142-454D-B4BB-8B558C698155}"/>
    <cellStyle name="Comma 3 3 3 4 2 5" xfId="41045" xr:uid="{06AFD685-D8B4-46D7-9BC7-633D3BB8BD51}"/>
    <cellStyle name="Comma 3 3 3 4 2 6" xfId="43523" xr:uid="{713E1570-9810-4200-BF74-436DEA07F170}"/>
    <cellStyle name="Comma 3 3 3 4 3" xfId="18737" xr:uid="{B0B68A79-56A1-45B0-9F53-343E21F8FAB5}"/>
    <cellStyle name="Comma 3 3 3 4 4" xfId="24705" xr:uid="{F232E309-DA7B-4707-B251-F6BC0EF5B9F9}"/>
    <cellStyle name="Comma 3 3 3 4 5" xfId="38564" xr:uid="{1AFDBB9E-CA8F-487C-82FA-734AC282F0DA}"/>
    <cellStyle name="Comma 3 3 3 4 6" xfId="41044" xr:uid="{B97A8BE2-A63D-4786-BD45-46FEBD457F23}"/>
    <cellStyle name="Comma 3 3 3 4 7" xfId="43522" xr:uid="{593FB66D-0B09-4780-BBF5-BD331F75343D}"/>
    <cellStyle name="Comma 3 3 3 5" xfId="2538" xr:uid="{00000000-0005-0000-0000-0000E9090000}"/>
    <cellStyle name="Comma 3 3 3 5 2" xfId="18739" xr:uid="{ACFE18E1-6BE0-4D12-8930-7CB38E4590B8}"/>
    <cellStyle name="Comma 3 3 3 5 3" xfId="24707" xr:uid="{7C37DECE-25B4-4DC7-9E28-E71DC4B17038}"/>
    <cellStyle name="Comma 3 3 3 5 4" xfId="38566" xr:uid="{3BABC820-56F6-4A3C-B13D-91DFFB99A77B}"/>
    <cellStyle name="Comma 3 3 3 5 5" xfId="41046" xr:uid="{5BB6CD4D-D648-4BF7-9630-E5F5A451DC8F}"/>
    <cellStyle name="Comma 3 3 3 5 6" xfId="43524" xr:uid="{E586FD19-FAA6-49EC-AB55-622172F21A24}"/>
    <cellStyle name="Comma 3 3 3 6" xfId="2539" xr:uid="{00000000-0005-0000-0000-0000EA090000}"/>
    <cellStyle name="Comma 3 3 3 6 2" xfId="18740" xr:uid="{1F3ECDCE-BF78-428C-BB6E-81DA750E058F}"/>
    <cellStyle name="Comma 3 3 3 6 3" xfId="24708" xr:uid="{E209CE8B-C15E-4CF7-B207-0DEB91AF26DB}"/>
    <cellStyle name="Comma 3 3 3 6 4" xfId="38567" xr:uid="{CCFC6B84-45BA-4E5C-8565-419991996E05}"/>
    <cellStyle name="Comma 3 3 3 6 5" xfId="41047" xr:uid="{B4142EE9-4122-4E61-A6B2-1947784C4124}"/>
    <cellStyle name="Comma 3 3 3 6 6" xfId="43525" xr:uid="{F5C35943-ED09-43D4-A81F-32F74DC4D906}"/>
    <cellStyle name="Comma 3 3 3 7" xfId="2540" xr:uid="{00000000-0005-0000-0000-0000EB090000}"/>
    <cellStyle name="Comma 3 3 3 7 2" xfId="18741" xr:uid="{2BDFEA6E-7A23-4D40-A88F-38215EFC3FD4}"/>
    <cellStyle name="Comma 3 3 3 7 3" xfId="21837" xr:uid="{615E4FE2-3AD2-4799-8BD6-F7D4611F6CFC}"/>
    <cellStyle name="Comma 3 3 3 7 4" xfId="37499" xr:uid="{948D5C48-BD2F-4640-AD2C-A7FD138235AF}"/>
    <cellStyle name="Comma 3 3 3 7 5" xfId="39979" xr:uid="{D782CFD4-F008-49CB-A69B-9E9F3130B2D3}"/>
    <cellStyle name="Comma 3 3 3 7 6" xfId="42457" xr:uid="{0721C106-AEEA-41BB-9346-FA97C14364EE}"/>
    <cellStyle name="Comma 3 3 3 8" xfId="18728" xr:uid="{F0C9237D-05A8-4FA7-A564-FC512765DB68}"/>
    <cellStyle name="Comma 3 3 3 9" xfId="21044" xr:uid="{AEFF6AB4-97F1-4AF4-84E8-8568AD4C5739}"/>
    <cellStyle name="Comma 3 3 4" xfId="2541" xr:uid="{00000000-0005-0000-0000-0000EC090000}"/>
    <cellStyle name="Comma 3 3 4 10" xfId="39637" xr:uid="{FCD72AB0-7773-4B10-B1ED-8EFBAB0A0BC9}"/>
    <cellStyle name="Comma 3 3 4 11" xfId="42115" xr:uid="{247B85EE-26CB-4B6D-95FB-7D247CA166BC}"/>
    <cellStyle name="Comma 3 3 4 2" xfId="2542" xr:uid="{00000000-0005-0000-0000-0000ED090000}"/>
    <cellStyle name="Comma 3 3 4 2 2" xfId="2543" xr:uid="{00000000-0005-0000-0000-0000EE090000}"/>
    <cellStyle name="Comma 3 3 4 2 2 2" xfId="2544" xr:uid="{00000000-0005-0000-0000-0000EF090000}"/>
    <cellStyle name="Comma 3 3 4 2 2 2 2" xfId="18745" xr:uid="{88CB4539-28A8-4E66-A9EA-100EFD3992F2}"/>
    <cellStyle name="Comma 3 3 4 2 2 2 3" xfId="24709" xr:uid="{A1423750-9005-4337-84A5-63C095BC26C9}"/>
    <cellStyle name="Comma 3 3 4 2 2 2 4" xfId="38568" xr:uid="{F1DD3F64-654F-4F79-8196-4B0D7FD141FC}"/>
    <cellStyle name="Comma 3 3 4 2 2 2 5" xfId="41048" xr:uid="{E66CF289-6DD0-465A-82E7-47785D56D4DA}"/>
    <cellStyle name="Comma 3 3 4 2 2 2 6" xfId="43526" xr:uid="{0DFA1AEF-E9DD-4F7C-9B9C-43F204E51A23}"/>
    <cellStyle name="Comma 3 3 4 2 2 3" xfId="18744" xr:uid="{7F90CF7D-7C66-4E39-A816-AF9A4008E3BE}"/>
    <cellStyle name="Comma 3 3 4 2 2 4" xfId="21835" xr:uid="{F714F766-7160-43FD-987C-E1EC655351E5}"/>
    <cellStyle name="Comma 3 3 4 2 2 5" xfId="37497" xr:uid="{3C7B5605-31B7-42F8-B3B0-01383B9FE124}"/>
    <cellStyle name="Comma 3 3 4 2 2 6" xfId="39977" xr:uid="{3D290606-F932-4637-B8D9-278B705A0DFC}"/>
    <cellStyle name="Comma 3 3 4 2 2 7" xfId="42455" xr:uid="{1FF41A5D-FC29-4D59-9FA9-3E961069B7B4}"/>
    <cellStyle name="Comma 3 3 4 2 3" xfId="2545" xr:uid="{00000000-0005-0000-0000-0000F0090000}"/>
    <cellStyle name="Comma 3 3 4 2 3 2" xfId="18746" xr:uid="{59EA7986-FA9B-43C9-9D70-21173E6671D4}"/>
    <cellStyle name="Comma 3 3 4 2 3 3" xfId="24710" xr:uid="{5BED1317-465A-4559-9651-DB1F559D2B42}"/>
    <cellStyle name="Comma 3 3 4 2 3 4" xfId="38569" xr:uid="{9E70F641-4D21-43DE-B4B9-901A46F5F6C3}"/>
    <cellStyle name="Comma 3 3 4 2 3 5" xfId="41049" xr:uid="{84D29390-B31C-44C4-82C1-7EC9FF010BE6}"/>
    <cellStyle name="Comma 3 3 4 2 3 6" xfId="43527" xr:uid="{E20A16EB-31CA-4F0B-9305-F6F161C80A87}"/>
    <cellStyle name="Comma 3 3 4 2 4" xfId="18743" xr:uid="{AACBADCD-72D9-455B-839D-9446EAE8B362}"/>
    <cellStyle name="Comma 3 3 4 2 5" xfId="24010" xr:uid="{D11183AF-23A2-4F41-80AB-25CF73D6B666}"/>
    <cellStyle name="Comma 3 3 4 2 6" xfId="37884" xr:uid="{FAE10DBF-9FD1-4E0B-857B-828F074DB3E3}"/>
    <cellStyle name="Comma 3 3 4 2 7" xfId="40364" xr:uid="{D2D0CF9B-AC07-448B-9009-A97EF1C397F8}"/>
    <cellStyle name="Comma 3 3 4 2 8" xfId="42842" xr:uid="{A43E36B1-52FE-43D8-B3E3-35ED9B82328A}"/>
    <cellStyle name="Comma 3 3 4 3" xfId="2546" xr:uid="{00000000-0005-0000-0000-0000F1090000}"/>
    <cellStyle name="Comma 3 3 4 3 2" xfId="2547" xr:uid="{00000000-0005-0000-0000-0000F2090000}"/>
    <cellStyle name="Comma 3 3 4 3 2 2" xfId="18748" xr:uid="{698052D4-60C8-478D-ADD1-CF989FC09012}"/>
    <cellStyle name="Comma 3 3 4 3 2 3" xfId="21832" xr:uid="{533FE452-AE7F-403B-9C9B-B1AFD194DF0D}"/>
    <cellStyle name="Comma 3 3 4 3 2 4" xfId="37494" xr:uid="{64164A64-8AA2-49C9-872F-E0F7FD5938C3}"/>
    <cellStyle name="Comma 3 3 4 3 2 5" xfId="39974" xr:uid="{840977F7-7FDA-4DEA-B4FE-794B7A1C464B}"/>
    <cellStyle name="Comma 3 3 4 3 2 6" xfId="42452" xr:uid="{032C787A-FFAF-4DCF-B196-85F388F9E01D}"/>
    <cellStyle name="Comma 3 3 4 3 3" xfId="18747" xr:uid="{44E90F7C-F7F6-4316-824E-E73073F932C3}"/>
    <cellStyle name="Comma 3 3 4 3 4" xfId="21830" xr:uid="{E5BC9F16-C65A-4A7A-909A-655BB45897A8}"/>
    <cellStyle name="Comma 3 3 4 3 5" xfId="37492" xr:uid="{C29DAD56-AB3E-44E8-B75F-4F87D8B54F62}"/>
    <cellStyle name="Comma 3 3 4 3 6" xfId="39972" xr:uid="{B65CCF61-D88E-4A56-AC1E-31DF80671846}"/>
    <cellStyle name="Comma 3 3 4 3 7" xfId="42450" xr:uid="{E7DA4261-24BA-4C75-84B7-CA28E410458B}"/>
    <cellStyle name="Comma 3 3 4 4" xfId="2548" xr:uid="{00000000-0005-0000-0000-0000F3090000}"/>
    <cellStyle name="Comma 3 3 4 4 2" xfId="18749" xr:uid="{37C09FCD-2D42-4537-B4F2-100EAF0EF14D}"/>
    <cellStyle name="Comma 3 3 4 4 3" xfId="24711" xr:uid="{73593CC7-D049-40C0-99EC-54BC1E0D62A0}"/>
    <cellStyle name="Comma 3 3 4 4 4" xfId="38570" xr:uid="{24B0AFA3-4596-407D-AE36-DE97B9CC3DCC}"/>
    <cellStyle name="Comma 3 3 4 4 5" xfId="41050" xr:uid="{266A4BEB-9CCF-4779-A8D9-235AA32373B0}"/>
    <cellStyle name="Comma 3 3 4 4 6" xfId="43528" xr:uid="{1364CC53-3274-433F-80FB-B4C188DD8524}"/>
    <cellStyle name="Comma 3 3 4 5" xfId="2549" xr:uid="{00000000-0005-0000-0000-0000F4090000}"/>
    <cellStyle name="Comma 3 3 4 5 2" xfId="18750" xr:uid="{6A7B68FC-3C97-4366-AE72-1E7362B2758B}"/>
    <cellStyle name="Comma 3 3 4 5 3" xfId="26760" xr:uid="{264A8DF5-7915-4AF8-9B1F-B9F0DC2B4DCD}"/>
    <cellStyle name="Comma 3 3 4 5 4" xfId="38830" xr:uid="{5BDE18E9-0168-4E05-AA38-C61616895998}"/>
    <cellStyle name="Comma 3 3 4 5 5" xfId="41310" xr:uid="{6EAEA120-0BA6-4D57-8330-505CE2B38C5F}"/>
    <cellStyle name="Comma 3 3 4 5 6" xfId="43788" xr:uid="{09B4C63F-58FB-438B-B3F6-2BFA47C59F4F}"/>
    <cellStyle name="Comma 3 3 4 6" xfId="2550" xr:uid="{00000000-0005-0000-0000-0000F5090000}"/>
    <cellStyle name="Comma 3 3 4 6 2" xfId="18751" xr:uid="{AD763087-8205-40ED-B205-EAA44E012FCB}"/>
    <cellStyle name="Comma 3 3 4 6 3" xfId="21826" xr:uid="{45C5F0CB-F4A0-4C2E-B6BC-442183CA5C01}"/>
    <cellStyle name="Comma 3 3 4 6 4" xfId="37488" xr:uid="{A171CE30-0C3E-418C-AAEA-4153632C4112}"/>
    <cellStyle name="Comma 3 3 4 6 5" xfId="39968" xr:uid="{9DC881BD-F0BA-4C0C-9331-2D4374D1C5EF}"/>
    <cellStyle name="Comma 3 3 4 6 6" xfId="42446" xr:uid="{96872EDC-3C3C-4C03-869E-0D7B238F49B4}"/>
    <cellStyle name="Comma 3 3 4 7" xfId="18742" xr:uid="{C13C6A93-9D31-497C-9111-196836E5FCE7}"/>
    <cellStyle name="Comma 3 3 4 8" xfId="21045" xr:uid="{F6EC486A-B53F-4A57-A6B1-5D5590A30163}"/>
    <cellStyle name="Comma 3 3 4 9" xfId="37157" xr:uid="{906E6DF5-C061-4FFD-AC84-B3E7D5E70864}"/>
    <cellStyle name="Comma 3 3 5" xfId="2551" xr:uid="{00000000-0005-0000-0000-0000F6090000}"/>
    <cellStyle name="Comma 3 3 5 2" xfId="18752" xr:uid="{7B64A8A5-2EE0-477C-8F89-B8D12C105B4F}"/>
    <cellStyle name="Comma 3 3 5 2 2" xfId="21828" xr:uid="{8D16C19E-80F0-4AE4-A018-0EE7900CEA8E}"/>
    <cellStyle name="Comma 3 3 5 2 3" xfId="37490" xr:uid="{76B918C7-8126-417E-A5D2-37691D906ED2}"/>
    <cellStyle name="Comma 3 3 5 2 4" xfId="39970" xr:uid="{3798681E-E775-40F9-831C-7739C4F80C11}"/>
    <cellStyle name="Comma 3 3 5 2 5" xfId="42448" xr:uid="{3A68F38A-3E9C-425E-835E-74FD795D5EC2}"/>
    <cellStyle name="Comma 3 3 5 3" xfId="23514" xr:uid="{FD2513E1-4257-4E88-80A3-6555A123CA48}"/>
    <cellStyle name="Comma 3 3 6" xfId="2552" xr:uid="{00000000-0005-0000-0000-0000F7090000}"/>
    <cellStyle name="Comma 3 3 6 2" xfId="2553" xr:uid="{00000000-0005-0000-0000-0000F8090000}"/>
    <cellStyle name="Comma 3 3 6 2 2" xfId="18754" xr:uid="{0E19865D-50B2-45DD-9405-C8E4EEDCB4FA}"/>
    <cellStyle name="Comma 3 3 6 2 3" xfId="24713" xr:uid="{6DA20A4A-8829-4BAF-A3C4-ABD063C9AA54}"/>
    <cellStyle name="Comma 3 3 6 2 4" xfId="38572" xr:uid="{8DA6BC6C-E73F-45AF-97BC-A6E6864434EA}"/>
    <cellStyle name="Comma 3 3 6 2 5" xfId="41052" xr:uid="{E88A7257-22C5-4DDE-AFC5-DF5938053BCB}"/>
    <cellStyle name="Comma 3 3 6 2 6" xfId="43530" xr:uid="{741DC272-A987-4B2D-900E-C4E84C814AB3}"/>
    <cellStyle name="Comma 3 3 6 3" xfId="18753" xr:uid="{62B62826-7099-41BF-95B7-32CB00CF8768}"/>
    <cellStyle name="Comma 3 3 6 3 2" xfId="24712" xr:uid="{74AFC9D3-BC76-4ABB-88CC-AD8FCF82B69A}"/>
    <cellStyle name="Comma 3 3 6 3 3" xfId="38571" xr:uid="{B1E88ACB-C101-4557-9439-D78D23C88F50}"/>
    <cellStyle name="Comma 3 3 6 3 4" xfId="41051" xr:uid="{567AC8A3-D194-40DF-AA9C-F5667D8EDCC8}"/>
    <cellStyle name="Comma 3 3 6 3 5" xfId="43529" xr:uid="{9709B9E1-6B2D-476C-84D1-8E5F0E6A6427}"/>
    <cellStyle name="Comma 3 3 6 4" xfId="24007" xr:uid="{D9FC4070-6B81-436B-A672-C1531833450F}"/>
    <cellStyle name="Comma 3 3 6 5" xfId="37881" xr:uid="{3D218191-4341-4044-A159-6260F01DCDE5}"/>
    <cellStyle name="Comma 3 3 6 6" xfId="40361" xr:uid="{46C51826-9544-4545-8695-448BA4E905D8}"/>
    <cellStyle name="Comma 3 3 6 7" xfId="42839" xr:uid="{EDA89813-657E-441B-BBF5-338B0930416A}"/>
    <cellStyle name="Comma 3 3 7" xfId="2554" xr:uid="{00000000-0005-0000-0000-0000F9090000}"/>
    <cellStyle name="Comma 3 3 7 2" xfId="18755" xr:uid="{901E9BDD-6001-4539-BFF6-E92FBBB71652}"/>
    <cellStyle name="Comma 3 3 7 3" xfId="21821" xr:uid="{E0EE4C69-4762-4E03-B91C-C66934A01E8B}"/>
    <cellStyle name="Comma 3 3 7 4" xfId="37483" xr:uid="{502B1B37-A5AF-4656-ADCD-CE461F8A3A2D}"/>
    <cellStyle name="Comma 3 3 7 5" xfId="39963" xr:uid="{099A2DFA-5E10-4700-BCDC-E68978205B1E}"/>
    <cellStyle name="Comma 3 3 7 6" xfId="42441" xr:uid="{20E3EB77-AA85-4759-95D0-303D81B423C4}"/>
    <cellStyle name="Comma 3 3 8" xfId="2555" xr:uid="{00000000-0005-0000-0000-0000FA090000}"/>
    <cellStyle name="Comma 3 3 8 2" xfId="18756" xr:uid="{C0BF5F64-6B04-421B-813B-40D9E3B6F0B2}"/>
    <cellStyle name="Comma 3 3 8 3" xfId="21822" xr:uid="{9E75D80A-441E-46A8-A063-6C5EF7E46FDF}"/>
    <cellStyle name="Comma 3 3 8 4" xfId="37484" xr:uid="{7B25D557-EC6A-4633-BBB2-C65BC5E9B939}"/>
    <cellStyle name="Comma 3 3 8 5" xfId="39964" xr:uid="{3889329F-6BFE-425F-9791-56C962A7470F}"/>
    <cellStyle name="Comma 3 3 8 6" xfId="42442" xr:uid="{987936BF-173D-44C5-A310-683018073671}"/>
    <cellStyle name="Comma 3 3 9" xfId="18724" xr:uid="{F814E66F-3EB6-409A-B2E5-F399BB1EEC59}"/>
    <cellStyle name="Comma 3 4" xfId="2556" xr:uid="{00000000-0005-0000-0000-0000FB090000}"/>
    <cellStyle name="Comma 3 4 2" xfId="2557" xr:uid="{00000000-0005-0000-0000-0000FC090000}"/>
    <cellStyle name="Comma 3 4 2 2" xfId="2558" xr:uid="{00000000-0005-0000-0000-0000FD090000}"/>
    <cellStyle name="Comma 3 4 2 2 2" xfId="18759" xr:uid="{63AFFB36-3D82-4889-AE66-83E35367AE6F}"/>
    <cellStyle name="Comma 3 4 2 2 2 2" xfId="26761" xr:uid="{D3FD704F-061B-4361-9A55-860516EB2368}"/>
    <cellStyle name="Comma 3 4 2 2 2 3" xfId="38831" xr:uid="{A966E6ED-FBB1-4B25-B455-F73F57AD5AEB}"/>
    <cellStyle name="Comma 3 4 2 2 2 4" xfId="41311" xr:uid="{2A7EA2ED-0FBF-4790-90D2-0E3DBD0E1A68}"/>
    <cellStyle name="Comma 3 4 2 2 2 5" xfId="43789" xr:uid="{71FC9A12-7C98-400E-A80B-7B293A4857BB}"/>
    <cellStyle name="Comma 3 4 2 2 3" xfId="23517" xr:uid="{7502DDC4-27E3-4DB7-BFF7-16D48FA4A2B4}"/>
    <cellStyle name="Comma 3 4 2 3" xfId="2559" xr:uid="{00000000-0005-0000-0000-0000FE090000}"/>
    <cellStyle name="Comma 3 4 2 3 2" xfId="18760" xr:uid="{0C986BA9-ADA5-4BEE-A4C5-5DA5311FD10F}"/>
    <cellStyle name="Comma 3 4 2 3 3" xfId="24012" xr:uid="{32ED6039-10CB-4F79-BC7D-46F33FE1B15F}"/>
    <cellStyle name="Comma 3 4 2 3 4" xfId="37886" xr:uid="{DF950BD4-CEB5-403E-BC85-4677848E96CB}"/>
    <cellStyle name="Comma 3 4 2 3 5" xfId="40366" xr:uid="{F289A15C-47E1-4998-842F-858AE9704ACF}"/>
    <cellStyle name="Comma 3 4 2 3 6" xfId="42844" xr:uid="{31D932BB-1B28-4A67-BF6A-DED15BD1D070}"/>
    <cellStyle name="Comma 3 4 2 4" xfId="18758" xr:uid="{0DAB5877-CD53-42ED-A0C3-B4ADC2966A43}"/>
    <cellStyle name="Comma 3 4 2 5" xfId="20681" xr:uid="{6D7727EA-222B-4679-A2D9-C00C3BA3D208}"/>
    <cellStyle name="Comma 3 4 2 6" xfId="36895" xr:uid="{5B8717B7-637D-4AD5-97A3-729A6279BC70}"/>
    <cellStyle name="Comma 3 4 2 7" xfId="39375" xr:uid="{A8B331BD-FEFF-4B0C-AB81-55AACB84995E}"/>
    <cellStyle name="Comma 3 4 2 8" xfId="41853" xr:uid="{57FA9DBE-7409-42C8-8773-D61DEB6C06D6}"/>
    <cellStyle name="Comma 3 4 3" xfId="2560" xr:uid="{00000000-0005-0000-0000-0000FF090000}"/>
    <cellStyle name="Comma 3 4 3 2" xfId="18761" xr:uid="{4EB229C0-C1D9-403B-9995-8351E097B94E}"/>
    <cellStyle name="Comma 3 4 3 2 2" xfId="26762" xr:uid="{472D85BF-278D-448D-842C-610DADA22DA0}"/>
    <cellStyle name="Comma 3 4 3 2 3" xfId="38832" xr:uid="{E45EF6CF-0B87-423B-9821-931165DBE5F0}"/>
    <cellStyle name="Comma 3 4 3 2 4" xfId="41312" xr:uid="{9A4BD6D5-47B8-4000-9714-C085CBB38930}"/>
    <cellStyle name="Comma 3 4 3 2 5" xfId="43790" xr:uid="{8EF6E077-23DD-4444-B751-FA5BB60DB7BD}"/>
    <cellStyle name="Comma 3 4 3 3" xfId="23516" xr:uid="{20DD9C6C-5E3B-465D-8AB9-EC3D8562D1AE}"/>
    <cellStyle name="Comma 3 4 4" xfId="2561" xr:uid="{00000000-0005-0000-0000-0000000A0000}"/>
    <cellStyle name="Comma 3 4 4 2" xfId="18762" xr:uid="{5A4A4E56-1860-4192-93B1-34777ABC08E3}"/>
    <cellStyle name="Comma 3 4 4 3" xfId="24011" xr:uid="{807B179C-F22A-4586-A63B-48581118AF41}"/>
    <cellStyle name="Comma 3 4 4 4" xfId="37885" xr:uid="{0EC96EF4-EE21-4FB6-AFDF-981F8DF3C511}"/>
    <cellStyle name="Comma 3 4 4 5" xfId="40365" xr:uid="{0B84CE5A-437E-43F6-B479-204D3CB54F3E}"/>
    <cellStyle name="Comma 3 4 4 6" xfId="42843" xr:uid="{F0667789-8D7D-4C73-925B-73A7A29AD482}"/>
    <cellStyle name="Comma 3 4 5" xfId="18757" xr:uid="{DBE5205C-C073-40CF-90C7-7DB8DC1EF6D7}"/>
    <cellStyle name="Comma 3 4 6" xfId="19609" xr:uid="{BC309161-F0D0-4C40-B34F-2B245A4F9FB5}"/>
    <cellStyle name="Comma 3 4 7" xfId="36577" xr:uid="{78699E5B-D697-468E-B46A-62091A805254}"/>
    <cellStyle name="Comma 3 4 8" xfId="39057" xr:uid="{7AA97E18-ABFF-41B3-80AB-E0EAB6C75888}"/>
    <cellStyle name="Comma 3 4 9" xfId="41535" xr:uid="{A9AB0663-FA32-4FEA-962D-994AF3ABF7BF}"/>
    <cellStyle name="Comma 3 5" xfId="2562" xr:uid="{00000000-0005-0000-0000-0000010A0000}"/>
    <cellStyle name="Comma 3 5 2" xfId="2563" xr:uid="{00000000-0005-0000-0000-0000020A0000}"/>
    <cellStyle name="Comma 3 5 2 2" xfId="18764" xr:uid="{0D17EBFE-FF8F-4ADD-B6E3-590C8A009247}"/>
    <cellStyle name="Comma 3 5 2 2 2" xfId="23518" xr:uid="{1438838E-25EA-4CED-896C-7933E1D3BE42}"/>
    <cellStyle name="Comma 3 5 2 3" xfId="21820" xr:uid="{F2393B3A-AE17-4073-BDC7-3F5EED126B03}"/>
    <cellStyle name="Comma 3 5 2 3 2" xfId="37482" xr:uid="{C08D3C3E-5E94-4CAB-B566-0530F8488C4E}"/>
    <cellStyle name="Comma 3 5 2 3 3" xfId="39962" xr:uid="{36AE3ED1-8D70-4086-A88C-D52CDE586307}"/>
    <cellStyle name="Comma 3 5 2 3 4" xfId="42440" xr:uid="{5DED0184-41DA-4E9A-A5A9-263072A36238}"/>
    <cellStyle name="Comma 3 5 2 4" xfId="20682" xr:uid="{617CAF44-BE5C-4CDD-80B4-F28F5A6957CB}"/>
    <cellStyle name="Comma 3 5 2 5" xfId="36896" xr:uid="{44A4E2BA-C53B-45E8-86A6-E9EC67491C4C}"/>
    <cellStyle name="Comma 3 5 2 6" xfId="39376" xr:uid="{3D5D0BE9-AC5C-4D3F-9EEC-B578C7C80FB9}"/>
    <cellStyle name="Comma 3 5 2 7" xfId="41854" xr:uid="{959062A1-DB85-4BE4-B778-94A41475D23B}"/>
    <cellStyle name="Comma 3 5 3" xfId="2564" xr:uid="{00000000-0005-0000-0000-0000030A0000}"/>
    <cellStyle name="Comma 3 5 3 2" xfId="18765" xr:uid="{CFB6A06D-2795-4A36-A424-EAB0B670689B}"/>
    <cellStyle name="Comma 3 5 3 3" xfId="24013" xr:uid="{A5C03630-D6CB-4CC3-829A-E5CD93272971}"/>
    <cellStyle name="Comma 3 5 3 4" xfId="37887" xr:uid="{3F0C73EC-703D-4002-9CED-BC059F063B94}"/>
    <cellStyle name="Comma 3 5 3 5" xfId="40367" xr:uid="{13169C8D-8564-4104-B5DE-2203C0BC5EC2}"/>
    <cellStyle name="Comma 3 5 3 6" xfId="42845" xr:uid="{D9D153ED-93B9-446C-AF12-17E3D6DF10EF}"/>
    <cellStyle name="Comma 3 5 4" xfId="18763" xr:uid="{A5DC968C-E1F6-4136-AEE0-D13FA4707785}"/>
    <cellStyle name="Comma 3 5 5" xfId="19610" xr:uid="{2C7C9795-DC53-4910-81E7-4DA521758840}"/>
    <cellStyle name="Comma 3 5 6" xfId="36578" xr:uid="{D521A3E9-5351-40CF-9CEF-DD7DBBA7F00F}"/>
    <cellStyle name="Comma 3 5 7" xfId="39058" xr:uid="{C9FA850D-25AA-4C16-A893-59BC79A90CE1}"/>
    <cellStyle name="Comma 3 5 8" xfId="41536" xr:uid="{7BCCF058-BCCF-474F-B73A-D44D11A7B08B}"/>
    <cellStyle name="Comma 3 6" xfId="2565" xr:uid="{00000000-0005-0000-0000-0000040A0000}"/>
    <cellStyle name="Comma 3 6 2" xfId="2566" xr:uid="{00000000-0005-0000-0000-0000050A0000}"/>
    <cellStyle name="Comma 3 6 2 2" xfId="18767" xr:uid="{9353DA04-7CC9-4C7F-A258-72A8C5298B20}"/>
    <cellStyle name="Comma 3 6 2 2 2" xfId="24014" xr:uid="{0E243FCD-B9B1-45FE-939B-9209B2D42BD0}"/>
    <cellStyle name="Comma 3 6 2 2 3" xfId="37888" xr:uid="{F244EFEF-24F6-441A-8F11-12A396E3A6E7}"/>
    <cellStyle name="Comma 3 6 2 2 4" xfId="40368" xr:uid="{00F58846-D7CA-4395-8846-08D4192ABCB1}"/>
    <cellStyle name="Comma 3 6 2 2 5" xfId="42846" xr:uid="{BC1667F0-5680-4307-BE97-C874885B5385}"/>
    <cellStyle name="Comma 3 6 2 3" xfId="20683" xr:uid="{1DDEC89E-E2D1-461F-904B-8369937C7193}"/>
    <cellStyle name="Comma 3 6 2 4" xfId="36897" xr:uid="{4F977218-A3B4-4E35-BAF5-7D2927A41C38}"/>
    <cellStyle name="Comma 3 6 2 5" xfId="39377" xr:uid="{2965C2FA-5B11-4E45-ABB2-38E0C19C8E40}"/>
    <cellStyle name="Comma 3 6 2 6" xfId="41855" xr:uid="{280EEF52-6488-4418-BCC7-2239DEA0F32D}"/>
    <cellStyle name="Comma 3 6 3" xfId="2567" xr:uid="{00000000-0005-0000-0000-0000060A0000}"/>
    <cellStyle name="Comma 3 6 3 2" xfId="18768" xr:uid="{C3087B4A-8342-455D-8A1D-43625B156D0C}"/>
    <cellStyle name="Comma 3 6 3 3" xfId="21819" xr:uid="{986898E9-ADA2-4BB4-881F-4F30CA3A0ACA}"/>
    <cellStyle name="Comma 3 6 3 4" xfId="37481" xr:uid="{D82D1A52-3B73-4C0E-80DC-1455B79C0E90}"/>
    <cellStyle name="Comma 3 6 3 5" xfId="39961" xr:uid="{48C619F8-9581-4555-B074-EB806B52591C}"/>
    <cellStyle name="Comma 3 6 3 6" xfId="42439" xr:uid="{A4683DA0-F7F1-4CF5-A714-7AB41B5AC18C}"/>
    <cellStyle name="Comma 3 6 4" xfId="18766" xr:uid="{FA26A2B4-BE04-49B2-9449-E2C0C9C37078}"/>
    <cellStyle name="Comma 3 6 5" xfId="19611" xr:uid="{8DEF159C-28B1-403C-9930-B18075D87274}"/>
    <cellStyle name="Comma 3 6 6" xfId="36579" xr:uid="{59BD1A98-6515-452D-8337-59605D7123C1}"/>
    <cellStyle name="Comma 3 6 7" xfId="39059" xr:uid="{00C93BFF-2D41-4E52-AACC-F3458C6A97C3}"/>
    <cellStyle name="Comma 3 6 8" xfId="41537" xr:uid="{BBB18D19-D52A-4664-9EE4-EB9D323AE30F}"/>
    <cellStyle name="Comma 3 7" xfId="2568" xr:uid="{00000000-0005-0000-0000-0000070A0000}"/>
    <cellStyle name="Comma 3 7 2" xfId="2569" xr:uid="{00000000-0005-0000-0000-0000080A0000}"/>
    <cellStyle name="Comma 3 7 2 2" xfId="18770" xr:uid="{C3036355-B921-41FE-AF08-D12153A6D0F4}"/>
    <cellStyle name="Comma 3 7 2 2 2" xfId="24015" xr:uid="{00D11361-37DD-4EEE-8E31-AA8E95E043DB}"/>
    <cellStyle name="Comma 3 7 2 2 3" xfId="37889" xr:uid="{2C391F01-B4B7-413F-9BDD-79DB6A314CD3}"/>
    <cellStyle name="Comma 3 7 2 2 4" xfId="40369" xr:uid="{B7533B7F-DDA6-4D99-AC19-40FDC5D70BA2}"/>
    <cellStyle name="Comma 3 7 2 2 5" xfId="42847" xr:uid="{A029D36A-0405-4314-9D3C-78D07D093554}"/>
    <cellStyle name="Comma 3 7 2 3" xfId="20684" xr:uid="{A8F235F1-3373-41F2-86C8-D1AB43354175}"/>
    <cellStyle name="Comma 3 7 2 4" xfId="36898" xr:uid="{2083F733-B05B-4C3F-B69F-23FD624B0C06}"/>
    <cellStyle name="Comma 3 7 2 5" xfId="39378" xr:uid="{5FCCAE06-3902-4286-B435-C8666C7D4DDF}"/>
    <cellStyle name="Comma 3 7 2 6" xfId="41856" xr:uid="{C2AE06B5-0C75-491F-A591-1ADCC8DD1CA9}"/>
    <cellStyle name="Comma 3 7 3" xfId="2570" xr:uid="{00000000-0005-0000-0000-0000090A0000}"/>
    <cellStyle name="Comma 3 7 3 2" xfId="18771" xr:uid="{8F4E0395-A992-4707-BEDA-DA438D672941}"/>
    <cellStyle name="Comma 3 7 3 3" xfId="24714" xr:uid="{95721B14-381F-462A-876E-967C87625374}"/>
    <cellStyle name="Comma 3 7 3 4" xfId="38573" xr:uid="{3EFED517-1418-4C79-A833-77829E6E969D}"/>
    <cellStyle name="Comma 3 7 3 5" xfId="41053" xr:uid="{B3A89140-CBEE-4197-80E2-231F3DE7A9EA}"/>
    <cellStyle name="Comma 3 7 3 6" xfId="43531" xr:uid="{082F6112-4E43-4C91-8B5A-FA88FC785DAF}"/>
    <cellStyle name="Comma 3 7 4" xfId="18769" xr:uid="{27FC991D-64DD-4988-9985-2852DE487C2A}"/>
    <cellStyle name="Comma 3 7 5" xfId="19612" xr:uid="{5ABD3321-2CD6-4211-AAEE-67AAA1444B43}"/>
    <cellStyle name="Comma 3 7 6" xfId="36580" xr:uid="{D529BCFC-795E-4F43-AB04-EFB9B47D7A16}"/>
    <cellStyle name="Comma 3 7 7" xfId="39060" xr:uid="{5A64F850-E54A-4061-A13C-745A8731F255}"/>
    <cellStyle name="Comma 3 7 8" xfId="41538" xr:uid="{95E3AEBA-F108-4F37-9C06-4BFBBBDDB139}"/>
    <cellStyle name="Comma 3 8" xfId="2571" xr:uid="{00000000-0005-0000-0000-00000A0A0000}"/>
    <cellStyle name="Comma 3 8 2" xfId="2572" xr:uid="{00000000-0005-0000-0000-00000B0A0000}"/>
    <cellStyle name="Comma 3 8 2 2" xfId="18773" xr:uid="{B8AAE7A9-5343-4EBE-8C8E-53369BCDCCE7}"/>
    <cellStyle name="Comma 3 8 2 2 2" xfId="24016" xr:uid="{551C9A6E-B6EA-473F-97C5-CE5FB65FD7E1}"/>
    <cellStyle name="Comma 3 8 2 2 3" xfId="37890" xr:uid="{BC679C7E-5B63-4545-B26A-8A2B7912D2FB}"/>
    <cellStyle name="Comma 3 8 2 2 4" xfId="40370" xr:uid="{F2F93BDE-0C89-4952-942C-9BE93D284C1F}"/>
    <cellStyle name="Comma 3 8 2 2 5" xfId="42848" xr:uid="{C06E9A9D-C076-4397-AD16-8CF22A69AB2F}"/>
    <cellStyle name="Comma 3 8 2 3" xfId="20685" xr:uid="{02D49B7C-E8DB-4CE3-B709-B7EF124C5D9A}"/>
    <cellStyle name="Comma 3 8 2 4" xfId="36899" xr:uid="{E1E836D8-39DF-4F51-B802-C818706996A0}"/>
    <cellStyle name="Comma 3 8 2 5" xfId="39379" xr:uid="{53FBF1C3-ACC8-4635-BB8E-E7250C3E6CE2}"/>
    <cellStyle name="Comma 3 8 2 6" xfId="41857" xr:uid="{2F706A63-602A-4128-8380-DDDA44EB747E}"/>
    <cellStyle name="Comma 3 8 3" xfId="2573" xr:uid="{00000000-0005-0000-0000-00000C0A0000}"/>
    <cellStyle name="Comma 3 8 3 2" xfId="18774" xr:uid="{2CA8F039-63CE-41AC-B71D-1DC7823C6793}"/>
    <cellStyle name="Comma 3 8 3 3" xfId="24715" xr:uid="{705C298A-95B8-4A3B-962D-B85EC7FEDEBD}"/>
    <cellStyle name="Comma 3 8 3 4" xfId="38574" xr:uid="{0EA5EF86-00D4-4D6E-A0CB-CFE04AAC54B0}"/>
    <cellStyle name="Comma 3 8 3 5" xfId="41054" xr:uid="{DC92E4E6-1EB4-4DD9-AEAF-0BFF35C6B704}"/>
    <cellStyle name="Comma 3 8 3 6" xfId="43532" xr:uid="{08506A79-516E-47F2-9296-1319E8D6B8BC}"/>
    <cellStyle name="Comma 3 8 4" xfId="18772" xr:uid="{7893F263-9294-400C-8307-D2CCDB71EF3E}"/>
    <cellStyle name="Comma 3 8 5" xfId="19613" xr:uid="{A18AC164-D885-4713-9E33-7C58F3BCBDA5}"/>
    <cellStyle name="Comma 3 8 6" xfId="36581" xr:uid="{5D3163AF-08D2-4E33-92F1-D366DB162534}"/>
    <cellStyle name="Comma 3 8 7" xfId="39061" xr:uid="{D0C538E9-367A-42E6-8AA0-6A665D1531C6}"/>
    <cellStyle name="Comma 3 8 8" xfId="41539" xr:uid="{A0075173-5A6B-49C3-849D-D5358EBB54FF}"/>
    <cellStyle name="Comma 3 9" xfId="2574" xr:uid="{00000000-0005-0000-0000-00000D0A0000}"/>
    <cellStyle name="Comma 3 9 2" xfId="2575" xr:uid="{00000000-0005-0000-0000-00000E0A0000}"/>
    <cellStyle name="Comma 3 9 2 2" xfId="18776" xr:uid="{613C43D2-4140-4FAF-B77B-3003DA1C01BA}"/>
    <cellStyle name="Comma 3 9 2 3" xfId="24017" xr:uid="{0F27D085-81C0-4428-BAF8-6A53A8BD8E68}"/>
    <cellStyle name="Comma 3 9 2 4" xfId="37891" xr:uid="{6038F717-41AC-4072-80D9-1C31E8F30A6B}"/>
    <cellStyle name="Comma 3 9 2 5" xfId="40371" xr:uid="{B373F67C-B049-453F-9F8D-4CCBCEE1D239}"/>
    <cellStyle name="Comma 3 9 2 6" xfId="42849" xr:uid="{E4AFCFE6-C939-4BD4-B433-269AADE2DC69}"/>
    <cellStyle name="Comma 3 9 3" xfId="2576" xr:uid="{00000000-0005-0000-0000-00000F0A0000}"/>
    <cellStyle name="Comma 3 9 3 2" xfId="18777" xr:uid="{94D15B3F-DBC3-4382-BD3D-F7C3FE6612D1}"/>
    <cellStyle name="Comma 3 9 3 3" xfId="21818" xr:uid="{99760876-5D53-4801-9B5A-640E1933EF24}"/>
    <cellStyle name="Comma 3 9 3 4" xfId="37480" xr:uid="{6A11B3F9-D61A-4A8B-99C4-6CBD8B5EB384}"/>
    <cellStyle name="Comma 3 9 3 5" xfId="39960" xr:uid="{E5AE4C42-9EC6-4058-896B-01A0F2474610}"/>
    <cellStyle name="Comma 3 9 3 6" xfId="42438" xr:uid="{8E9AFBC0-A4F1-424A-A838-E9F5E0A6699F}"/>
    <cellStyle name="Comma 3 9 4" xfId="18775" xr:uid="{99F77676-65BE-4A41-9CB7-B528C98BF82E}"/>
    <cellStyle name="Comma 3 9 5" xfId="20678" xr:uid="{B4B00027-7F48-4C0B-9ADB-4FE7CFC2D731}"/>
    <cellStyle name="Comma 3 9 6" xfId="36892" xr:uid="{390CD82A-7437-4245-BACB-9F31B631C6DE}"/>
    <cellStyle name="Comma 3 9 7" xfId="39372" xr:uid="{CCC043EE-939B-4795-A71F-BA35A6DD4D54}"/>
    <cellStyle name="Comma 3 9 8" xfId="41850" xr:uid="{968E3510-ED4E-4221-B806-F103C68341BC}"/>
    <cellStyle name="Comma 30" xfId="36427" xr:uid="{6F7F863C-58C1-4013-ADBD-B7974F82871A}"/>
    <cellStyle name="Comma 30 2" xfId="38911" xr:uid="{4B5A339E-9BA8-4891-AC2F-B9612226AD2A}"/>
    <cellStyle name="Comma 30 3" xfId="41389" xr:uid="{8BF37421-F292-44D1-B8EB-1F41FC97220E}"/>
    <cellStyle name="Comma 30 4" xfId="43869" xr:uid="{712F6042-FD53-4264-AA8F-CAE9F774BA9A}"/>
    <cellStyle name="Comma 31" xfId="36433" xr:uid="{D60DB166-3710-4172-94E3-F78716D60818}"/>
    <cellStyle name="Comma 31 2" xfId="38913" xr:uid="{9E9C3AAD-73A9-4A5C-8D70-05DCAB8C58FE}"/>
    <cellStyle name="Comma 31 3" xfId="41391" xr:uid="{DCB2D5DA-BFA7-4126-B4C9-E0CCC4ADA4C9}"/>
    <cellStyle name="Comma 31 4" xfId="43871" xr:uid="{7C348EC2-AB33-47F0-89FB-521F4BEEA28A}"/>
    <cellStyle name="Comma 32" xfId="36434" xr:uid="{39DF0E3C-A975-42DD-A62B-A95DCD5A481E}"/>
    <cellStyle name="Comma 32 2" xfId="38914" xr:uid="{D9FC7BA3-F157-4CC0-B20D-84AA048F3CBD}"/>
    <cellStyle name="Comma 32 3" xfId="41392" xr:uid="{9F6E1909-BA32-4E88-AA68-A0359027D047}"/>
    <cellStyle name="Comma 32 4" xfId="43872" xr:uid="{E5DA773F-7C01-40D3-A6C5-6A1A892B4DD8}"/>
    <cellStyle name="Comma 33" xfId="36435" xr:uid="{E2A7B28E-DA68-4DDC-A0C7-0D6900C299E4}"/>
    <cellStyle name="Comma 33 2" xfId="38915" xr:uid="{5F8B78BA-6326-4F47-BC94-C2E9DBC0852F}"/>
    <cellStyle name="Comma 33 3" xfId="41393" xr:uid="{DB184103-BBD0-4B86-B53B-E0DCEA537BCE}"/>
    <cellStyle name="Comma 33 4" xfId="43873" xr:uid="{F7CDB4EE-DC14-4363-AFDD-2AC8C4268B62}"/>
    <cellStyle name="Comma 34" xfId="36437" xr:uid="{3EF5A71C-ACE5-4135-9FD3-0578342F78A5}"/>
    <cellStyle name="Comma 34 2" xfId="38917" xr:uid="{9DEE4FD6-3100-4733-8FC8-290055E0D350}"/>
    <cellStyle name="Comma 34 3" xfId="41395" xr:uid="{00BAA8FF-C88C-495B-A9F3-2BEB2A3C84E5}"/>
    <cellStyle name="Comma 34 4" xfId="43875" xr:uid="{9DC47216-549F-4535-88DE-BDE3D3BAB2E7}"/>
    <cellStyle name="Comma 35" xfId="36438" xr:uid="{304BAF07-9231-4215-92F5-DC1FBE87FF25}"/>
    <cellStyle name="Comma 35 2" xfId="38918" xr:uid="{401C8B7C-C6B7-43C6-B181-3147FEEC9A2D}"/>
    <cellStyle name="Comma 35 3" xfId="41396" xr:uid="{0C54D3ED-77E0-4FD3-BBA5-D2A61D783156}"/>
    <cellStyle name="Comma 35 4" xfId="43876" xr:uid="{D928C605-C5BA-465C-A2BC-60EC69E5FD6A}"/>
    <cellStyle name="Comma 36" xfId="36436" xr:uid="{857E53BD-1FE1-4267-A596-650C732DFA7F}"/>
    <cellStyle name="Comma 36 2" xfId="38916" xr:uid="{63ABFDFB-CB1B-4CAF-97F1-53AE4FBE4BAC}"/>
    <cellStyle name="Comma 36 3" xfId="41394" xr:uid="{0DE7909C-C1CF-4D9E-ABA0-910F61B4FB62}"/>
    <cellStyle name="Comma 36 4" xfId="43874" xr:uid="{1BC44E33-D991-4FBF-9AB0-FDEEA35A8243}"/>
    <cellStyle name="Comma 37" xfId="36440" xr:uid="{045F56D9-D250-424C-94D3-EA7D42453040}"/>
    <cellStyle name="Comma 37 2" xfId="38920" xr:uid="{820DFBD7-DC9F-4371-A673-7D1942E56B17}"/>
    <cellStyle name="Comma 37 3" xfId="41398" xr:uid="{C2BFC48F-5C49-4648-A708-8DB4ED2F7372}"/>
    <cellStyle name="Comma 37 4" xfId="43878" xr:uid="{87851FFC-2223-4912-9E44-2414C61BB0A0}"/>
    <cellStyle name="Comma 38" xfId="36441" xr:uid="{91A67329-9545-4987-A494-440D23CAB155}"/>
    <cellStyle name="Comma 38 2" xfId="38921" xr:uid="{D5FA517B-5B90-4C24-8DB4-34445825F5CD}"/>
    <cellStyle name="Comma 38 3" xfId="41399" xr:uid="{A2EC72D6-F54F-4476-BA49-011B048408C1}"/>
    <cellStyle name="Comma 38 4" xfId="43879" xr:uid="{6A3CC470-57FB-4337-94F8-605EC93D0105}"/>
    <cellStyle name="Comma 39" xfId="43881" xr:uid="{E3B61A3C-4482-49D2-8705-55A77EC5D293}"/>
    <cellStyle name="Comma 4" xfId="2577" xr:uid="{00000000-0005-0000-0000-0000100A0000}"/>
    <cellStyle name="Comma 4 10" xfId="2578" xr:uid="{00000000-0005-0000-0000-0000110A0000}"/>
    <cellStyle name="Comma 4 10 2" xfId="18779" xr:uid="{9B53BAAF-4CA3-4A6E-97EF-ECD3F83F0038}"/>
    <cellStyle name="Comma 4 10 2 2" xfId="24019" xr:uid="{88D0C145-0496-4CF3-9181-A3761F79D026}"/>
    <cellStyle name="Comma 4 10 2 3" xfId="37893" xr:uid="{57E2B6BC-9BA3-48CE-9BA5-5B335055BEAD}"/>
    <cellStyle name="Comma 4 10 2 4" xfId="40373" xr:uid="{732E3E61-E1F8-4391-9E87-B183CA6E6246}"/>
    <cellStyle name="Comma 4 10 2 5" xfId="42851" xr:uid="{D88782F1-4040-4F99-BADE-6C8B6A6AD53F}"/>
    <cellStyle name="Comma 4 10 3" xfId="21054" xr:uid="{2D4CF12D-4C99-4DAE-B2B5-03B2D9D37150}"/>
    <cellStyle name="Comma 4 10 4" xfId="37158" xr:uid="{A2D05355-7B73-4725-B452-0314D463A645}"/>
    <cellStyle name="Comma 4 10 5" xfId="39638" xr:uid="{15A1FB76-F92D-4E71-BEBF-3578135727C6}"/>
    <cellStyle name="Comma 4 10 6" xfId="42116" xr:uid="{3C8AD1D0-D559-4007-B85F-4C3481C49B6C}"/>
    <cellStyle name="Comma 4 11" xfId="2579" xr:uid="{00000000-0005-0000-0000-0000120A0000}"/>
    <cellStyle name="Comma 4 11 2" xfId="18780" xr:uid="{9989CA83-BF28-4984-87B2-AA9D82965899}"/>
    <cellStyle name="Comma 4 11 2 2" xfId="21812" xr:uid="{D1804324-D3E7-4414-B68B-36E3D4D11161}"/>
    <cellStyle name="Comma 4 11 2 3" xfId="37475" xr:uid="{94F34FD8-CE0D-4BCB-B583-C142E20D183E}"/>
    <cellStyle name="Comma 4 11 2 4" xfId="39955" xr:uid="{A25DDF9F-60C5-4843-8262-5A692ECCCDAE}"/>
    <cellStyle name="Comma 4 11 2 5" xfId="42433" xr:uid="{B927400E-D7A0-4CF9-BD3B-674EF7E09E5F}"/>
    <cellStyle name="Comma 4 11 3" xfId="23519" xr:uid="{C9E4A596-8091-465F-87FB-BD6A3ACD02D8}"/>
    <cellStyle name="Comma 4 12" xfId="2580" xr:uid="{00000000-0005-0000-0000-0000130A0000}"/>
    <cellStyle name="Comma 4 12 2" xfId="18781" xr:uid="{E1D6E0FA-B328-4AE2-87BB-CDC50AA85523}"/>
    <cellStyle name="Comma 4 12 2 2" xfId="21814" xr:uid="{524D6B6F-A447-452E-888E-40C6658D2C1F}"/>
    <cellStyle name="Comma 4 12 2 3" xfId="37477" xr:uid="{6EB4AAD9-47F8-422D-9DCC-31BB896A8C77}"/>
    <cellStyle name="Comma 4 12 2 4" xfId="39957" xr:uid="{0E40E642-BC1D-4FBF-8280-065A0887BA8D}"/>
    <cellStyle name="Comma 4 12 2 5" xfId="42435" xr:uid="{A601BB74-FB03-4DEF-929E-D8D50E70D7A1}"/>
    <cellStyle name="Comma 4 12 3" xfId="24018" xr:uid="{584F598C-0452-4669-94C9-FFAFA0CEF17D}"/>
    <cellStyle name="Comma 4 12 4" xfId="37892" xr:uid="{32E73AD2-18CC-455C-94C7-F47305C7F9A7}"/>
    <cellStyle name="Comma 4 12 5" xfId="40372" xr:uid="{1470B9E7-8912-4D09-BFB3-560F28C9F7D7}"/>
    <cellStyle name="Comma 4 12 6" xfId="42850" xr:uid="{3D6C2382-1204-4CB9-A91E-2E82D5045246}"/>
    <cellStyle name="Comma 4 13" xfId="18778" xr:uid="{B4AC81CA-C15B-41F1-A1A9-078912A5499D}"/>
    <cellStyle name="Comma 4 14" xfId="19614" xr:uid="{D5A3861C-6887-4284-9FC3-5830B2925734}"/>
    <cellStyle name="Comma 4 15" xfId="36582" xr:uid="{CB3BD244-DC94-46B6-BEC5-B783BE15188F}"/>
    <cellStyle name="Comma 4 16" xfId="39062" xr:uid="{362D24B7-2FE0-4A30-B6CE-0839D4907A87}"/>
    <cellStyle name="Comma 4 17" xfId="41540" xr:uid="{D1EBF6FC-DFA7-4EB5-9473-DBCACB1BB4F9}"/>
    <cellStyle name="Comma 4 2" xfId="2581" xr:uid="{00000000-0005-0000-0000-0000140A0000}"/>
    <cellStyle name="Comma 4 2 2" xfId="2582" xr:uid="{00000000-0005-0000-0000-0000150A0000}"/>
    <cellStyle name="Comma 4 2 2 2" xfId="2583" xr:uid="{00000000-0005-0000-0000-0000160A0000}"/>
    <cellStyle name="Comma 4 2 2 2 2" xfId="18784" xr:uid="{4C1291BC-2F39-401A-9EDA-1C290FC13CAE}"/>
    <cellStyle name="Comma 4 2 2 2 2 2" xfId="21813" xr:uid="{BEC3DDC7-352C-4B1D-8F83-ABCC256D3BBD}"/>
    <cellStyle name="Comma 4 2 2 2 2 3" xfId="37476" xr:uid="{D6398C6C-7A7F-4F66-A0DD-E7D9BE4E9653}"/>
    <cellStyle name="Comma 4 2 2 2 2 4" xfId="39956" xr:uid="{13C18991-2E76-49F1-98DF-7464A24A3180}"/>
    <cellStyle name="Comma 4 2 2 2 2 5" xfId="42434" xr:uid="{A8947B63-37EA-456A-B2A1-608289981792}"/>
    <cellStyle name="Comma 4 2 2 2 3" xfId="23521" xr:uid="{F1DFB742-728B-4CC3-A356-D45E1BB08A88}"/>
    <cellStyle name="Comma 4 2 2 3" xfId="2584" xr:uid="{00000000-0005-0000-0000-0000170A0000}"/>
    <cellStyle name="Comma 4 2 2 3 2" xfId="18785" xr:uid="{6EF15696-394F-4FF3-8F99-E1ECBF2FF05C}"/>
    <cellStyle name="Comma 4 2 2 3 3" xfId="24021" xr:uid="{C1E8962E-01E1-46AB-9A9B-92A0CC0347BD}"/>
    <cellStyle name="Comma 4 2 2 3 4" xfId="37895" xr:uid="{BCCCA764-4530-4B03-86BF-317860B5B7D0}"/>
    <cellStyle name="Comma 4 2 2 3 5" xfId="40375" xr:uid="{97B7234A-7A8A-4CC3-9A18-4B3C40D1492E}"/>
    <cellStyle name="Comma 4 2 2 3 6" xfId="42853" xr:uid="{79273742-4231-4606-AC5A-1DC3E5422175}"/>
    <cellStyle name="Comma 4 2 2 4" xfId="18783" xr:uid="{DB4652B0-AF63-44F8-ACBC-13E303FDA868}"/>
    <cellStyle name="Comma 4 2 2 5" xfId="20687" xr:uid="{ABB817D2-5DD0-482D-8512-DE50C4523B5C}"/>
    <cellStyle name="Comma 4 2 2 6" xfId="36901" xr:uid="{501A5160-F993-49CD-806B-2867C48A5071}"/>
    <cellStyle name="Comma 4 2 2 7" xfId="39381" xr:uid="{A4A88B3A-4452-4627-8D4C-5DB9824D5231}"/>
    <cellStyle name="Comma 4 2 2 8" xfId="41859" xr:uid="{3CF04F38-8267-4E06-BCCB-49CAACC19D25}"/>
    <cellStyle name="Comma 4 2 3" xfId="2585" xr:uid="{00000000-0005-0000-0000-0000180A0000}"/>
    <cellStyle name="Comma 4 2 3 2" xfId="23522" xr:uid="{185ABAA2-C041-4CCC-978F-FBEF015D4C1F}"/>
    <cellStyle name="Comma 4 2 4" xfId="2586" xr:uid="{00000000-0005-0000-0000-0000190A0000}"/>
    <cellStyle name="Comma 4 2 4 2" xfId="18786" xr:uid="{2851B570-5EDE-439E-9586-7EAEC51C5300}"/>
    <cellStyle name="Comma 4 2 4 2 2" xfId="26764" xr:uid="{3E0C8631-DC6D-4249-B0EB-F36D73FA5697}"/>
    <cellStyle name="Comma 4 2 4 2 3" xfId="38834" xr:uid="{8C235F73-6FBF-4942-9F8B-458D0466A882}"/>
    <cellStyle name="Comma 4 2 4 2 4" xfId="41314" xr:uid="{EA8C8FB4-FACB-4052-B9D7-366FB45DD4F3}"/>
    <cellStyle name="Comma 4 2 4 2 5" xfId="43792" xr:uid="{83071D7E-05FE-49A2-995C-3CA60157BA56}"/>
    <cellStyle name="Comma 4 2 4 3" xfId="23520" xr:uid="{9E5C1F84-12E4-4928-A236-9ECF5E5ECB0B}"/>
    <cellStyle name="Comma 4 2 5" xfId="18782" xr:uid="{F8A3FCB2-F674-4B01-BC3D-EAB9F6118C52}"/>
    <cellStyle name="Comma 4 2 5 2" xfId="24020" xr:uid="{A043142C-C7B5-4105-B6C4-921750096FF0}"/>
    <cellStyle name="Comma 4 2 5 3" xfId="37894" xr:uid="{B2AF13EC-F776-4035-BBCB-054D0AA645FA}"/>
    <cellStyle name="Comma 4 2 5 4" xfId="40374" xr:uid="{774EA67F-500D-4BF2-A060-2B1EA2D12A4E}"/>
    <cellStyle name="Comma 4 2 5 5" xfId="42852" xr:uid="{D837B888-895D-4FCD-A0D2-F8CC5F0CE919}"/>
    <cellStyle name="Comma 4 2 6" xfId="19615" xr:uid="{A2D9E998-48D3-49C9-8C0C-3DCFB60AE568}"/>
    <cellStyle name="Comma 4 2 7" xfId="36583" xr:uid="{69113A2D-1D16-45C0-8972-54DA917FD9E2}"/>
    <cellStyle name="Comma 4 2 8" xfId="39063" xr:uid="{2F17507A-9B2B-4417-8A09-B02DFEBA07B3}"/>
    <cellStyle name="Comma 4 2 9" xfId="41541" xr:uid="{86108D17-8C8A-4559-AF9A-03E34FE20672}"/>
    <cellStyle name="Comma 4 3" xfId="2587" xr:uid="{00000000-0005-0000-0000-00001A0A0000}"/>
    <cellStyle name="Comma 4 3 2" xfId="2588" xr:uid="{00000000-0005-0000-0000-00001B0A0000}"/>
    <cellStyle name="Comma 4 3 2 2" xfId="18788" xr:uid="{CFAFA55E-D7CC-4C12-88CB-BFA0B5F68483}"/>
    <cellStyle name="Comma 4 3 2 2 2" xfId="23523" xr:uid="{FA92AAC9-F164-4FFA-AB00-726909CE2859}"/>
    <cellStyle name="Comma 4 3 2 3" xfId="26763" xr:uid="{08809B8B-1201-4396-8293-83FC725DE205}"/>
    <cellStyle name="Comma 4 3 2 3 2" xfId="38833" xr:uid="{91A16500-B049-46B4-A937-29E1D3A81D0A}"/>
    <cellStyle name="Comma 4 3 2 3 3" xfId="41313" xr:uid="{1F2987EB-6E06-474D-BC7F-9AE40E669936}"/>
    <cellStyle name="Comma 4 3 2 3 4" xfId="43791" xr:uid="{E567487C-3DCB-4218-9913-02469C913F2E}"/>
    <cellStyle name="Comma 4 3 2 4" xfId="20688" xr:uid="{B840B1E8-7DCC-4CCB-B515-6EDCB97901B3}"/>
    <cellStyle name="Comma 4 3 2 5" xfId="36902" xr:uid="{B885BC37-9E4D-498B-AB59-22E4E76EAD71}"/>
    <cellStyle name="Comma 4 3 2 6" xfId="39382" xr:uid="{68078ED2-5F22-474E-9757-3D3E0555329D}"/>
    <cellStyle name="Comma 4 3 2 7" xfId="41860" xr:uid="{77D395E2-7E70-41C1-8675-92058EC26A08}"/>
    <cellStyle name="Comma 4 3 3" xfId="2589" xr:uid="{00000000-0005-0000-0000-00001C0A0000}"/>
    <cellStyle name="Comma 4 3 3 2" xfId="18789" xr:uid="{48E76D5C-2ABA-4E01-9424-581407D344C8}"/>
    <cellStyle name="Comma 4 3 3 3" xfId="24022" xr:uid="{C369580A-9D71-4539-AF05-D247F06A1384}"/>
    <cellStyle name="Comma 4 3 3 4" xfId="37896" xr:uid="{249C93B0-FB6C-4D36-B86F-B8936961D37B}"/>
    <cellStyle name="Comma 4 3 3 5" xfId="40376" xr:uid="{1B07ACB7-8057-4DAF-B079-6BA86F695750}"/>
    <cellStyle name="Comma 4 3 3 6" xfId="42854" xr:uid="{8DD50818-97EA-4D16-AFDA-AF3C67A2516B}"/>
    <cellStyle name="Comma 4 3 4" xfId="18787" xr:uid="{2842F508-F243-4DD1-B5E0-0F65D096A363}"/>
    <cellStyle name="Comma 4 3 5" xfId="19616" xr:uid="{EEA5F16E-2561-4302-8CD6-12D91E9C5381}"/>
    <cellStyle name="Comma 4 3 6" xfId="36584" xr:uid="{08E1A604-50C0-4AB1-BED7-FAC2775634CC}"/>
    <cellStyle name="Comma 4 3 7" xfId="39064" xr:uid="{3548C98C-6497-45C3-AC2F-AA531E9CF950}"/>
    <cellStyle name="Comma 4 3 8" xfId="41542" xr:uid="{D029B1E4-780A-45DA-BE2C-13362257368D}"/>
    <cellStyle name="Comma 4 4" xfId="2590" xr:uid="{00000000-0005-0000-0000-00001D0A0000}"/>
    <cellStyle name="Comma 4 4 2" xfId="2591" xr:uid="{00000000-0005-0000-0000-00001E0A0000}"/>
    <cellStyle name="Comma 4 4 2 2" xfId="18791" xr:uid="{A45CD65F-556E-4837-82EA-BFEF0416616C}"/>
    <cellStyle name="Comma 4 4 2 2 2" xfId="23525" xr:uid="{DC03160A-8A3C-42E4-A3CC-EA3FA4C709D4}"/>
    <cellStyle name="Comma 4 4 2 3" xfId="24716" xr:uid="{69F9830B-A0EA-4551-ADA5-102939138126}"/>
    <cellStyle name="Comma 4 4 2 3 2" xfId="38575" xr:uid="{EA1FE27E-8DBF-4BE3-A2F1-014471F55050}"/>
    <cellStyle name="Comma 4 4 2 3 3" xfId="41055" xr:uid="{A8BADBB7-2B3C-406D-93A0-BB896FBFD9B9}"/>
    <cellStyle name="Comma 4 4 2 3 4" xfId="43533" xr:uid="{507AA625-4072-440C-9D8F-1A5CCD214CBE}"/>
    <cellStyle name="Comma 4 4 2 4" xfId="20689" xr:uid="{E7F746B9-9ADA-45D5-9FEB-CD1699A3D550}"/>
    <cellStyle name="Comma 4 4 2 5" xfId="36903" xr:uid="{8ADC2721-FB80-442E-8088-4204972B72BA}"/>
    <cellStyle name="Comma 4 4 2 6" xfId="39383" xr:uid="{E131E4F7-6E71-4C8F-9C9B-5D00D9E4FDD7}"/>
    <cellStyle name="Comma 4 4 2 7" xfId="41861" xr:uid="{7F98FA34-913A-47C5-B672-F607DBDF47F4}"/>
    <cellStyle name="Comma 4 4 3" xfId="2592" xr:uid="{00000000-0005-0000-0000-00001F0A0000}"/>
    <cellStyle name="Comma 4 4 3 2" xfId="18792" xr:uid="{88BFADB7-BF71-445D-B76F-6AC8229CB1C1}"/>
    <cellStyle name="Comma 4 4 3 2 2" xfId="24717" xr:uid="{0769870A-8CFA-496A-BDE1-A279A41FF79E}"/>
    <cellStyle name="Comma 4 4 3 2 3" xfId="38576" xr:uid="{C0A67BFF-DFD3-49A2-A014-9B56A372F736}"/>
    <cellStyle name="Comma 4 4 3 2 4" xfId="41056" xr:uid="{C4CFDB1E-178B-4DAF-80C3-00DB37785A61}"/>
    <cellStyle name="Comma 4 4 3 2 5" xfId="43534" xr:uid="{041D80BE-AFFF-4F49-AA09-F3EC42B39901}"/>
    <cellStyle name="Comma 4 4 3 3" xfId="23524" xr:uid="{E9E7448B-023E-4074-AD31-9205E44DC6F8}"/>
    <cellStyle name="Comma 4 4 4" xfId="18790" xr:uid="{A33F3F08-385A-4886-A4EC-CBD8073AE002}"/>
    <cellStyle name="Comma 4 4 4 2" xfId="24023" xr:uid="{0C491597-728C-4860-A614-0EBAFE6738A0}"/>
    <cellStyle name="Comma 4 4 4 3" xfId="37897" xr:uid="{F7F2CFAD-52F9-4DBE-BA1C-56187AF813E1}"/>
    <cellStyle name="Comma 4 4 4 4" xfId="40377" xr:uid="{5519ABD0-2B14-4768-B168-C9AC11C3F4E9}"/>
    <cellStyle name="Comma 4 4 4 5" xfId="42855" xr:uid="{C4603427-5DCE-4AFC-BDFF-2FBA01F15E36}"/>
    <cellStyle name="Comma 4 4 5" xfId="19617" xr:uid="{38A8E0E2-1715-4759-AF5E-C91205A123A9}"/>
    <cellStyle name="Comma 4 4 6" xfId="36585" xr:uid="{114D9682-D8AC-41B8-8EC6-16E0BE24FD03}"/>
    <cellStyle name="Comma 4 4 7" xfId="39065" xr:uid="{16515E9D-A5E4-4147-8DCD-42A8FF628C4F}"/>
    <cellStyle name="Comma 4 4 8" xfId="41543" xr:uid="{2102B0A2-E382-4F66-B407-835762FB7B18}"/>
    <cellStyle name="Comma 4 5" xfId="2593" xr:uid="{00000000-0005-0000-0000-0000200A0000}"/>
    <cellStyle name="Comma 4 5 2" xfId="2594" xr:uid="{00000000-0005-0000-0000-0000210A0000}"/>
    <cellStyle name="Comma 4 5 2 2" xfId="18794" xr:uid="{A7D7ECAE-90BA-4C6B-84ED-41F73CCAF288}"/>
    <cellStyle name="Comma 4 5 2 2 2" xfId="23526" xr:uid="{5EE188AF-D7A2-4507-9FAB-DF5DFB651E2A}"/>
    <cellStyle name="Comma 4 5 2 3" xfId="21804" xr:uid="{39F852F4-D2CC-4BF8-9FD3-D6039E65A9DA}"/>
    <cellStyle name="Comma 4 5 2 3 2" xfId="37469" xr:uid="{3A209883-AA3F-489E-9550-DD44227CCCDC}"/>
    <cellStyle name="Comma 4 5 2 3 3" xfId="39949" xr:uid="{DC6ECF4B-8E2C-4514-BCD1-E37BA303309E}"/>
    <cellStyle name="Comma 4 5 2 3 4" xfId="42427" xr:uid="{BC4CCD4A-3B1E-4B1B-96DB-7DDCE101EA38}"/>
    <cellStyle name="Comma 4 5 2 4" xfId="20690" xr:uid="{793E6B02-7311-4D76-B637-AB200C4F3E66}"/>
    <cellStyle name="Comma 4 5 2 5" xfId="36904" xr:uid="{3C19EF38-0915-4863-9982-5099FCD35E8D}"/>
    <cellStyle name="Comma 4 5 2 6" xfId="39384" xr:uid="{7221EEA2-2787-4C3C-88D4-9A3A30590385}"/>
    <cellStyle name="Comma 4 5 2 7" xfId="41862" xr:uid="{03E576DE-7712-40B8-A126-3C3358B66673}"/>
    <cellStyle name="Comma 4 5 3" xfId="2595" xr:uid="{00000000-0005-0000-0000-0000220A0000}"/>
    <cellStyle name="Comma 4 5 3 2" xfId="18795" xr:uid="{BAD80309-2D77-44C6-BF26-56AD4280E081}"/>
    <cellStyle name="Comma 4 5 3 3" xfId="24024" xr:uid="{512122F8-F8B3-4716-BFCC-DD0336B7C56E}"/>
    <cellStyle name="Comma 4 5 3 4" xfId="37898" xr:uid="{B4C4D2B8-EE79-4550-8393-21456DD2FEDA}"/>
    <cellStyle name="Comma 4 5 3 5" xfId="40378" xr:uid="{FCF9E8BB-B884-40FA-9E5F-A8781160E4D2}"/>
    <cellStyle name="Comma 4 5 3 6" xfId="42856" xr:uid="{6B304A46-2EF6-4A67-9D04-04CEBA1E8574}"/>
    <cellStyle name="Comma 4 5 4" xfId="18793" xr:uid="{19499F02-57B2-4BFB-B315-8BF46E1F4316}"/>
    <cellStyle name="Comma 4 5 5" xfId="19618" xr:uid="{FB7D5CCC-E3A3-4FB2-9985-47409F8DC37B}"/>
    <cellStyle name="Comma 4 5 6" xfId="36586" xr:uid="{C0C5BE1C-6431-4A64-9D28-61DA35FBA113}"/>
    <cellStyle name="Comma 4 5 7" xfId="39066" xr:uid="{514294CD-9F81-4569-93BA-A22CFE446B8F}"/>
    <cellStyle name="Comma 4 5 8" xfId="41544" xr:uid="{B1871495-D21A-46B2-8B5C-EC3106CFD276}"/>
    <cellStyle name="Comma 4 6" xfId="2596" xr:uid="{00000000-0005-0000-0000-0000230A0000}"/>
    <cellStyle name="Comma 4 6 2" xfId="2597" xr:uid="{00000000-0005-0000-0000-0000240A0000}"/>
    <cellStyle name="Comma 4 6 2 2" xfId="18797" xr:uid="{CE3819A8-F3A9-4FDD-A901-E12636238589}"/>
    <cellStyle name="Comma 4 6 2 2 2" xfId="23527" xr:uid="{D6C86FE3-3CDE-4121-B97E-581AC656BA1F}"/>
    <cellStyle name="Comma 4 6 2 3" xfId="21805" xr:uid="{89B87ED1-7126-4D15-9F8C-2C6826932679}"/>
    <cellStyle name="Comma 4 6 2 3 2" xfId="37470" xr:uid="{0D9357A6-6A7E-415B-BD44-7311FE100B36}"/>
    <cellStyle name="Comma 4 6 2 3 3" xfId="39950" xr:uid="{3CCEA8DA-4474-4F7A-AC35-67E17788127D}"/>
    <cellStyle name="Comma 4 6 2 3 4" xfId="42428" xr:uid="{7527799F-208B-4B8A-B925-37ACF7FB82BC}"/>
    <cellStyle name="Comma 4 6 2 4" xfId="20691" xr:uid="{33392CFB-5592-4772-BFD8-4A24F22FEB31}"/>
    <cellStyle name="Comma 4 6 2 5" xfId="36905" xr:uid="{8CE52FAD-D163-4F6E-9CA5-EDB6CDB26815}"/>
    <cellStyle name="Comma 4 6 2 6" xfId="39385" xr:uid="{D5EAE1FE-C80E-4EDC-9557-1C4A595D8B75}"/>
    <cellStyle name="Comma 4 6 2 7" xfId="41863" xr:uid="{6E461F95-5920-4959-90B5-C74AD2833B67}"/>
    <cellStyle name="Comma 4 6 3" xfId="2598" xr:uid="{00000000-0005-0000-0000-0000250A0000}"/>
    <cellStyle name="Comma 4 6 3 2" xfId="18798" xr:uid="{18A59E79-5FCA-4E27-8918-1D498CB14B15}"/>
    <cellStyle name="Comma 4 6 3 3" xfId="24025" xr:uid="{A8B5A1F8-276B-4BD2-B676-706D6DFCB169}"/>
    <cellStyle name="Comma 4 6 3 4" xfId="37899" xr:uid="{7F266109-FEAC-4F2B-9D2F-3C9269587771}"/>
    <cellStyle name="Comma 4 6 3 5" xfId="40379" xr:uid="{079E341C-98B9-4740-A18B-F384E5C02351}"/>
    <cellStyle name="Comma 4 6 3 6" xfId="42857" xr:uid="{BE4981B7-EEAC-4E6B-BCBA-825C4E3216F2}"/>
    <cellStyle name="Comma 4 6 4" xfId="18796" xr:uid="{53F04B59-E6F7-40AE-BE99-040D73525713}"/>
    <cellStyle name="Comma 4 6 5" xfId="19619" xr:uid="{20E89499-0F61-4CD3-BF3E-74672056A4BF}"/>
    <cellStyle name="Comma 4 6 6" xfId="36587" xr:uid="{F6F83999-9337-4204-AB34-9096AB8B884E}"/>
    <cellStyle name="Comma 4 6 7" xfId="39067" xr:uid="{A2AF5AFE-DCB2-4A57-A86C-DAE3B897D303}"/>
    <cellStyle name="Comma 4 6 8" xfId="41545" xr:uid="{A91CFF05-67FC-4278-8475-F12440B6D825}"/>
    <cellStyle name="Comma 4 7" xfId="2599" xr:uid="{00000000-0005-0000-0000-0000260A0000}"/>
    <cellStyle name="Comma 4 7 2" xfId="2600" xr:uid="{00000000-0005-0000-0000-0000270A0000}"/>
    <cellStyle name="Comma 4 7 2 2" xfId="18800" xr:uid="{5178876F-DE2E-49B9-A609-04A236D97B2C}"/>
    <cellStyle name="Comma 4 7 2 2 2" xfId="23528" xr:uid="{67EDCB93-8D94-4A48-AD63-882D3186173D}"/>
    <cellStyle name="Comma 4 7 2 3" xfId="26766" xr:uid="{F7E2C6DA-03CC-4C6C-8757-634A7CC6684B}"/>
    <cellStyle name="Comma 4 7 2 3 2" xfId="38836" xr:uid="{A23F310F-A6B5-488C-AB15-E0A22F538172}"/>
    <cellStyle name="Comma 4 7 2 3 3" xfId="41316" xr:uid="{1BD5FA47-63B0-4383-8217-499855F60744}"/>
    <cellStyle name="Comma 4 7 2 3 4" xfId="43794" xr:uid="{CEA44451-1F9F-40CA-9DB3-0240E965C63F}"/>
    <cellStyle name="Comma 4 7 2 4" xfId="20692" xr:uid="{745036C0-BC0E-4F88-9C30-259042CA0980}"/>
    <cellStyle name="Comma 4 7 2 5" xfId="36906" xr:uid="{6F0EA088-BC58-47B6-8FF4-C92EFE58F6F9}"/>
    <cellStyle name="Comma 4 7 2 6" xfId="39386" xr:uid="{3F0182D8-D8ED-4D3F-B930-288529C08845}"/>
    <cellStyle name="Comma 4 7 2 7" xfId="41864" xr:uid="{A66E691C-F29B-4BD9-9B37-DD4EAA1C7CE2}"/>
    <cellStyle name="Comma 4 7 3" xfId="2601" xr:uid="{00000000-0005-0000-0000-0000280A0000}"/>
    <cellStyle name="Comma 4 7 3 2" xfId="18801" xr:uid="{0AEF9848-42C4-4825-9B6A-07F18DAEB81B}"/>
    <cellStyle name="Comma 4 7 3 3" xfId="24026" xr:uid="{11F4BD3B-EB7B-4F8C-9C09-1825D11C7BB1}"/>
    <cellStyle name="Comma 4 7 3 4" xfId="37900" xr:uid="{9CFCBFA5-4BF1-4B1D-A5F5-FE042384B967}"/>
    <cellStyle name="Comma 4 7 3 5" xfId="40380" xr:uid="{40B41313-9FF0-4669-907C-C11488417CFA}"/>
    <cellStyle name="Comma 4 7 3 6" xfId="42858" xr:uid="{2F529ED3-DD32-4C56-BE9A-739A40A9E299}"/>
    <cellStyle name="Comma 4 7 4" xfId="18799" xr:uid="{DFAB471C-4A2F-4B6B-84B3-23162C4AA162}"/>
    <cellStyle name="Comma 4 7 5" xfId="19620" xr:uid="{4131B7D6-928B-4CD1-A22E-BDF4BFBF9469}"/>
    <cellStyle name="Comma 4 7 6" xfId="36588" xr:uid="{A24F9B6E-1FB2-4079-B62A-85A5DC806B06}"/>
    <cellStyle name="Comma 4 7 7" xfId="39068" xr:uid="{00CA05E0-C432-4B24-84F2-D9EF40CBF7E3}"/>
    <cellStyle name="Comma 4 7 8" xfId="41546" xr:uid="{D7C6273C-CCF8-41A0-9329-325343CEACF1}"/>
    <cellStyle name="Comma 4 8" xfId="2602" xr:uid="{00000000-0005-0000-0000-0000290A0000}"/>
    <cellStyle name="Comma 4 8 2" xfId="2603" xr:uid="{00000000-0005-0000-0000-00002A0A0000}"/>
    <cellStyle name="Comma 4 8 2 2" xfId="18803" xr:uid="{FA9ADA5B-A086-4A60-941A-D359D881F8AE}"/>
    <cellStyle name="Comma 4 8 2 2 2" xfId="23529" xr:uid="{8FB0925E-86D6-4A63-A32B-663FFF58F881}"/>
    <cellStyle name="Comma 4 8 2 3" xfId="26765" xr:uid="{12CDD25B-D496-4DA8-A7F1-7FA5B6FD5756}"/>
    <cellStyle name="Comma 4 8 2 3 2" xfId="38835" xr:uid="{BA65B8C8-38DE-4687-AEA8-BCF7188BD5B6}"/>
    <cellStyle name="Comma 4 8 2 3 3" xfId="41315" xr:uid="{3484642A-5608-40FB-B594-4E00EDA77DFC}"/>
    <cellStyle name="Comma 4 8 2 3 4" xfId="43793" xr:uid="{C55C82A3-E26C-41C5-B296-45D5A0870DBB}"/>
    <cellStyle name="Comma 4 8 2 4" xfId="20693" xr:uid="{1CE75262-E60C-4845-B7B5-AB1DCEF5DD9E}"/>
    <cellStyle name="Comma 4 8 2 5" xfId="36907" xr:uid="{37A4F006-BAF1-4875-8F9E-1F67893EF09A}"/>
    <cellStyle name="Comma 4 8 2 6" xfId="39387" xr:uid="{3249D74D-ED2B-4E25-B008-5C3D5CE9E2DD}"/>
    <cellStyle name="Comma 4 8 2 7" xfId="41865" xr:uid="{55CB2F4B-95E5-42B9-BAE2-686D9F2C9405}"/>
    <cellStyle name="Comma 4 8 3" xfId="2604" xr:uid="{00000000-0005-0000-0000-00002B0A0000}"/>
    <cellStyle name="Comma 4 8 3 2" xfId="18804" xr:uid="{D898C814-E736-4DFB-88BD-917EDF46E39C}"/>
    <cellStyle name="Comma 4 8 3 3" xfId="24027" xr:uid="{2D125A78-DF6B-4F18-A8D6-A323C51A6320}"/>
    <cellStyle name="Comma 4 8 3 4" xfId="37901" xr:uid="{98D72BA0-66EA-4124-8E8A-6A8A795E355F}"/>
    <cellStyle name="Comma 4 8 3 5" xfId="40381" xr:uid="{C6F7C0E4-EDAC-48D9-B8E9-6B94521C90F1}"/>
    <cellStyle name="Comma 4 8 3 6" xfId="42859" xr:uid="{61CB4942-942C-4440-8774-E8C289DAC4F3}"/>
    <cellStyle name="Comma 4 8 4" xfId="18802" xr:uid="{C743F266-9DEE-448D-8340-5C696425A3B3}"/>
    <cellStyle name="Comma 4 8 5" xfId="19621" xr:uid="{37A34BCB-786B-47E5-A1EC-9B35227176E6}"/>
    <cellStyle name="Comma 4 8 6" xfId="36589" xr:uid="{67FDB261-7628-4A74-BB16-678008E59A52}"/>
    <cellStyle name="Comma 4 8 7" xfId="39069" xr:uid="{6CDF0006-98AB-4344-9497-FC5C2CE6362C}"/>
    <cellStyle name="Comma 4 8 8" xfId="41547" xr:uid="{CD056545-1FC1-45C6-B9AF-75596F85203A}"/>
    <cellStyle name="Comma 4 9" xfId="2605" xr:uid="{00000000-0005-0000-0000-00002C0A0000}"/>
    <cellStyle name="Comma 4 9 2" xfId="2606" xr:uid="{00000000-0005-0000-0000-00002D0A0000}"/>
    <cellStyle name="Comma 4 9 2 2" xfId="18806" xr:uid="{305114DA-DF34-4BC5-991D-D863BD4FFE86}"/>
    <cellStyle name="Comma 4 9 2 3" xfId="24028" xr:uid="{A5043D26-AD0F-4819-8975-86055DBFAA8E}"/>
    <cellStyle name="Comma 4 9 2 4" xfId="37902" xr:uid="{C9F75BDC-B7CD-46D0-BEB4-E9D0CA84504A}"/>
    <cellStyle name="Comma 4 9 2 5" xfId="40382" xr:uid="{197BB314-141A-43BB-B52C-41F798660446}"/>
    <cellStyle name="Comma 4 9 2 6" xfId="42860" xr:uid="{57B40288-9333-4DAF-91D0-5F9C47469AC3}"/>
    <cellStyle name="Comma 4 9 3" xfId="2607" xr:uid="{00000000-0005-0000-0000-00002E0A0000}"/>
    <cellStyle name="Comma 4 9 3 2" xfId="18807" xr:uid="{B91976B9-4204-4BA7-B2FC-8A94D38AF556}"/>
    <cellStyle name="Comma 4 9 3 3" xfId="24718" xr:uid="{1E93F1DE-4404-4CDE-993C-1016D8FB5082}"/>
    <cellStyle name="Comma 4 9 3 4" xfId="38577" xr:uid="{90B5F374-6E5F-426E-BFA8-2BE5DABA12BA}"/>
    <cellStyle name="Comma 4 9 3 5" xfId="41057" xr:uid="{931723D8-FFC3-4EFF-BEBA-DD7A6CD72A22}"/>
    <cellStyle name="Comma 4 9 3 6" xfId="43535" xr:uid="{26CCEC52-741A-4607-ACA2-32823AE0BCEA}"/>
    <cellStyle name="Comma 4 9 4" xfId="18805" xr:uid="{7F003157-D8AE-4AC7-A248-F8A91A50CEA6}"/>
    <cellStyle name="Comma 4 9 5" xfId="20686" xr:uid="{6E8E0650-EF80-427E-B1C8-392381035AB4}"/>
    <cellStyle name="Comma 4 9 6" xfId="36900" xr:uid="{388DFDA4-97E2-40C3-A903-AB0416CF72DD}"/>
    <cellStyle name="Comma 4 9 7" xfId="39380" xr:uid="{A44874BD-91B5-4DCB-9F33-6929A2D9B29F}"/>
    <cellStyle name="Comma 4 9 8" xfId="41858" xr:uid="{55CF93DA-7877-4C54-ADD6-F48BECDB91ED}"/>
    <cellStyle name="Comma 5" xfId="2608" xr:uid="{00000000-0005-0000-0000-00002F0A0000}"/>
    <cellStyle name="Comma 5 10" xfId="2609" xr:uid="{00000000-0005-0000-0000-0000300A0000}"/>
    <cellStyle name="Comma 5 10 2" xfId="18809" xr:uid="{45F01BE3-A4A8-40F2-863C-8DD66799CC99}"/>
    <cellStyle name="Comma 5 10 3" xfId="24029" xr:uid="{B7783077-5603-48CA-B4FD-312C4E124AC5}"/>
    <cellStyle name="Comma 5 10 4" xfId="37903" xr:uid="{25B13EA5-5FE5-4064-8823-C1EC784D8DA3}"/>
    <cellStyle name="Comma 5 10 5" xfId="40383" xr:uid="{F93FF4AA-49EA-4AA1-A3F4-F12A0F7B1367}"/>
    <cellStyle name="Comma 5 10 6" xfId="42861" xr:uid="{C29C604B-069D-44D1-A6B3-43A5AEBBF531}"/>
    <cellStyle name="Comma 5 11" xfId="18808" xr:uid="{4032D766-CD95-4D3C-BD9A-6CD98B2855C3}"/>
    <cellStyle name="Comma 5 12" xfId="19622" xr:uid="{A3BDDF13-F701-4200-8B1B-1881A37F6851}"/>
    <cellStyle name="Comma 5 13" xfId="36590" xr:uid="{8942D4C0-6FEB-4EC4-87D2-378CD0058CDF}"/>
    <cellStyle name="Comma 5 14" xfId="39070" xr:uid="{6792A5B9-5989-4E14-82EF-6D6A3A418614}"/>
    <cellStyle name="Comma 5 15" xfId="41548" xr:uid="{24B46FC6-3609-4F25-953A-547154407E98}"/>
    <cellStyle name="Comma 5 2" xfId="2610" xr:uid="{00000000-0005-0000-0000-0000310A0000}"/>
    <cellStyle name="Comma 5 2 2" xfId="2611" xr:uid="{00000000-0005-0000-0000-0000320A0000}"/>
    <cellStyle name="Comma 5 2 2 2" xfId="18811" xr:uid="{F1BC26BE-6BF5-43AC-9E34-97D4B29D8951}"/>
    <cellStyle name="Comma 5 2 2 2 2" xfId="24030" xr:uid="{F42A954A-D581-412C-A7D3-0E4CF9B3BCAF}"/>
    <cellStyle name="Comma 5 2 2 2 3" xfId="37904" xr:uid="{5EB07336-61C2-4BA1-B7B4-84556EBCA211}"/>
    <cellStyle name="Comma 5 2 2 2 4" xfId="40384" xr:uid="{1F200DE3-9D7E-4332-BE7C-AEDFAF895887}"/>
    <cellStyle name="Comma 5 2 2 2 5" xfId="42862" xr:uid="{4E7224C3-670C-43DA-8968-DBEB05B139EF}"/>
    <cellStyle name="Comma 5 2 2 3" xfId="20695" xr:uid="{64CA5C43-3B6E-418D-B755-86B5BDD7A5EE}"/>
    <cellStyle name="Comma 5 2 2 4" xfId="36909" xr:uid="{72F6FB1A-059A-42BC-BCC7-D96E1EC586D6}"/>
    <cellStyle name="Comma 5 2 2 5" xfId="39389" xr:uid="{161C7E9A-CC6B-4B4B-A402-8A8C58416830}"/>
    <cellStyle name="Comma 5 2 2 6" xfId="41867" xr:uid="{BBA3D4AD-974F-4F35-B5AA-D5F6DCE8D31A}"/>
    <cellStyle name="Comma 5 2 3" xfId="2612" xr:uid="{00000000-0005-0000-0000-0000330A0000}"/>
    <cellStyle name="Comma 5 2 3 2" xfId="18812" xr:uid="{64FBB29D-D742-4B96-866B-4B957BE5B977}"/>
    <cellStyle name="Comma 5 2 3 3" xfId="21793" xr:uid="{15E5536A-0238-476B-A22C-A999B475080A}"/>
    <cellStyle name="Comma 5 2 3 4" xfId="37464" xr:uid="{C5A79212-B8BC-40AF-88EA-04054A81E4B4}"/>
    <cellStyle name="Comma 5 2 3 5" xfId="39944" xr:uid="{36B76FCF-A92D-4520-BFC3-E6E7F5921026}"/>
    <cellStyle name="Comma 5 2 3 6" xfId="42422" xr:uid="{589DC491-8B8E-4512-88B0-12FEB4E52277}"/>
    <cellStyle name="Comma 5 2 4" xfId="18810" xr:uid="{27D23648-1949-4282-BC21-423783FC6FF3}"/>
    <cellStyle name="Comma 5 2 5" xfId="19623" xr:uid="{B2497EBF-13EE-48DE-A7DB-1E36579795F2}"/>
    <cellStyle name="Comma 5 2 6" xfId="36591" xr:uid="{CAE4852A-12A4-47A0-96A1-46F97548083D}"/>
    <cellStyle name="Comma 5 2 7" xfId="39071" xr:uid="{82B5E6E7-88E9-42AB-B0FD-AFCF7D900C36}"/>
    <cellStyle name="Comma 5 2 8" xfId="41549" xr:uid="{18690879-CA07-4AF0-9EA4-E0F01E34D582}"/>
    <cellStyle name="Comma 5 3" xfId="2613" xr:uid="{00000000-0005-0000-0000-0000340A0000}"/>
    <cellStyle name="Comma 5 3 2" xfId="2614" xr:uid="{00000000-0005-0000-0000-0000350A0000}"/>
    <cellStyle name="Comma 5 3 2 2" xfId="2615" xr:uid="{00000000-0005-0000-0000-0000360A0000}"/>
    <cellStyle name="Comma 5 3 2 2 2" xfId="18815" xr:uid="{A70E7C73-B340-4AC3-A8EF-BA73145ABAB9}"/>
    <cellStyle name="Comma 5 3 2 2 3" xfId="24032" xr:uid="{35AA4BE1-F913-4725-B9E7-EA14B7E9F2BF}"/>
    <cellStyle name="Comma 5 3 2 2 4" xfId="37906" xr:uid="{33784A11-7273-475B-88B8-DFCBC5E74E12}"/>
    <cellStyle name="Comma 5 3 2 2 5" xfId="40386" xr:uid="{831C01FE-607B-4380-BDF3-3CDCF3A706CE}"/>
    <cellStyle name="Comma 5 3 2 2 6" xfId="42864" xr:uid="{0F5B1149-708C-4134-925F-7066F62E3A5A}"/>
    <cellStyle name="Comma 5 3 2 3" xfId="2616" xr:uid="{00000000-0005-0000-0000-0000370A0000}"/>
    <cellStyle name="Comma 5 3 2 3 2" xfId="18816" xr:uid="{2D8A8AEE-6AF1-45B2-8869-4963A6676A33}"/>
    <cellStyle name="Comma 5 3 2 3 3" xfId="21785" xr:uid="{DFB6D401-AFA5-4F46-9936-2D5348409BF2}"/>
    <cellStyle name="Comma 5 3 2 3 4" xfId="37461" xr:uid="{EF3B2FFF-E9E4-4542-977F-87BCA22CD16A}"/>
    <cellStyle name="Comma 5 3 2 3 5" xfId="39941" xr:uid="{E922B56A-C513-4D1E-B59E-CCC845D23297}"/>
    <cellStyle name="Comma 5 3 2 3 6" xfId="42419" xr:uid="{B2EC2087-BD73-4FBF-920C-396A70180BE0}"/>
    <cellStyle name="Comma 5 3 2 4" xfId="18814" xr:uid="{D9155663-B2E3-482B-8E4E-DC711EA18EA7}"/>
    <cellStyle name="Comma 5 3 2 5" xfId="20696" xr:uid="{074788D1-1305-4E7A-BACF-01C4B5D6DB0C}"/>
    <cellStyle name="Comma 5 3 2 6" xfId="36910" xr:uid="{004527E3-8F30-4BEF-B56E-1E818E26A09B}"/>
    <cellStyle name="Comma 5 3 2 7" xfId="39390" xr:uid="{E25D86BF-1AD2-41ED-963B-6A16F168A6F6}"/>
    <cellStyle name="Comma 5 3 2 8" xfId="41868" xr:uid="{98ACE5AA-06D5-4536-9BE3-6A435FC98F4B}"/>
    <cellStyle name="Comma 5 3 3" xfId="2617" xr:uid="{00000000-0005-0000-0000-0000380A0000}"/>
    <cellStyle name="Comma 5 3 3 2" xfId="18817" xr:uid="{8145F5C6-0C8C-438F-8DEA-0AEA3A6A26B3}"/>
    <cellStyle name="Comma 5 3 3 3" xfId="24031" xr:uid="{E2C60177-3BA9-4E4A-B51F-381E87A563B8}"/>
    <cellStyle name="Comma 5 3 3 4" xfId="37905" xr:uid="{9B8D4794-EEB1-421C-8B5D-23D87C532807}"/>
    <cellStyle name="Comma 5 3 3 5" xfId="40385" xr:uid="{1F3ECF6E-6172-4DF7-9935-74FE1D23C1CA}"/>
    <cellStyle name="Comma 5 3 3 6" xfId="42863" xr:uid="{C0855ABE-9590-4A41-ACBF-2DF407765D01}"/>
    <cellStyle name="Comma 5 3 4" xfId="2618" xr:uid="{00000000-0005-0000-0000-0000390A0000}"/>
    <cellStyle name="Comma 5 3 4 2" xfId="18818" xr:uid="{6DC755E5-D9BE-4C8D-836C-754CD0A53EE1}"/>
    <cellStyle name="Comma 5 3 4 3" xfId="26767" xr:uid="{0789FEBC-52B5-4859-8E65-B740F618A151}"/>
    <cellStyle name="Comma 5 3 4 4" xfId="38837" xr:uid="{50D17E28-BD1F-445D-849E-33FD53B15834}"/>
    <cellStyle name="Comma 5 3 4 5" xfId="41317" xr:uid="{00FF103E-994E-4A1E-BD19-D28A47BE6CC1}"/>
    <cellStyle name="Comma 5 3 4 6" xfId="43795" xr:uid="{F27CEF71-FE48-4FC7-A1CA-C34F60A4A81C}"/>
    <cellStyle name="Comma 5 3 5" xfId="18813" xr:uid="{8F1BED17-E53F-49FF-9955-6A12B00011D3}"/>
    <cellStyle name="Comma 5 3 6" xfId="19624" xr:uid="{B064EEE3-BB0D-4465-9C69-D2A36348F998}"/>
    <cellStyle name="Comma 5 3 7" xfId="36592" xr:uid="{188B187C-854B-4FD0-A6B2-5E2283083D0E}"/>
    <cellStyle name="Comma 5 3 8" xfId="39072" xr:uid="{19E7FA9A-4DF2-4A2B-AFAC-BB2E78426DEF}"/>
    <cellStyle name="Comma 5 3 9" xfId="41550" xr:uid="{5EBE805E-B06C-4020-82FE-547D262F6C5F}"/>
    <cellStyle name="Comma 5 4" xfId="2619" xr:uid="{00000000-0005-0000-0000-00003A0A0000}"/>
    <cellStyle name="Comma 5 4 2" xfId="2620" xr:uid="{00000000-0005-0000-0000-00003B0A0000}"/>
    <cellStyle name="Comma 5 4 2 2" xfId="18820" xr:uid="{C5716ACA-AC8E-4E6A-8001-D52A00992593}"/>
    <cellStyle name="Comma 5 4 2 2 2" xfId="24033" xr:uid="{FC9BCFFB-A8C2-4625-BFAC-FF6690AF720F}"/>
    <cellStyle name="Comma 5 4 2 2 3" xfId="37907" xr:uid="{6B1DA670-F65C-410C-8C61-3E3D6DE53CF3}"/>
    <cellStyle name="Comma 5 4 2 2 4" xfId="40387" xr:uid="{C4542C77-B38A-489C-BCDF-3E13196DDC7D}"/>
    <cellStyle name="Comma 5 4 2 2 5" xfId="42865" xr:uid="{7F200C99-F4F8-4C2F-8547-0BF33D587A1B}"/>
    <cellStyle name="Comma 5 4 2 3" xfId="20697" xr:uid="{E92E8524-5438-46E9-BF91-FF8A24637123}"/>
    <cellStyle name="Comma 5 4 2 4" xfId="36911" xr:uid="{D78A9100-DF30-49F8-B0FD-13F629617A48}"/>
    <cellStyle name="Comma 5 4 2 5" xfId="39391" xr:uid="{448FD066-C8CC-4CB7-9947-3FF7908A4434}"/>
    <cellStyle name="Comma 5 4 2 6" xfId="41869" xr:uid="{B0B3E445-F380-4952-8BAE-7467D61A4902}"/>
    <cellStyle name="Comma 5 4 3" xfId="2621" xr:uid="{00000000-0005-0000-0000-00003C0A0000}"/>
    <cellStyle name="Comma 5 4 3 2" xfId="18821" xr:uid="{04FECE20-2D88-410A-881A-B02542F84DF3}"/>
    <cellStyle name="Comma 5 4 3 3" xfId="24719" xr:uid="{B6F58D0A-8D38-4A5B-BD3E-5E5096031A42}"/>
    <cellStyle name="Comma 5 4 3 4" xfId="38578" xr:uid="{F5C81600-55DE-4FAD-AC4B-74FFBE5CDBB6}"/>
    <cellStyle name="Comma 5 4 3 5" xfId="41058" xr:uid="{B5FAFCA8-00D8-40EC-8095-E9F952B9C937}"/>
    <cellStyle name="Comma 5 4 3 6" xfId="43536" xr:uid="{174354C1-39D3-4C66-88D6-EC38707FF9E6}"/>
    <cellStyle name="Comma 5 4 4" xfId="18819" xr:uid="{FEC51C65-9D9B-4FFA-BE53-AC15CF078914}"/>
    <cellStyle name="Comma 5 4 5" xfId="19625" xr:uid="{2902B369-33BF-4F1B-BCCF-2612BC0E409C}"/>
    <cellStyle name="Comma 5 4 6" xfId="36593" xr:uid="{6D31AA2A-5F11-47B7-B3DA-2B8203DE76B6}"/>
    <cellStyle name="Comma 5 4 7" xfId="39073" xr:uid="{DC90C8FF-0A51-4CE9-B200-5576062C87F0}"/>
    <cellStyle name="Comma 5 4 8" xfId="41551" xr:uid="{8F12685D-0A6A-403A-9668-B389656BAA45}"/>
    <cellStyle name="Comma 5 5" xfId="2622" xr:uid="{00000000-0005-0000-0000-00003D0A0000}"/>
    <cellStyle name="Comma 5 5 2" xfId="2623" xr:uid="{00000000-0005-0000-0000-00003E0A0000}"/>
    <cellStyle name="Comma 5 5 2 2" xfId="18823" xr:uid="{6AA72E54-2E61-4942-9CCE-D5BD269C1FBD}"/>
    <cellStyle name="Comma 5 5 2 2 2" xfId="24034" xr:uid="{CF23D4E2-E0B5-4801-A82F-7509EC273ECA}"/>
    <cellStyle name="Comma 5 5 2 2 3" xfId="37908" xr:uid="{BCA1142B-CBF8-4C7A-9A55-1102553383DF}"/>
    <cellStyle name="Comma 5 5 2 2 4" xfId="40388" xr:uid="{373B66BA-B2DA-4B95-ACEF-B8AABB5DFFC9}"/>
    <cellStyle name="Comma 5 5 2 2 5" xfId="42866" xr:uid="{3169F608-AA79-453F-B06C-21BF1FBB82D1}"/>
    <cellStyle name="Comma 5 5 2 3" xfId="20698" xr:uid="{7CC3415F-808F-4428-BCCA-A91D9A042BFD}"/>
    <cellStyle name="Comma 5 5 2 4" xfId="36912" xr:uid="{CF37BBFC-892A-48CF-8ED6-424F642A3260}"/>
    <cellStyle name="Comma 5 5 2 5" xfId="39392" xr:uid="{8A7F5BE2-4B49-49BB-896D-B87AEF5252F3}"/>
    <cellStyle name="Comma 5 5 2 6" xfId="41870" xr:uid="{F577A172-0932-48FC-8BDA-7A945432811F}"/>
    <cellStyle name="Comma 5 5 3" xfId="2624" xr:uid="{00000000-0005-0000-0000-00003F0A0000}"/>
    <cellStyle name="Comma 5 5 3 2" xfId="18824" xr:uid="{F3AA97AD-123D-4B33-9A09-9513254B5526}"/>
    <cellStyle name="Comma 5 5 3 3" xfId="21767" xr:uid="{B88619B7-C6C3-4C1A-BAE2-9F60E48539D2}"/>
    <cellStyle name="Comma 5 5 3 4" xfId="37446" xr:uid="{D39DD79D-C59C-4921-A05F-ECCFFB76E408}"/>
    <cellStyle name="Comma 5 5 3 5" xfId="39926" xr:uid="{5D4C01A9-905E-4402-A77C-8F59A2D3B67C}"/>
    <cellStyle name="Comma 5 5 3 6" xfId="42404" xr:uid="{79BBE801-0B51-4228-8BB1-C04522D33DD1}"/>
    <cellStyle name="Comma 5 5 4" xfId="18822" xr:uid="{308D87FB-94F3-466C-AB20-D1A94D06CD3B}"/>
    <cellStyle name="Comma 5 5 5" xfId="19626" xr:uid="{4867FA4D-D386-45FF-B726-5FCC43308E8A}"/>
    <cellStyle name="Comma 5 5 6" xfId="36594" xr:uid="{F945D607-652D-40CA-8FD6-126F213A99AE}"/>
    <cellStyle name="Comma 5 5 7" xfId="39074" xr:uid="{5E9AE73E-FE38-4CA9-8822-9945762D7733}"/>
    <cellStyle name="Comma 5 5 8" xfId="41552" xr:uid="{0969C324-DF4F-4A79-B087-0781D6309545}"/>
    <cellStyle name="Comma 5 6" xfId="2625" xr:uid="{00000000-0005-0000-0000-0000400A0000}"/>
    <cellStyle name="Comma 5 6 2" xfId="2626" xr:uid="{00000000-0005-0000-0000-0000410A0000}"/>
    <cellStyle name="Comma 5 6 2 2" xfId="18826" xr:uid="{0B8CFA69-8688-44A6-8D73-606191D52669}"/>
    <cellStyle name="Comma 5 6 2 2 2" xfId="24035" xr:uid="{AF393F22-67F4-4ACC-85BD-4642E4BB9FB6}"/>
    <cellStyle name="Comma 5 6 2 2 3" xfId="37909" xr:uid="{E2950CAE-9C87-4520-98AD-860C12B238DF}"/>
    <cellStyle name="Comma 5 6 2 2 4" xfId="40389" xr:uid="{ADEB27CA-1FE9-4636-AE0D-776880F81F6E}"/>
    <cellStyle name="Comma 5 6 2 2 5" xfId="42867" xr:uid="{751ED5F9-31A1-4B5F-ADFF-288D1363A36C}"/>
    <cellStyle name="Comma 5 6 2 3" xfId="20699" xr:uid="{3CA8939A-0CDE-4F81-85FE-13D717EB75F8}"/>
    <cellStyle name="Comma 5 6 2 4" xfId="36913" xr:uid="{BE7434E3-DE8E-41BC-B403-5940D5B4893B}"/>
    <cellStyle name="Comma 5 6 2 5" xfId="39393" xr:uid="{0BADC1B9-22B6-4622-A33A-9BA736B5B00C}"/>
    <cellStyle name="Comma 5 6 2 6" xfId="41871" xr:uid="{99391B66-ABC4-44C6-8F67-8455959ED95F}"/>
    <cellStyle name="Comma 5 6 3" xfId="2627" xr:uid="{00000000-0005-0000-0000-0000420A0000}"/>
    <cellStyle name="Comma 5 6 3 2" xfId="18827" xr:uid="{F9F66EE9-333E-4D18-8D04-C0E8AF2F6D45}"/>
    <cellStyle name="Comma 5 6 3 3" xfId="24720" xr:uid="{DFF9131D-80E1-4CC7-AE8C-E085BA244EFA}"/>
    <cellStyle name="Comma 5 6 3 4" xfId="38579" xr:uid="{2FE59752-E5AA-478B-A973-EA55B08CEFB2}"/>
    <cellStyle name="Comma 5 6 3 5" xfId="41059" xr:uid="{9846D010-9FFD-4299-8F2D-048F98B941DF}"/>
    <cellStyle name="Comma 5 6 3 6" xfId="43537" xr:uid="{C19F9DA8-CF08-4F30-8F60-2DCA4E9AA254}"/>
    <cellStyle name="Comma 5 6 4" xfId="18825" xr:uid="{5E55BE70-8DA1-4E74-A59D-C48F98399810}"/>
    <cellStyle name="Comma 5 6 5" xfId="19627" xr:uid="{8C03E369-7860-411B-BD3D-D4CD9125B49D}"/>
    <cellStyle name="Comma 5 6 6" xfId="36595" xr:uid="{6584E7C9-76DF-4B7E-8BB7-7744C4451DBE}"/>
    <cellStyle name="Comma 5 6 7" xfId="39075" xr:uid="{ABDEE75E-9ED3-4333-88A6-CF7765BFCBCA}"/>
    <cellStyle name="Comma 5 6 8" xfId="41553" xr:uid="{6F8A8253-B019-47C2-B494-6A5DE1624E8E}"/>
    <cellStyle name="Comma 5 7" xfId="2628" xr:uid="{00000000-0005-0000-0000-0000430A0000}"/>
    <cellStyle name="Comma 5 7 2" xfId="2629" xr:uid="{00000000-0005-0000-0000-0000440A0000}"/>
    <cellStyle name="Comma 5 7 2 2" xfId="18829" xr:uid="{81B61EBC-40F5-4315-A965-B5412B869B26}"/>
    <cellStyle name="Comma 5 7 2 2 2" xfId="24036" xr:uid="{0127ABF1-F44D-4632-82C3-1AA6A3012CB8}"/>
    <cellStyle name="Comma 5 7 2 2 3" xfId="37910" xr:uid="{CE3D03F1-7339-49F3-B3A8-BC81DC941B4E}"/>
    <cellStyle name="Comma 5 7 2 2 4" xfId="40390" xr:uid="{B875FD4B-7C5C-4D13-A135-259FB71101D8}"/>
    <cellStyle name="Comma 5 7 2 2 5" xfId="42868" xr:uid="{37FE178C-F7B8-45AC-AC75-F18E2AC9919E}"/>
    <cellStyle name="Comma 5 7 2 3" xfId="20700" xr:uid="{5964A629-CDB4-4F3C-9A00-59E07611C341}"/>
    <cellStyle name="Comma 5 7 2 4" xfId="36914" xr:uid="{2B1ADAFF-BBA4-4856-8CD0-AF26657873B6}"/>
    <cellStyle name="Comma 5 7 2 5" xfId="39394" xr:uid="{94730926-07E1-48E3-97BB-2AEA6AE44E00}"/>
    <cellStyle name="Comma 5 7 2 6" xfId="41872" xr:uid="{AB39E564-7AE4-43D1-BAFA-1438AEC5C369}"/>
    <cellStyle name="Comma 5 7 3" xfId="2630" xr:uid="{00000000-0005-0000-0000-0000450A0000}"/>
    <cellStyle name="Comma 5 7 3 2" xfId="18830" xr:uid="{3C2E0C01-2D2C-44E7-9B4E-9EA657EEF82C}"/>
    <cellStyle name="Comma 5 7 3 3" xfId="26663" xr:uid="{DF8A3410-8413-4BCA-BA91-FD0D9C9A4EE6}"/>
    <cellStyle name="Comma 5 7 3 4" xfId="38796" xr:uid="{B7A71085-5EDF-4D02-B3FB-84CF4E0D8E59}"/>
    <cellStyle name="Comma 5 7 3 5" xfId="41276" xr:uid="{F242B5B6-A73D-4173-A662-9C55D3CE4511}"/>
    <cellStyle name="Comma 5 7 3 6" xfId="43754" xr:uid="{269943A6-33D3-4107-AB4B-71D7FF9FCBC4}"/>
    <cellStyle name="Comma 5 7 4" xfId="18828" xr:uid="{84ACB9F8-F18A-4EE9-A3CC-9E1FF7616979}"/>
    <cellStyle name="Comma 5 7 5" xfId="19628" xr:uid="{076B522E-47B3-4B90-A8A5-9A74227F244D}"/>
    <cellStyle name="Comma 5 7 6" xfId="36596" xr:uid="{7F60A522-6155-4890-8DC3-F01A835F5671}"/>
    <cellStyle name="Comma 5 7 7" xfId="39076" xr:uid="{7548A76E-0F1F-4DD8-A506-44B942316C6C}"/>
    <cellStyle name="Comma 5 7 8" xfId="41554" xr:uid="{BEE84E0F-98CD-41FD-B8F3-2664A64B94D0}"/>
    <cellStyle name="Comma 5 8" xfId="2631" xr:uid="{00000000-0005-0000-0000-0000460A0000}"/>
    <cellStyle name="Comma 5 8 2" xfId="2632" xr:uid="{00000000-0005-0000-0000-0000470A0000}"/>
    <cellStyle name="Comma 5 8 2 2" xfId="18832" xr:uid="{CC96A550-0BD4-4934-8F29-3DC13EC5E569}"/>
    <cellStyle name="Comma 5 8 2 2 2" xfId="24037" xr:uid="{295FB18B-417A-446E-97F6-A7A712CDB109}"/>
    <cellStyle name="Comma 5 8 2 2 3" xfId="37911" xr:uid="{E534CD38-990B-47C7-9191-A80A2671612F}"/>
    <cellStyle name="Comma 5 8 2 2 4" xfId="40391" xr:uid="{5CF55EB9-AEC5-45EB-A595-EF3E7DD77DAE}"/>
    <cellStyle name="Comma 5 8 2 2 5" xfId="42869" xr:uid="{CE362524-6892-469B-B2BC-D1245D3ACCB0}"/>
    <cellStyle name="Comma 5 8 2 3" xfId="20701" xr:uid="{326378BC-654D-4C62-852D-7AB750FED950}"/>
    <cellStyle name="Comma 5 8 2 4" xfId="36915" xr:uid="{ABB20C40-515B-4627-A975-DBB955E84A9F}"/>
    <cellStyle name="Comma 5 8 2 5" xfId="39395" xr:uid="{0C7D6265-56DD-4899-A29D-3C81B4712EFD}"/>
    <cellStyle name="Comma 5 8 2 6" xfId="41873" xr:uid="{A95B991E-0948-4ACD-B445-9C57672E4094}"/>
    <cellStyle name="Comma 5 8 3" xfId="2633" xr:uid="{00000000-0005-0000-0000-0000480A0000}"/>
    <cellStyle name="Comma 5 8 3 2" xfId="18833" xr:uid="{022F6EF7-6BF8-40EF-ABA1-1F38F03BBA90}"/>
    <cellStyle name="Comma 5 8 3 3" xfId="24721" xr:uid="{EF45970A-4F7B-4F20-B74F-06CD9FE5E3A1}"/>
    <cellStyle name="Comma 5 8 3 4" xfId="38580" xr:uid="{C5D0BF54-63C9-48A5-A574-5E409F174C89}"/>
    <cellStyle name="Comma 5 8 3 5" xfId="41060" xr:uid="{9778C1CD-4CBF-478D-87C7-137DC7CC2513}"/>
    <cellStyle name="Comma 5 8 3 6" xfId="43538" xr:uid="{73C1E43E-CE8C-4FF5-92BB-B58513EE08EC}"/>
    <cellStyle name="Comma 5 8 4" xfId="18831" xr:uid="{7B2B65BE-FA92-4980-AA2A-A562EDAEC5FA}"/>
    <cellStyle name="Comma 5 8 5" xfId="19629" xr:uid="{08501D57-9D4E-4F8E-9BB7-D2089436CEF7}"/>
    <cellStyle name="Comma 5 8 6" xfId="36597" xr:uid="{93F61893-00E2-4463-854C-80653FCEED2A}"/>
    <cellStyle name="Comma 5 8 7" xfId="39077" xr:uid="{89300C51-242D-4485-940A-993455F55F67}"/>
    <cellStyle name="Comma 5 8 8" xfId="41555" xr:uid="{43F3BEAE-0C79-45DF-B264-8E2C11AB423F}"/>
    <cellStyle name="Comma 5 9" xfId="2634" xr:uid="{00000000-0005-0000-0000-0000490A0000}"/>
    <cellStyle name="Comma 5 9 2" xfId="18834" xr:uid="{CCB0790A-F1BF-4ED9-91E1-F95021E81E64}"/>
    <cellStyle name="Comma 5 9 2 2" xfId="23530" xr:uid="{2103DB49-CC0E-4544-8D4F-F0B011230A8D}"/>
    <cellStyle name="Comma 5 9 3" xfId="24722" xr:uid="{C6E115B3-28E0-4C7A-BC5F-B14D3EE49151}"/>
    <cellStyle name="Comma 5 9 3 2" xfId="38581" xr:uid="{EF7F536C-2CE3-469B-BC4D-8B45851A49C6}"/>
    <cellStyle name="Comma 5 9 3 3" xfId="41061" xr:uid="{242F5349-A10C-48DF-A33C-47D0D2956EF9}"/>
    <cellStyle name="Comma 5 9 3 4" xfId="43539" xr:uid="{9706B184-5A65-4CC7-BA38-B86106972855}"/>
    <cellStyle name="Comma 5 9 4" xfId="20694" xr:uid="{320AB18C-D1AE-4990-B5F4-FDFD3FDB9BB7}"/>
    <cellStyle name="Comma 5 9 5" xfId="36908" xr:uid="{14F9783E-7105-46D7-BC43-445E747D5C83}"/>
    <cellStyle name="Comma 5 9 6" xfId="39388" xr:uid="{9D012865-737B-4C44-B709-B801215D0FFC}"/>
    <cellStyle name="Comma 5 9 7" xfId="41866" xr:uid="{67BABF9B-DBA3-4D0F-B3D8-9DE7DAAB941F}"/>
    <cellStyle name="Comma 6" xfId="2635" xr:uid="{00000000-0005-0000-0000-00004A0A0000}"/>
    <cellStyle name="Comma 6 10" xfId="2636" xr:uid="{00000000-0005-0000-0000-00004B0A0000}"/>
    <cellStyle name="Comma 6 10 2" xfId="18836" xr:uid="{2FFCF268-368A-4D2A-9313-F1A6BAE05C1B}"/>
    <cellStyle name="Comma 6 10 3" xfId="24038" xr:uid="{CC121809-0A9C-41DA-B8EA-54B905E66E46}"/>
    <cellStyle name="Comma 6 10 4" xfId="37912" xr:uid="{A408B209-695B-4C50-9263-468149B75E92}"/>
    <cellStyle name="Comma 6 10 5" xfId="40392" xr:uid="{A8F623BF-506A-4AEF-A59C-18AA689E450F}"/>
    <cellStyle name="Comma 6 10 6" xfId="42870" xr:uid="{B8C65D4A-23B1-4D0A-B572-2C7E695BD605}"/>
    <cellStyle name="Comma 6 11" xfId="18835" xr:uid="{BBBF14AC-8090-485D-A543-A62135C6D384}"/>
    <cellStyle name="Comma 6 12" xfId="19630" xr:uid="{9C5FD7A4-0703-45B5-AE00-0366F1922263}"/>
    <cellStyle name="Comma 6 13" xfId="36598" xr:uid="{F700779F-6926-488B-8B32-2098E0843337}"/>
    <cellStyle name="Comma 6 14" xfId="39078" xr:uid="{27634FC3-CF1A-419B-9A05-256B41C3D8B2}"/>
    <cellStyle name="Comma 6 15" xfId="41556" xr:uid="{E1DC2197-F542-4E78-98D0-9BEDC3DEADCC}"/>
    <cellStyle name="Comma 6 2" xfId="2637" xr:uid="{00000000-0005-0000-0000-00004C0A0000}"/>
    <cellStyle name="Comma 6 2 2" xfId="2638" xr:uid="{00000000-0005-0000-0000-00004D0A0000}"/>
    <cellStyle name="Comma 6 2 2 2" xfId="18838" xr:uid="{001B892B-7C37-4410-8D4B-735E77496172}"/>
    <cellStyle name="Comma 6 2 2 2 2" xfId="23533" xr:uid="{40976C4A-95CC-4190-878A-ED8EF47BBA97}"/>
    <cellStyle name="Comma 6 2 2 3" xfId="21765" xr:uid="{1757E102-8CD3-4A93-BF08-8A5AC4966A70}"/>
    <cellStyle name="Comma 6 2 2 3 2" xfId="37444" xr:uid="{123EA926-5B59-4287-AB4A-D549200814AC}"/>
    <cellStyle name="Comma 6 2 2 3 3" xfId="39924" xr:uid="{3C633FF2-4243-40CF-9AA4-0663C49EB3B6}"/>
    <cellStyle name="Comma 6 2 2 3 4" xfId="42402" xr:uid="{03B49985-D86A-4B9C-B49B-1D8F1754E6FC}"/>
    <cellStyle name="Comma 6 2 2 4" xfId="20703" xr:uid="{7342B66A-0ECB-4792-9E06-31C435C16C39}"/>
    <cellStyle name="Comma 6 2 2 5" xfId="36917" xr:uid="{FD308969-B2BF-45B2-97E9-AE0F6DE59B6C}"/>
    <cellStyle name="Comma 6 2 2 6" xfId="39397" xr:uid="{9775AE0F-5F3B-4747-B415-59AF20D16C35}"/>
    <cellStyle name="Comma 6 2 2 7" xfId="41875" xr:uid="{C9C2251C-3D3E-47DD-B4A7-FCB4A1009CA3}"/>
    <cellStyle name="Comma 6 2 3" xfId="2639" xr:uid="{00000000-0005-0000-0000-00004E0A0000}"/>
    <cellStyle name="Comma 6 2 3 2" xfId="18839" xr:uid="{C245F7DD-A7EC-4FB1-A387-6E07E7186156}"/>
    <cellStyle name="Comma 6 2 3 2 2" xfId="21766" xr:uid="{4B034E70-E679-470F-BC29-8CC93D28A30D}"/>
    <cellStyle name="Comma 6 2 3 2 3" xfId="37445" xr:uid="{3BD003A0-5EC4-41DA-B593-CC80E38E0E10}"/>
    <cellStyle name="Comma 6 2 3 2 4" xfId="39925" xr:uid="{5128E572-AD75-4930-BA92-16AEE1B89A66}"/>
    <cellStyle name="Comma 6 2 3 2 5" xfId="42403" xr:uid="{50E25E21-8C12-4F84-BC97-8A7B4544344E}"/>
    <cellStyle name="Comma 6 2 3 3" xfId="23532" xr:uid="{669947EB-7C54-4733-80F0-FDC562010390}"/>
    <cellStyle name="Comma 6 2 4" xfId="18837" xr:uid="{6A4D6294-0CC3-4C5E-84F0-A1D6B8157E0B}"/>
    <cellStyle name="Comma 6 2 4 2" xfId="24039" xr:uid="{E262ABB6-5C70-425B-8739-07239A71F93F}"/>
    <cellStyle name="Comma 6 2 4 3" xfId="37913" xr:uid="{B3B9B4DC-4C4F-483A-AA1E-9F84A31500C5}"/>
    <cellStyle name="Comma 6 2 4 4" xfId="40393" xr:uid="{3B352B0C-56E1-45F6-B2B5-69040776C661}"/>
    <cellStyle name="Comma 6 2 4 5" xfId="42871" xr:uid="{5F8BBBD2-325F-4A97-942D-4D5AD0B3AB94}"/>
    <cellStyle name="Comma 6 2 5" xfId="19631" xr:uid="{EB93143D-8ECF-4B87-BBBB-82EC22979166}"/>
    <cellStyle name="Comma 6 2 6" xfId="36599" xr:uid="{108511DB-3824-456D-A83F-417B837F4A1C}"/>
    <cellStyle name="Comma 6 2 7" xfId="39079" xr:uid="{9B8162E3-8E23-4ECA-9E6B-1FD6CE1FAE95}"/>
    <cellStyle name="Comma 6 2 8" xfId="41557" xr:uid="{7FC52D28-48A1-4C55-9DB5-6D4E74D589CD}"/>
    <cellStyle name="Comma 6 3" xfId="2640" xr:uid="{00000000-0005-0000-0000-00004F0A0000}"/>
    <cellStyle name="Comma 6 3 2" xfId="2641" xr:uid="{00000000-0005-0000-0000-0000500A0000}"/>
    <cellStyle name="Comma 6 3 2 2" xfId="18841" xr:uid="{3B8BF538-84FC-4B73-9EDC-28252FC12F9B}"/>
    <cellStyle name="Comma 6 3 2 2 2" xfId="23534" xr:uid="{997002CC-0265-45CF-BAAC-05C8FCD82467}"/>
    <cellStyle name="Comma 6 3 2 3" xfId="24723" xr:uid="{BFC46577-390D-46F6-9B41-3C5D28188859}"/>
    <cellStyle name="Comma 6 3 2 3 2" xfId="38582" xr:uid="{B2678C82-7180-4E81-978D-30FDAF904C8A}"/>
    <cellStyle name="Comma 6 3 2 3 3" xfId="41062" xr:uid="{7DF9DEE2-D5A4-40C7-B971-4FA2BF55036C}"/>
    <cellStyle name="Comma 6 3 2 3 4" xfId="43540" xr:uid="{4B516481-5CB3-4250-997D-AED22CF5D14A}"/>
    <cellStyle name="Comma 6 3 2 4" xfId="20704" xr:uid="{7C0FF2BF-D7E4-4299-A0BE-7F81B16EB231}"/>
    <cellStyle name="Comma 6 3 2 5" xfId="36918" xr:uid="{C43E7807-F6B1-446F-8F1E-1AACD7BF9FBD}"/>
    <cellStyle name="Comma 6 3 2 6" xfId="39398" xr:uid="{E5C5E51E-5F58-4688-9579-62EE1F112B5C}"/>
    <cellStyle name="Comma 6 3 2 7" xfId="41876" xr:uid="{56CCF2EC-2822-4FEB-BBFB-1818EFBF3E99}"/>
    <cellStyle name="Comma 6 3 3" xfId="2642" xr:uid="{00000000-0005-0000-0000-0000510A0000}"/>
    <cellStyle name="Comma 6 3 3 2" xfId="18842" xr:uid="{9B2ADAEB-C943-4526-8CAD-3760FA341C3F}"/>
    <cellStyle name="Comma 6 3 3 3" xfId="24040" xr:uid="{2C7ACB49-D403-46E7-AEAD-2386CE57E0AB}"/>
    <cellStyle name="Comma 6 3 3 4" xfId="37914" xr:uid="{01F7B093-45BC-4751-B4C9-4FD840EB6691}"/>
    <cellStyle name="Comma 6 3 3 5" xfId="40394" xr:uid="{89296F4F-999E-4E4B-8B7F-4BFD85C9DA8C}"/>
    <cellStyle name="Comma 6 3 3 6" xfId="42872" xr:uid="{B5B88D6A-C1DF-43EC-B65C-BD9A5488DD42}"/>
    <cellStyle name="Comma 6 3 4" xfId="18840" xr:uid="{C7F1A14C-5F41-433D-B719-05CE6A5872FB}"/>
    <cellStyle name="Comma 6 3 5" xfId="19632" xr:uid="{0273571D-FF88-4695-90E5-435EF17651B4}"/>
    <cellStyle name="Comma 6 3 6" xfId="36600" xr:uid="{B6716082-274B-4FCA-A84A-8CEE19EEE4B5}"/>
    <cellStyle name="Comma 6 3 7" xfId="39080" xr:uid="{411735AF-2B93-479D-B107-935F141C78FA}"/>
    <cellStyle name="Comma 6 3 8" xfId="41558" xr:uid="{037E2F66-DC38-45C3-9A9C-02A6E485AA4E}"/>
    <cellStyle name="Comma 6 4" xfId="2643" xr:uid="{00000000-0005-0000-0000-0000520A0000}"/>
    <cellStyle name="Comma 6 4 2" xfId="2644" xr:uid="{00000000-0005-0000-0000-0000530A0000}"/>
    <cellStyle name="Comma 6 4 2 2" xfId="18844" xr:uid="{F73D09C7-8516-438E-BAC3-D4AEE1F18C48}"/>
    <cellStyle name="Comma 6 4 2 2 2" xfId="24041" xr:uid="{D7F79D90-1F5F-4C0E-80FD-88A432B56224}"/>
    <cellStyle name="Comma 6 4 2 2 3" xfId="37915" xr:uid="{8C277B6E-D989-41AB-9AE0-D9428A46335A}"/>
    <cellStyle name="Comma 6 4 2 2 4" xfId="40395" xr:uid="{687B540C-4843-4899-BED5-CD655F43F627}"/>
    <cellStyle name="Comma 6 4 2 2 5" xfId="42873" xr:uid="{47802B6C-BEB1-46FD-B2AF-965709367C74}"/>
    <cellStyle name="Comma 6 4 2 3" xfId="20705" xr:uid="{6B917342-8558-4BF9-AE8F-9DE7E93908B4}"/>
    <cellStyle name="Comma 6 4 2 4" xfId="36919" xr:uid="{5258397E-9D5F-4AA8-877B-9F97012BF98E}"/>
    <cellStyle name="Comma 6 4 2 5" xfId="39399" xr:uid="{68DF3C66-1C03-4B90-9812-9E486F57183C}"/>
    <cellStyle name="Comma 6 4 2 6" xfId="41877" xr:uid="{F0F83C45-4A6B-4C4B-9E52-4FFE9BBE11B6}"/>
    <cellStyle name="Comma 6 4 3" xfId="2645" xr:uid="{00000000-0005-0000-0000-0000540A0000}"/>
    <cellStyle name="Comma 6 4 3 2" xfId="18845" xr:uid="{B38E6E98-03FF-4FFA-8A5D-6B3AF0B22AFD}"/>
    <cellStyle name="Comma 6 4 3 3" xfId="26769" xr:uid="{AEFB8301-190F-4BCC-8AAA-25F5D4F22E7C}"/>
    <cellStyle name="Comma 6 4 3 4" xfId="38839" xr:uid="{F362F36F-C91A-4C23-848D-2D6EE648719D}"/>
    <cellStyle name="Comma 6 4 3 5" xfId="41319" xr:uid="{1A1E773B-F4FB-48AE-981F-81F6CCC681B6}"/>
    <cellStyle name="Comma 6 4 3 6" xfId="43797" xr:uid="{0BF71128-3519-4D13-B4D4-954383C58614}"/>
    <cellStyle name="Comma 6 4 4" xfId="18843" xr:uid="{08828A32-B0CE-460A-975F-1843054BB1AD}"/>
    <cellStyle name="Comma 6 4 5" xfId="19633" xr:uid="{5FBF110C-A4DC-4F01-B3E0-5D2FCD95A0E4}"/>
    <cellStyle name="Comma 6 4 6" xfId="36601" xr:uid="{5F5F647F-682F-42E2-900F-D755BD4F8E8B}"/>
    <cellStyle name="Comma 6 4 7" xfId="39081" xr:uid="{21B995C1-751E-47F9-8B8C-7DE6B07BC91C}"/>
    <cellStyle name="Comma 6 4 8" xfId="41559" xr:uid="{11879C02-75A8-4237-8599-B762D91F3A1C}"/>
    <cellStyle name="Comma 6 5" xfId="2646" xr:uid="{00000000-0005-0000-0000-0000550A0000}"/>
    <cellStyle name="Comma 6 5 2" xfId="2647" xr:uid="{00000000-0005-0000-0000-0000560A0000}"/>
    <cellStyle name="Comma 6 5 2 2" xfId="18847" xr:uid="{80EE22C2-C67E-4F60-8394-A7F4F1DFB263}"/>
    <cellStyle name="Comma 6 5 2 2 2" xfId="24042" xr:uid="{9FAD5497-B891-4C2A-9B24-24A7D3E66C81}"/>
    <cellStyle name="Comma 6 5 2 2 3" xfId="37916" xr:uid="{C619AF94-6197-47EC-B0DC-55064D8C0A65}"/>
    <cellStyle name="Comma 6 5 2 2 4" xfId="40396" xr:uid="{866F75B7-D0DC-4B6B-9A95-92C8E4D99D45}"/>
    <cellStyle name="Comma 6 5 2 2 5" xfId="42874" xr:uid="{5741CE32-6609-4E95-871C-D89F3253E2F8}"/>
    <cellStyle name="Comma 6 5 2 3" xfId="20706" xr:uid="{C070A30F-C2B9-4CD8-9487-9D3EFC855B5D}"/>
    <cellStyle name="Comma 6 5 2 4" xfId="36920" xr:uid="{47A8433E-9DD8-411A-9676-4B0D7FA262FB}"/>
    <cellStyle name="Comma 6 5 2 5" xfId="39400" xr:uid="{74E97CE8-C139-40A4-978C-2EB8FC297741}"/>
    <cellStyle name="Comma 6 5 2 6" xfId="41878" xr:uid="{5ACDBDC6-3D8B-4028-9691-AD3435544C0A}"/>
    <cellStyle name="Comma 6 5 3" xfId="2648" xr:uid="{00000000-0005-0000-0000-0000570A0000}"/>
    <cellStyle name="Comma 6 5 3 2" xfId="18848" xr:uid="{56B785FD-F045-4C22-93B4-A7F70A732C9B}"/>
    <cellStyle name="Comma 6 5 3 3" xfId="26768" xr:uid="{EF533FD2-7A43-4264-BA0A-4100FF65D076}"/>
    <cellStyle name="Comma 6 5 3 4" xfId="38838" xr:uid="{730712F8-1709-4AE0-B015-B9BCEDBB17DD}"/>
    <cellStyle name="Comma 6 5 3 5" xfId="41318" xr:uid="{F2399024-2818-467E-AE06-286BE8C5DF68}"/>
    <cellStyle name="Comma 6 5 3 6" xfId="43796" xr:uid="{6A51F5C6-30C6-460A-B912-F56DF8E0F3B6}"/>
    <cellStyle name="Comma 6 5 4" xfId="18846" xr:uid="{57B0409B-18F3-42DC-A434-1B86EE28178F}"/>
    <cellStyle name="Comma 6 5 5" xfId="19634" xr:uid="{A3E43978-3670-453A-8753-62D55299D82D}"/>
    <cellStyle name="Comma 6 5 6" xfId="36602" xr:uid="{693B552A-9987-4056-886F-6E65497E6A12}"/>
    <cellStyle name="Comma 6 5 7" xfId="39082" xr:uid="{D1E3363A-60C3-40DD-B255-13C65C49A13E}"/>
    <cellStyle name="Comma 6 5 8" xfId="41560" xr:uid="{11A45C27-6268-490C-9333-515E2144681D}"/>
    <cellStyle name="Comma 6 6" xfId="2649" xr:uid="{00000000-0005-0000-0000-0000580A0000}"/>
    <cellStyle name="Comma 6 6 2" xfId="2650" xr:uid="{00000000-0005-0000-0000-0000590A0000}"/>
    <cellStyle name="Comma 6 6 2 2" xfId="18850" xr:uid="{DFC0EC92-D1DD-4689-A653-F68FCD8A7D32}"/>
    <cellStyle name="Comma 6 6 2 2 2" xfId="24043" xr:uid="{AF33D0B9-2F4A-498E-B58D-46C5543ACE70}"/>
    <cellStyle name="Comma 6 6 2 2 3" xfId="37917" xr:uid="{ECF521AA-7A8D-4185-8A84-538E330122E8}"/>
    <cellStyle name="Comma 6 6 2 2 4" xfId="40397" xr:uid="{BE8974C5-D98D-40DF-9E3E-5DCBA132D9F6}"/>
    <cellStyle name="Comma 6 6 2 2 5" xfId="42875" xr:uid="{5E79D8F9-8B8B-4B34-9EA0-5FF31D4CB30B}"/>
    <cellStyle name="Comma 6 6 2 3" xfId="20707" xr:uid="{40D5807C-4776-4F91-B2E4-40F65308EF93}"/>
    <cellStyle name="Comma 6 6 2 4" xfId="36921" xr:uid="{3EB38930-4465-4DF7-8F19-D96DFFD38CD0}"/>
    <cellStyle name="Comma 6 6 2 5" xfId="39401" xr:uid="{74E66E06-595B-4C55-83CB-8210F502C54B}"/>
    <cellStyle name="Comma 6 6 2 6" xfId="41879" xr:uid="{8181DB2A-E8D1-4570-97C8-1E18ABE6289E}"/>
    <cellStyle name="Comma 6 6 3" xfId="2651" xr:uid="{00000000-0005-0000-0000-00005A0A0000}"/>
    <cellStyle name="Comma 6 6 3 2" xfId="18851" xr:uid="{DA89B547-7D60-4C61-AF6F-BEAFB237EB03}"/>
    <cellStyle name="Comma 6 6 3 3" xfId="21755" xr:uid="{FC6A6B3A-E23C-4B11-9960-2A5C865F2B41}"/>
    <cellStyle name="Comma 6 6 3 4" xfId="37437" xr:uid="{D0A64F65-893B-4D2C-AE70-E653B74BDEB1}"/>
    <cellStyle name="Comma 6 6 3 5" xfId="39917" xr:uid="{B055067C-4368-4356-8463-8BBCA38DC190}"/>
    <cellStyle name="Comma 6 6 3 6" xfId="42395" xr:uid="{C5414CCA-92A0-448A-B7C0-89DA92955B7A}"/>
    <cellStyle name="Comma 6 6 4" xfId="18849" xr:uid="{0737EAA4-3276-4BDB-84F5-A4DFAF644887}"/>
    <cellStyle name="Comma 6 6 5" xfId="19635" xr:uid="{1B6D79B3-F23B-4F93-9C86-970B962B0255}"/>
    <cellStyle name="Comma 6 6 6" xfId="36603" xr:uid="{931A1BC8-AD1F-4234-8468-74A4C611CDED}"/>
    <cellStyle name="Comma 6 6 7" xfId="39083" xr:uid="{D7C22907-5AA9-4C42-A20E-7F6473EAEE98}"/>
    <cellStyle name="Comma 6 6 8" xfId="41561" xr:uid="{EA3577BB-6C8C-426D-93A4-CCE37C941524}"/>
    <cellStyle name="Comma 6 7" xfId="2652" xr:uid="{00000000-0005-0000-0000-00005B0A0000}"/>
    <cellStyle name="Comma 6 7 2" xfId="2653" xr:uid="{00000000-0005-0000-0000-00005C0A0000}"/>
    <cellStyle name="Comma 6 7 2 2" xfId="18853" xr:uid="{0E34B32D-9E8C-42C5-8B66-CE91A2897763}"/>
    <cellStyle name="Comma 6 7 2 2 2" xfId="24044" xr:uid="{EF0AEC8F-16FD-421B-9C34-C9C29368CF3D}"/>
    <cellStyle name="Comma 6 7 2 2 3" xfId="37918" xr:uid="{414F1BDF-5231-4ADA-A005-88CB96D7BCC6}"/>
    <cellStyle name="Comma 6 7 2 2 4" xfId="40398" xr:uid="{7FC0F73C-F5BB-4319-AB6E-1E4EC3556AFB}"/>
    <cellStyle name="Comma 6 7 2 2 5" xfId="42876" xr:uid="{C7E8121A-2AE8-4207-AC74-7EC89763C7D7}"/>
    <cellStyle name="Comma 6 7 2 3" xfId="20708" xr:uid="{2961052E-7D01-4590-8429-A91D93765A06}"/>
    <cellStyle name="Comma 6 7 2 4" xfId="36922" xr:uid="{48511942-6099-4295-A52D-B986E0F872B5}"/>
    <cellStyle name="Comma 6 7 2 5" xfId="39402" xr:uid="{85181D6C-F5CB-44C8-B526-C4AA2FD6E125}"/>
    <cellStyle name="Comma 6 7 2 6" xfId="41880" xr:uid="{F8515AC7-7DAB-4643-9E24-67168369FD69}"/>
    <cellStyle name="Comma 6 7 3" xfId="2654" xr:uid="{00000000-0005-0000-0000-00005D0A0000}"/>
    <cellStyle name="Comma 6 7 3 2" xfId="18854" xr:uid="{A57C95AD-BD34-4AD7-9F37-502823E7711B}"/>
    <cellStyle name="Comma 6 7 3 3" xfId="21754" xr:uid="{C7B83C6F-B12D-4F4C-8525-A2FB7143F669}"/>
    <cellStyle name="Comma 6 7 3 4" xfId="37436" xr:uid="{458E401C-B3B1-498C-AAFB-EEA6959C9491}"/>
    <cellStyle name="Comma 6 7 3 5" xfId="39916" xr:uid="{FD70E21B-7CDC-4F6D-8131-D4B8BBA67770}"/>
    <cellStyle name="Comma 6 7 3 6" xfId="42394" xr:uid="{F6EE9D0A-D43F-4CBD-892E-6E5ADE077F48}"/>
    <cellStyle name="Comma 6 7 4" xfId="18852" xr:uid="{F783C8D8-3DA9-49BD-A565-8E5DFF624AB6}"/>
    <cellStyle name="Comma 6 7 5" xfId="19636" xr:uid="{E106C615-99D8-486F-97BB-9F2E0AF07FE2}"/>
    <cellStyle name="Comma 6 7 6" xfId="36604" xr:uid="{2B889C10-40F2-486F-8DE9-90D032FE554F}"/>
    <cellStyle name="Comma 6 7 7" xfId="39084" xr:uid="{093DFBFF-44E3-40AA-BB03-AFAEED04D8F7}"/>
    <cellStyle name="Comma 6 7 8" xfId="41562" xr:uid="{B5FBA083-E6E6-47FF-8722-DD18E5F2D81C}"/>
    <cellStyle name="Comma 6 8" xfId="2655" xr:uid="{00000000-0005-0000-0000-00005E0A0000}"/>
    <cellStyle name="Comma 6 8 2" xfId="2656" xr:uid="{00000000-0005-0000-0000-00005F0A0000}"/>
    <cellStyle name="Comma 6 8 2 2" xfId="18856" xr:uid="{0D7196E9-FE77-45C3-BF09-4D91BBA9EB72}"/>
    <cellStyle name="Comma 6 8 2 2 2" xfId="24045" xr:uid="{15D74794-589B-49E8-ABF3-C18C1F56A581}"/>
    <cellStyle name="Comma 6 8 2 2 3" xfId="37919" xr:uid="{7893EB24-35D3-4474-BCE7-780DA9C2D573}"/>
    <cellStyle name="Comma 6 8 2 2 4" xfId="40399" xr:uid="{7F986A4D-D97B-4E0A-996F-1D7EA2AF7410}"/>
    <cellStyle name="Comma 6 8 2 2 5" xfId="42877" xr:uid="{77CC5928-1988-4B10-8EC9-74854CDCD521}"/>
    <cellStyle name="Comma 6 8 2 3" xfId="20709" xr:uid="{11B28D2A-FC18-49D5-AFB1-37ADCED41A20}"/>
    <cellStyle name="Comma 6 8 2 4" xfId="36923" xr:uid="{A441557B-C7B1-4238-89E3-67CB3C1B010C}"/>
    <cellStyle name="Comma 6 8 2 5" xfId="39403" xr:uid="{0D1E982A-355D-49CD-9F0A-02B95A7EC660}"/>
    <cellStyle name="Comma 6 8 2 6" xfId="41881" xr:uid="{039DE545-A60B-4896-BDE7-C0C02755FB09}"/>
    <cellStyle name="Comma 6 8 3" xfId="2657" xr:uid="{00000000-0005-0000-0000-0000600A0000}"/>
    <cellStyle name="Comma 6 8 3 2" xfId="18857" xr:uid="{3E7AB936-5222-4AEB-AFB3-911988048D9B}"/>
    <cellStyle name="Comma 6 8 3 3" xfId="26771" xr:uid="{9F817AFB-5213-42DA-B42F-C60F3254CE27}"/>
    <cellStyle name="Comma 6 8 3 4" xfId="38841" xr:uid="{62B33515-2F3A-47E2-94B3-F3FD42987957}"/>
    <cellStyle name="Comma 6 8 3 5" xfId="41321" xr:uid="{9ED37BC5-1D43-4C95-8E06-CA5DA478B05D}"/>
    <cellStyle name="Comma 6 8 3 6" xfId="43799" xr:uid="{2B54BA5C-7709-4BC1-912C-B2C9C4F75DF2}"/>
    <cellStyle name="Comma 6 8 4" xfId="18855" xr:uid="{48EAD108-A9B8-48A9-A338-638F446FB8D9}"/>
    <cellStyle name="Comma 6 8 5" xfId="19637" xr:uid="{541FE69F-8C71-412B-BC5A-BC6F111A868F}"/>
    <cellStyle name="Comma 6 8 6" xfId="36605" xr:uid="{18F05136-A130-498F-B5E3-D255C2184DB0}"/>
    <cellStyle name="Comma 6 8 7" xfId="39085" xr:uid="{A16DA90C-BB4A-4F14-86B9-7695CF27BDCC}"/>
    <cellStyle name="Comma 6 8 8" xfId="41563" xr:uid="{224E57C4-AB91-4A54-BBF8-6A135EF676E7}"/>
    <cellStyle name="Comma 6 9" xfId="2658" xr:uid="{00000000-0005-0000-0000-0000610A0000}"/>
    <cellStyle name="Comma 6 9 2" xfId="18858" xr:uid="{ED2C73C8-40F6-4C8E-9F4C-58D49E8411A2}"/>
    <cellStyle name="Comma 6 9 2 2" xfId="23531" xr:uid="{2C8DF605-050E-4A80-BCBE-DDD415DDE3C9}"/>
    <cellStyle name="Comma 6 9 3" xfId="26770" xr:uid="{60056C0E-0076-47A3-AFD4-1FFC30C12F47}"/>
    <cellStyle name="Comma 6 9 3 2" xfId="38840" xr:uid="{A60102F5-D006-4A22-AD8F-F46412AB5EB1}"/>
    <cellStyle name="Comma 6 9 3 3" xfId="41320" xr:uid="{F0252121-2CEA-4951-A6BE-F0AB4AA3EDB0}"/>
    <cellStyle name="Comma 6 9 3 4" xfId="43798" xr:uid="{A8F7D2F9-03A7-47AF-A6A6-651FC9C0E589}"/>
    <cellStyle name="Comma 6 9 4" xfId="20702" xr:uid="{CF8DB2ED-36C1-4379-AF85-25B9A71018A1}"/>
    <cellStyle name="Comma 6 9 5" xfId="36916" xr:uid="{04FB0508-1138-4418-9E01-071B4A8FD4DB}"/>
    <cellStyle name="Comma 6 9 6" xfId="39396" xr:uid="{80D5A06E-2CB1-4F1A-9F57-B1EF29F2B232}"/>
    <cellStyle name="Comma 6 9 7" xfId="41874" xr:uid="{C39EB112-5C3F-458F-9372-3E82565BE01E}"/>
    <cellStyle name="Comma 7" xfId="2659" xr:uid="{00000000-0005-0000-0000-0000620A0000}"/>
    <cellStyle name="Comma 7 10" xfId="2660" xr:uid="{00000000-0005-0000-0000-0000630A0000}"/>
    <cellStyle name="Comma 7 10 2" xfId="2661" xr:uid="{00000000-0005-0000-0000-0000640A0000}"/>
    <cellStyle name="Comma 7 10 2 2" xfId="18860" xr:uid="{59AB9977-F5DE-489A-9D1D-13B6A94792F5}"/>
    <cellStyle name="Comma 7 10 2 2 2" xfId="24046" xr:uid="{224E3272-326A-406A-939C-BF2ADDB0C81A}"/>
    <cellStyle name="Comma 7 10 2 2 3" xfId="37920" xr:uid="{BAA1B734-8B40-44D3-A009-1EAF818F627A}"/>
    <cellStyle name="Comma 7 10 2 2 4" xfId="40400" xr:uid="{A086BC33-FDF1-4DFB-82BC-E37D6D830197}"/>
    <cellStyle name="Comma 7 10 2 2 5" xfId="42878" xr:uid="{047BF5DB-BE9C-46C9-A74D-96B1A4AEE2A4}"/>
    <cellStyle name="Comma 7 10 2 3" xfId="20710" xr:uid="{DC0564EE-4DEA-4A4B-8712-5A8E6BFD8326}"/>
    <cellStyle name="Comma 7 10 2 4" xfId="36924" xr:uid="{512064E8-B691-44F3-A91B-54EFBC11098A}"/>
    <cellStyle name="Comma 7 10 2 5" xfId="39404" xr:uid="{9DEE7167-87F3-42EA-9E3D-37BDEEAA8A03}"/>
    <cellStyle name="Comma 7 10 2 6" xfId="41882" xr:uid="{C2AFFA9D-3BF9-4623-80D0-F0DBD05A2793}"/>
    <cellStyle name="Comma 7 10 3" xfId="2662" xr:uid="{00000000-0005-0000-0000-0000650A0000}"/>
    <cellStyle name="Comma 7 10 3 2" xfId="18861" xr:uid="{AF4194B6-E352-4B8A-AFEC-1759BCDB6562}"/>
    <cellStyle name="Comma 7 10 3 3" xfId="24724" xr:uid="{8F25C2A2-E0D6-4259-B492-0077C37EB671}"/>
    <cellStyle name="Comma 7 10 3 4" xfId="38583" xr:uid="{7F85D607-0749-4276-B5FE-86A68724E9F2}"/>
    <cellStyle name="Comma 7 10 3 5" xfId="41063" xr:uid="{62DC6A66-B31A-4760-BD3C-F554FE07FCD2}"/>
    <cellStyle name="Comma 7 10 3 6" xfId="43541" xr:uid="{0DB04DA9-9B56-4F61-A436-8E21D0379FCA}"/>
    <cellStyle name="Comma 7 10 4" xfId="18859" xr:uid="{0F361E21-9583-48C7-9F30-D8AE207C48C5}"/>
    <cellStyle name="Comma 7 10 5" xfId="19638" xr:uid="{0684EB06-EFE1-4B03-8F4D-6619062A434F}"/>
    <cellStyle name="Comma 7 10 6" xfId="36606" xr:uid="{4ED6C99B-4992-4EF8-AED2-5BE7F5382A0A}"/>
    <cellStyle name="Comma 7 10 7" xfId="39086" xr:uid="{8D4BF2C7-15B1-4614-BC2E-62DD784C4B5F}"/>
    <cellStyle name="Comma 7 10 8" xfId="41564" xr:uid="{C7B3784D-E1F3-4602-B01A-BAD3963FDAEC}"/>
    <cellStyle name="Comma 7 11" xfId="2663" xr:uid="{00000000-0005-0000-0000-0000660A0000}"/>
    <cellStyle name="Comma 7 11 2" xfId="2664" xr:uid="{00000000-0005-0000-0000-0000670A0000}"/>
    <cellStyle name="Comma 7 11 2 2" xfId="18863" xr:uid="{55A477EA-BE9F-4721-AD03-C236E93935B5}"/>
    <cellStyle name="Comma 7 11 2 2 2" xfId="24048" xr:uid="{E5EC553D-21F9-4932-929E-B40BE5920EE3}"/>
    <cellStyle name="Comma 7 11 2 2 3" xfId="37921" xr:uid="{650B6839-A59D-4770-B1A1-3EFF1BB7A7CB}"/>
    <cellStyle name="Comma 7 11 2 2 4" xfId="40401" xr:uid="{E1EB7E01-25B5-4B2B-B857-BD4AECCB9E4E}"/>
    <cellStyle name="Comma 7 11 2 2 5" xfId="42879" xr:uid="{AE6B12A4-CE4A-4CAF-98C5-15873A84BDD4}"/>
    <cellStyle name="Comma 7 11 2 3" xfId="20711" xr:uid="{2854AAED-926A-425B-A79F-93E8148B40AE}"/>
    <cellStyle name="Comma 7 11 2 4" xfId="36925" xr:uid="{E1927BAF-E43F-462A-B54E-22BDA3A8A961}"/>
    <cellStyle name="Comma 7 11 2 5" xfId="39405" xr:uid="{7CD00B5A-B8EE-4713-9AAC-3FC26742BB60}"/>
    <cellStyle name="Comma 7 11 2 6" xfId="41883" xr:uid="{0F706436-2DE7-4D27-AD62-010FBCD8B5A7}"/>
    <cellStyle name="Comma 7 11 3" xfId="18862" xr:uid="{257BEF57-19DA-4304-85AA-9116542B4053}"/>
    <cellStyle name="Comma 7 11 3 2" xfId="24047" xr:uid="{A77D191C-2EDC-43DD-AFFC-7DFF4C9A23A2}"/>
    <cellStyle name="Comma 7 12" xfId="2665" xr:uid="{00000000-0005-0000-0000-0000680A0000}"/>
    <cellStyle name="Comma 7 12 2" xfId="2666" xr:uid="{00000000-0005-0000-0000-0000690A0000}"/>
    <cellStyle name="Comma 7 12 2 2" xfId="18865" xr:uid="{EF0FA02A-73EA-43FF-82BE-E64B6A9E67A7}"/>
    <cellStyle name="Comma 7 12 2 2 2" xfId="24049" xr:uid="{AF5DBCF3-3E61-4F78-B32F-E8C8A498AC5D}"/>
    <cellStyle name="Comma 7 12 2 2 3" xfId="37922" xr:uid="{2AF588A4-F398-4D40-BDCC-4B6F2CB15E36}"/>
    <cellStyle name="Comma 7 12 2 2 4" xfId="40402" xr:uid="{58D3B5F7-F407-44D7-9E11-8F0FFC476F26}"/>
    <cellStyle name="Comma 7 12 2 2 5" xfId="42880" xr:uid="{1F3BD5B1-E89B-4F25-9CAF-D07C48E44080}"/>
    <cellStyle name="Comma 7 12 2 3" xfId="20712" xr:uid="{8A2E62E9-B862-4D0A-9AE6-FB1B7A3D7047}"/>
    <cellStyle name="Comma 7 12 2 4" xfId="36926" xr:uid="{C9E93B79-EBC1-4C3D-8B22-B9760084EC20}"/>
    <cellStyle name="Comma 7 12 2 5" xfId="39406" xr:uid="{D75E9BCC-2B78-478A-A4B7-E155B84A7991}"/>
    <cellStyle name="Comma 7 12 2 6" xfId="41884" xr:uid="{F1F110A4-5242-4980-B92C-6338810662BC}"/>
    <cellStyle name="Comma 7 12 3" xfId="2667" xr:uid="{00000000-0005-0000-0000-00006A0A0000}"/>
    <cellStyle name="Comma 7 12 3 2" xfId="18866" xr:uid="{BA536215-DD4F-4BEF-B53B-BCBC67A42C5D}"/>
    <cellStyle name="Comma 7 12 3 3" xfId="21749" xr:uid="{67AAEEA1-7809-432E-9A85-E12978861AE5}"/>
    <cellStyle name="Comma 7 12 3 4" xfId="37433" xr:uid="{5A2C9734-EB91-421A-A8BB-F8BBFEDB956B}"/>
    <cellStyle name="Comma 7 12 3 5" xfId="39913" xr:uid="{23272E77-B875-4660-B754-9EA5675F33E1}"/>
    <cellStyle name="Comma 7 12 3 6" xfId="42391" xr:uid="{6035CFAF-1609-43F0-B3B3-824485066BA0}"/>
    <cellStyle name="Comma 7 12 4" xfId="18864" xr:uid="{7580C1E4-02E3-4EEE-A24D-66EDD128FE39}"/>
    <cellStyle name="Comma 7 12 5" xfId="19639" xr:uid="{30857420-01E2-4DB1-B915-18226319D543}"/>
    <cellStyle name="Comma 7 12 6" xfId="36607" xr:uid="{F485FA84-0D6D-43AB-BD56-1DC964090337}"/>
    <cellStyle name="Comma 7 12 7" xfId="39087" xr:uid="{E35BCC49-2558-4248-9795-EBF214A9241E}"/>
    <cellStyle name="Comma 7 12 8" xfId="41565" xr:uid="{7EE90B55-1F04-4297-B392-1F33882BC111}"/>
    <cellStyle name="Comma 7 13" xfId="2668" xr:uid="{00000000-0005-0000-0000-00006B0A0000}"/>
    <cellStyle name="Comma 7 13 2" xfId="2669" xr:uid="{00000000-0005-0000-0000-00006C0A0000}"/>
    <cellStyle name="Comma 7 13 2 2" xfId="18868" xr:uid="{C26E66F2-7D37-44FF-8CBD-FA784280F3F2}"/>
    <cellStyle name="Comma 7 13 2 2 2" xfId="24050" xr:uid="{461FB172-A4EA-41DC-8CD4-B244BB5AB054}"/>
    <cellStyle name="Comma 7 13 2 2 3" xfId="37923" xr:uid="{4EB9ED71-1EED-4453-8E99-B718BA2C7C1F}"/>
    <cellStyle name="Comma 7 13 2 2 4" xfId="40403" xr:uid="{43F76C55-34A1-4143-8159-53C2F70DE6D1}"/>
    <cellStyle name="Comma 7 13 2 2 5" xfId="42881" xr:uid="{107B2D3D-1513-48CD-8E16-EC8960DB5238}"/>
    <cellStyle name="Comma 7 13 2 3" xfId="20713" xr:uid="{19DF4EB7-92DD-4D0B-8115-41750A9C0610}"/>
    <cellStyle name="Comma 7 13 2 4" xfId="36927" xr:uid="{96A18B67-D3CC-4DFE-81D7-187A04F3CB19}"/>
    <cellStyle name="Comma 7 13 2 5" xfId="39407" xr:uid="{9CC5BBFD-FBCB-4034-9ECB-B989D10B2971}"/>
    <cellStyle name="Comma 7 13 2 6" xfId="41885" xr:uid="{7BA5E19C-EF5E-4906-83E2-2A6A9C37F710}"/>
    <cellStyle name="Comma 7 13 3" xfId="2670" xr:uid="{00000000-0005-0000-0000-00006D0A0000}"/>
    <cellStyle name="Comma 7 13 3 2" xfId="18869" xr:uid="{4E894AE2-1BAE-444F-9BC3-12369D29B9B3}"/>
    <cellStyle name="Comma 7 13 3 3" xfId="24725" xr:uid="{2F6CE69F-D5B7-4396-9006-4D0CD8C6E022}"/>
    <cellStyle name="Comma 7 13 3 4" xfId="38584" xr:uid="{917A5487-2350-4B2C-9A2F-D101BE5F69FC}"/>
    <cellStyle name="Comma 7 13 3 5" xfId="41064" xr:uid="{E655CF7F-6AE4-4028-A934-C04F6D64953B}"/>
    <cellStyle name="Comma 7 13 3 6" xfId="43542" xr:uid="{65E493FF-16F9-4494-ACE3-BD3C6161B0A9}"/>
    <cellStyle name="Comma 7 13 4" xfId="18867" xr:uid="{8CCAD9FD-FA9A-472E-AA86-7A8EAB261237}"/>
    <cellStyle name="Comma 7 13 5" xfId="19640" xr:uid="{1466FE09-D835-4238-BCBD-4EDDACFE9D58}"/>
    <cellStyle name="Comma 7 13 6" xfId="36608" xr:uid="{1F3254C4-2A35-49E2-A136-4C023B517D40}"/>
    <cellStyle name="Comma 7 13 7" xfId="39088" xr:uid="{0440E667-6B3A-452B-9B08-7FF62B3FEE6C}"/>
    <cellStyle name="Comma 7 13 8" xfId="41566" xr:uid="{9796E931-CF2E-452E-9A69-617EB3CAC273}"/>
    <cellStyle name="Comma 7 14" xfId="2671" xr:uid="{00000000-0005-0000-0000-00006E0A0000}"/>
    <cellStyle name="Comma 7 14 2" xfId="2672" xr:uid="{00000000-0005-0000-0000-00006F0A0000}"/>
    <cellStyle name="Comma 7 14 2 2" xfId="18871" xr:uid="{12B0092C-2C84-4AD4-BE7A-7C2E61A8CB79}"/>
    <cellStyle name="Comma 7 14 2 2 2" xfId="24051" xr:uid="{C678021F-56A6-4B88-9283-F69EFE408516}"/>
    <cellStyle name="Comma 7 14 2 2 3" xfId="37924" xr:uid="{B2809A88-8D6A-4598-9834-E86189F923E7}"/>
    <cellStyle name="Comma 7 14 2 2 4" xfId="40404" xr:uid="{FD9BF196-B49A-46B0-B060-7EBF5CBF59C0}"/>
    <cellStyle name="Comma 7 14 2 2 5" xfId="42882" xr:uid="{3F163C85-64FB-4B5F-9B30-00A7B774A04D}"/>
    <cellStyle name="Comma 7 14 2 3" xfId="20714" xr:uid="{D8B29361-54E1-4E83-B792-FA0622B0F1AA}"/>
    <cellStyle name="Comma 7 14 2 4" xfId="36928" xr:uid="{6395034F-2477-4A8F-8D37-7F96D1C158B7}"/>
    <cellStyle name="Comma 7 14 2 5" xfId="39408" xr:uid="{0F8B45CF-CDAF-4BC4-BB90-36CA01CFCA7A}"/>
    <cellStyle name="Comma 7 14 2 6" xfId="41886" xr:uid="{CE0A7507-CD25-4BA0-B92E-31951B381B20}"/>
    <cellStyle name="Comma 7 14 3" xfId="2673" xr:uid="{00000000-0005-0000-0000-0000700A0000}"/>
    <cellStyle name="Comma 7 14 3 2" xfId="18872" xr:uid="{9C55DDC2-967A-4A91-BC19-12F98E772867}"/>
    <cellStyle name="Comma 7 14 3 3" xfId="20884" xr:uid="{744A9B6D-8E76-468C-9036-8039F658C1FD}"/>
    <cellStyle name="Comma 7 14 3 4" xfId="37039" xr:uid="{4290343C-0248-4ACB-8312-A67F545A0732}"/>
    <cellStyle name="Comma 7 14 3 5" xfId="39519" xr:uid="{33EC5090-3009-4972-A09F-67A39C45E2CA}"/>
    <cellStyle name="Comma 7 14 3 6" xfId="41997" xr:uid="{5E07A400-A90C-40C7-922F-8144584DDEE4}"/>
    <cellStyle name="Comma 7 14 4" xfId="18870" xr:uid="{9E12D140-C6EF-468D-A757-5A9082D9FDEB}"/>
    <cellStyle name="Comma 7 14 5" xfId="19641" xr:uid="{9B6DD2B1-F899-4FC2-95AA-CD415D43DC2E}"/>
    <cellStyle name="Comma 7 14 6" xfId="36609" xr:uid="{C6D9720B-A69B-4C56-A22E-7A2CC577A5BE}"/>
    <cellStyle name="Comma 7 14 7" xfId="39089" xr:uid="{FC9409A9-92D3-4EB3-91AD-7E8B47C8A996}"/>
    <cellStyle name="Comma 7 14 8" xfId="41567" xr:uid="{48FD333B-3CBE-4E04-B379-9B943F5D2FE6}"/>
    <cellStyle name="Comma 7 15" xfId="2674" xr:uid="{00000000-0005-0000-0000-0000710A0000}"/>
    <cellStyle name="Comma 7 15 2" xfId="2675" xr:uid="{00000000-0005-0000-0000-0000720A0000}"/>
    <cellStyle name="Comma 7 15 2 2" xfId="18874" xr:uid="{38640D35-F090-4C66-9074-64BCBD786E27}"/>
    <cellStyle name="Comma 7 15 2 2 2" xfId="24052" xr:uid="{87E84B7C-943D-4B48-8B77-605C61EC807C}"/>
    <cellStyle name="Comma 7 15 2 2 3" xfId="37925" xr:uid="{F97D3291-3C5A-49E9-B82E-D5D4C8B4E70A}"/>
    <cellStyle name="Comma 7 15 2 2 4" xfId="40405" xr:uid="{837DE44A-D51C-4E17-BB7B-6558D4790E9C}"/>
    <cellStyle name="Comma 7 15 2 2 5" xfId="42883" xr:uid="{00C2BC6A-5CAC-4D9B-8672-36723589597A}"/>
    <cellStyle name="Comma 7 15 2 3" xfId="20715" xr:uid="{78C0C0AD-4E31-4037-950A-9E5E5DD6E6A4}"/>
    <cellStyle name="Comma 7 15 2 4" xfId="36929" xr:uid="{582F3F66-B31F-43A0-89AC-01E01632B35C}"/>
    <cellStyle name="Comma 7 15 2 5" xfId="39409" xr:uid="{28B286EC-7A6F-486E-BDDF-9A14201FDFF8}"/>
    <cellStyle name="Comma 7 15 2 6" xfId="41887" xr:uid="{649C1F0A-CF1E-4EC0-B18B-2406229558B0}"/>
    <cellStyle name="Comma 7 15 3" xfId="2676" xr:uid="{00000000-0005-0000-0000-0000730A0000}"/>
    <cellStyle name="Comma 7 15 3 2" xfId="18875" xr:uid="{6AE36B22-8D0C-44D8-90FD-DDB14EDA26D2}"/>
    <cellStyle name="Comma 7 15 3 3" xfId="21741" xr:uid="{A2D7204C-1242-4866-AA61-8A9F3FD72D0D}"/>
    <cellStyle name="Comma 7 15 3 4" xfId="37428" xr:uid="{3FCB8DBC-7AC7-456B-AE65-A2FFD09124FD}"/>
    <cellStyle name="Comma 7 15 3 5" xfId="39908" xr:uid="{442142D7-AAC9-4170-905A-0B9454805109}"/>
    <cellStyle name="Comma 7 15 3 6" xfId="42386" xr:uid="{9D08A9EA-222D-4621-8E6D-8127CCFBE292}"/>
    <cellStyle name="Comma 7 15 4" xfId="18873" xr:uid="{8AAED4EB-ABEC-460F-B1F9-EBEA3FE48D76}"/>
    <cellStyle name="Comma 7 15 5" xfId="19642" xr:uid="{9F7DC714-442C-4844-BC17-0BBC75ED164F}"/>
    <cellStyle name="Comma 7 15 6" xfId="36610" xr:uid="{E096BC59-E1D9-43B5-A37D-1C9C77BF71D5}"/>
    <cellStyle name="Comma 7 15 7" xfId="39090" xr:uid="{654617E6-D458-430B-9D64-DC762F1FF9CC}"/>
    <cellStyle name="Comma 7 15 8" xfId="41568" xr:uid="{10A43DA5-8B3E-408F-9C29-C7A477A3213C}"/>
    <cellStyle name="Comma 7 16" xfId="2677" xr:uid="{00000000-0005-0000-0000-0000740A0000}"/>
    <cellStyle name="Comma 7 16 2" xfId="2678" xr:uid="{00000000-0005-0000-0000-0000750A0000}"/>
    <cellStyle name="Comma 7 16 2 2" xfId="18877" xr:uid="{BA83BBC4-ABF1-49B3-A3AE-0F229E0A4BAD}"/>
    <cellStyle name="Comma 7 16 2 2 2" xfId="24054" xr:uid="{B64B1D60-D986-4AE1-B882-96907329555E}"/>
    <cellStyle name="Comma 7 16 2 2 3" xfId="37926" xr:uid="{4695E50D-1613-4A92-B5C9-3C3169DEE3C2}"/>
    <cellStyle name="Comma 7 16 2 2 4" xfId="40406" xr:uid="{337E8635-965A-4057-BA9F-16D0BE871A4E}"/>
    <cellStyle name="Comma 7 16 2 2 5" xfId="42884" xr:uid="{B5E70C52-5EAB-4AD1-AB13-A1B63B2AF9DC}"/>
    <cellStyle name="Comma 7 16 2 3" xfId="20716" xr:uid="{6834102E-E3F2-4E2C-A2AA-2F10E08CD81E}"/>
    <cellStyle name="Comma 7 16 2 4" xfId="36930" xr:uid="{89ADD038-EECC-4935-91BF-1D1AD7D49B8F}"/>
    <cellStyle name="Comma 7 16 2 5" xfId="39410" xr:uid="{C8277E97-2CF7-4678-A841-5CE26F77875B}"/>
    <cellStyle name="Comma 7 16 2 6" xfId="41888" xr:uid="{74440CF6-2DD2-4635-B541-F8B92C545906}"/>
    <cellStyle name="Comma 7 16 3" xfId="18876" xr:uid="{EE5054D2-BEF0-498F-AC74-04A48922C21E}"/>
    <cellStyle name="Comma 7 16 3 2" xfId="24053" xr:uid="{F407A818-66CD-40CA-B7A5-A800CC92B321}"/>
    <cellStyle name="Comma 7 17" xfId="2679" xr:uid="{00000000-0005-0000-0000-0000760A0000}"/>
    <cellStyle name="Comma 7 17 2" xfId="2680" xr:uid="{00000000-0005-0000-0000-0000770A0000}"/>
    <cellStyle name="Comma 7 17 2 2" xfId="18879" xr:uid="{DEE2DAA5-9C43-434B-B643-EA07058A25E0}"/>
    <cellStyle name="Comma 7 17 2 2 2" xfId="24056" xr:uid="{8A829EE0-4208-47D8-AAFB-9DDD13F04BF4}"/>
    <cellStyle name="Comma 7 17 2 2 3" xfId="37927" xr:uid="{61376D38-EA73-43FB-969B-06123780A618}"/>
    <cellStyle name="Comma 7 17 2 2 4" xfId="40407" xr:uid="{FAA40071-6CCA-4EDA-81BB-FA3483AFA8EC}"/>
    <cellStyle name="Comma 7 17 2 2 5" xfId="42885" xr:uid="{F02FF79B-DD3B-42C5-817B-02F086E48107}"/>
    <cellStyle name="Comma 7 17 2 3" xfId="20717" xr:uid="{9680A550-B015-4F60-BF2D-D1F3124A8C64}"/>
    <cellStyle name="Comma 7 17 2 4" xfId="36931" xr:uid="{AFE5184F-BF25-4874-8CE0-78CE94641CED}"/>
    <cellStyle name="Comma 7 17 2 5" xfId="39411" xr:uid="{0B999838-9F67-4722-91FA-C7BA2BE2C295}"/>
    <cellStyle name="Comma 7 17 2 6" xfId="41889" xr:uid="{D964AB34-AD5C-40CA-B157-5CEAD72227B0}"/>
    <cellStyle name="Comma 7 17 3" xfId="18878" xr:uid="{2E005C12-6F1D-4F0F-BEAB-36479271183D}"/>
    <cellStyle name="Comma 7 17 3 2" xfId="24055" xr:uid="{52174793-B908-4FEC-A7A6-C5F3D230CECD}"/>
    <cellStyle name="Comma 7 18" xfId="2681" xr:uid="{00000000-0005-0000-0000-0000780A0000}"/>
    <cellStyle name="Comma 7 18 2" xfId="2682" xr:uid="{00000000-0005-0000-0000-0000790A0000}"/>
    <cellStyle name="Comma 7 18 2 2" xfId="18881" xr:uid="{28C16485-922B-4E70-9D43-F7220961FCE2}"/>
    <cellStyle name="Comma 7 18 2 2 2" xfId="24058" xr:uid="{ABCB5CA9-9B22-4676-832F-00CFD4F9F037}"/>
    <cellStyle name="Comma 7 18 2 2 3" xfId="37928" xr:uid="{7B783CB5-BC6B-433A-871E-AB8209EA955F}"/>
    <cellStyle name="Comma 7 18 2 2 4" xfId="40408" xr:uid="{AF723A38-229C-4399-8DDC-3E86B8CC44F8}"/>
    <cellStyle name="Comma 7 18 2 2 5" xfId="42886" xr:uid="{CEC9DC3B-28FA-415C-A599-D20DB8F57BAF}"/>
    <cellStyle name="Comma 7 18 2 3" xfId="20718" xr:uid="{8A47005E-BB21-4DD0-BEC5-714905F40898}"/>
    <cellStyle name="Comma 7 18 2 4" xfId="36932" xr:uid="{6E472608-875A-4B0A-AD16-133C0D08535D}"/>
    <cellStyle name="Comma 7 18 2 5" xfId="39412" xr:uid="{1C2A00DE-2357-4933-BF86-4A83FDD03939}"/>
    <cellStyle name="Comma 7 18 2 6" xfId="41890" xr:uid="{E63485CF-2E51-4A37-BE57-C8CBC211432A}"/>
    <cellStyle name="Comma 7 18 3" xfId="18880" xr:uid="{3FB4385C-53B8-4C5C-B532-783BB6D75E28}"/>
    <cellStyle name="Comma 7 18 3 2" xfId="24057" xr:uid="{E7E6EEA6-122C-4BB5-B500-9E4E15247059}"/>
    <cellStyle name="Comma 7 19" xfId="2683" xr:uid="{00000000-0005-0000-0000-00007A0A0000}"/>
    <cellStyle name="Comma 7 19 2" xfId="2684" xr:uid="{00000000-0005-0000-0000-00007B0A0000}"/>
    <cellStyle name="Comma 7 19 2 2" xfId="18883" xr:uid="{029376B9-1ABB-40B0-A5C4-D562679994D3}"/>
    <cellStyle name="Comma 7 19 2 2 2" xfId="24060" xr:uid="{1849BE09-E0CC-4CE2-BD37-D5627C9EFDD1}"/>
    <cellStyle name="Comma 7 19 2 2 3" xfId="37929" xr:uid="{A5B77EE6-BF50-4165-B3E8-AF15155BCCEC}"/>
    <cellStyle name="Comma 7 19 2 2 4" xfId="40409" xr:uid="{8B2A271E-8694-4753-9B48-F2A5E22DA49A}"/>
    <cellStyle name="Comma 7 19 2 2 5" xfId="42887" xr:uid="{D989233A-A001-479A-8BE6-8E4F1CBE5AE5}"/>
    <cellStyle name="Comma 7 19 2 3" xfId="20719" xr:uid="{06ECD8C3-FBF0-4F0F-9937-F6C2E01979C0}"/>
    <cellStyle name="Comma 7 19 2 4" xfId="36933" xr:uid="{528ABF93-49E6-4F1B-9D40-A9B5E9D49B1E}"/>
    <cellStyle name="Comma 7 19 2 5" xfId="39413" xr:uid="{837E6A2C-F3F8-40A6-B534-6DBFC16F0115}"/>
    <cellStyle name="Comma 7 19 2 6" xfId="41891" xr:uid="{7ACA9D62-C4F2-41B8-9E19-31AB3FCF6E3D}"/>
    <cellStyle name="Comma 7 19 3" xfId="18882" xr:uid="{366E3567-E225-41C5-B8B9-566BB1A8502B}"/>
    <cellStyle name="Comma 7 19 3 2" xfId="24059" xr:uid="{61E5B39F-8612-4288-813E-2BBA2F5FB6D6}"/>
    <cellStyle name="Comma 7 2" xfId="2685" xr:uid="{00000000-0005-0000-0000-00007C0A0000}"/>
    <cellStyle name="Comma 7 2 2" xfId="2686" xr:uid="{00000000-0005-0000-0000-00007D0A0000}"/>
    <cellStyle name="Comma 7 2 2 2" xfId="18885" xr:uid="{00F63956-D694-4203-A96A-4AF7F296B363}"/>
    <cellStyle name="Comma 7 2 2 2 2" xfId="24061" xr:uid="{47E1E9F0-29D3-47A5-B25A-AC366EA967BE}"/>
    <cellStyle name="Comma 7 2 2 2 3" xfId="37930" xr:uid="{BFC22B14-1047-4B3E-8554-6543E05B42FC}"/>
    <cellStyle name="Comma 7 2 2 2 4" xfId="40410" xr:uid="{9684DFE7-B53E-4985-8DF1-A9CA8107597F}"/>
    <cellStyle name="Comma 7 2 2 2 5" xfId="42888" xr:uid="{089F40C3-C881-4C87-9B0B-BCC89CEE216C}"/>
    <cellStyle name="Comma 7 2 2 3" xfId="20720" xr:uid="{B0DE07A9-66F4-4AC7-ADAB-6D63BA56B5AD}"/>
    <cellStyle name="Comma 7 2 2 4" xfId="36934" xr:uid="{351403D7-CCB3-4B85-9831-A517B51F1809}"/>
    <cellStyle name="Comma 7 2 2 5" xfId="39414" xr:uid="{1CDF67F1-C052-49F5-9C1E-A7D314F046C9}"/>
    <cellStyle name="Comma 7 2 2 6" xfId="41892" xr:uid="{8337752C-F3F5-45DE-A543-2E26CD368CCB}"/>
    <cellStyle name="Comma 7 2 3" xfId="2687" xr:uid="{00000000-0005-0000-0000-00007E0A0000}"/>
    <cellStyle name="Comma 7 2 3 2" xfId="18886" xr:uid="{96D234C8-1F92-4F37-BC54-477A6FE3A45E}"/>
    <cellStyle name="Comma 7 2 3 3" xfId="24726" xr:uid="{4439C9F5-89C9-4AFE-ABA7-7D862D4CA22B}"/>
    <cellStyle name="Comma 7 2 3 4" xfId="38585" xr:uid="{79E81099-0749-4313-9D2A-92D5A86FEBF9}"/>
    <cellStyle name="Comma 7 2 3 5" xfId="41065" xr:uid="{4862A1D7-5189-428D-9F19-BB49E66A81D2}"/>
    <cellStyle name="Comma 7 2 3 6" xfId="43543" xr:uid="{B7CB6055-CFE1-4B2A-BA26-F8BF6347AE7A}"/>
    <cellStyle name="Comma 7 2 4" xfId="18884" xr:uid="{70656BD9-BC7A-4748-9BC5-C83A6C7EB421}"/>
    <cellStyle name="Comma 7 2 5" xfId="19643" xr:uid="{D3F41F20-964D-491B-8372-F5C54DA520F9}"/>
    <cellStyle name="Comma 7 2 6" xfId="36611" xr:uid="{C2E64C6D-E9E6-4A5A-B750-415E9B2A3355}"/>
    <cellStyle name="Comma 7 2 7" xfId="39091" xr:uid="{DB1DB236-0841-44B4-B3D7-A65FA3DD2DEF}"/>
    <cellStyle name="Comma 7 2 8" xfId="41569" xr:uid="{00F5799E-6C26-4F66-A45A-8E21FAED21DA}"/>
    <cellStyle name="Comma 7 20" xfId="2688" xr:uid="{00000000-0005-0000-0000-00007F0A0000}"/>
    <cellStyle name="Comma 7 20 2" xfId="2689" xr:uid="{00000000-0005-0000-0000-0000800A0000}"/>
    <cellStyle name="Comma 7 20 2 2" xfId="18888" xr:uid="{A1BAF255-ABC2-4C33-9EEE-A4D9C9D0029A}"/>
    <cellStyle name="Comma 7 20 2 2 2" xfId="24063" xr:uid="{82AA90C1-A661-49C8-88E9-7B3CEA0265DF}"/>
    <cellStyle name="Comma 7 20 2 2 3" xfId="37931" xr:uid="{E0281673-BFB9-49B7-97EC-3EAC13C71E3E}"/>
    <cellStyle name="Comma 7 20 2 2 4" xfId="40411" xr:uid="{60210DB1-3E47-4668-A4FB-B9B35608516C}"/>
    <cellStyle name="Comma 7 20 2 2 5" xfId="42889" xr:uid="{F14DA75A-46D2-4DF3-8CC4-2FCD934F2BA8}"/>
    <cellStyle name="Comma 7 20 2 3" xfId="20721" xr:uid="{928D71EA-E2AF-4013-87AC-BAA18ED0E3FC}"/>
    <cellStyle name="Comma 7 20 2 4" xfId="36935" xr:uid="{877CC46D-FF4E-4F76-82B4-C716F8630CB7}"/>
    <cellStyle name="Comma 7 20 2 5" xfId="39415" xr:uid="{1B566D72-482D-4A77-BC56-5F8A261418EB}"/>
    <cellStyle name="Comma 7 20 2 6" xfId="41893" xr:uid="{036008BE-EB39-4791-9756-E58416B966F3}"/>
    <cellStyle name="Comma 7 20 3" xfId="18887" xr:uid="{DF0A1FE4-61A8-474A-8F7E-BD1809E7C7B7}"/>
    <cellStyle name="Comma 7 20 3 2" xfId="24062" xr:uid="{C826FAB3-B953-45C6-B52D-8F79E8D13E2B}"/>
    <cellStyle name="Comma 7 21" xfId="2690" xr:uid="{00000000-0005-0000-0000-0000810A0000}"/>
    <cellStyle name="Comma 7 21 2" xfId="2691" xr:uid="{00000000-0005-0000-0000-0000820A0000}"/>
    <cellStyle name="Comma 7 21 2 2" xfId="18890" xr:uid="{75CAC424-1A64-42B9-BC21-73D76D734D2A}"/>
    <cellStyle name="Comma 7 21 2 2 2" xfId="24065" xr:uid="{7A653276-8A27-4662-A5BF-1F97FC24FFE7}"/>
    <cellStyle name="Comma 7 21 2 2 3" xfId="37932" xr:uid="{BE07D308-295E-4752-832B-A8696F700ED7}"/>
    <cellStyle name="Comma 7 21 2 2 4" xfId="40412" xr:uid="{068E7146-3A8C-43B1-8FD2-5BD8C2E5388F}"/>
    <cellStyle name="Comma 7 21 2 2 5" xfId="42890" xr:uid="{C06F2BC3-47D6-4C08-A58D-3631163207E1}"/>
    <cellStyle name="Comma 7 21 2 3" xfId="20722" xr:uid="{E1BF6AF1-1DDF-44A3-B7C0-4FDECD7AFD61}"/>
    <cellStyle name="Comma 7 21 2 4" xfId="36936" xr:uid="{7FDBDF11-65A8-4F30-AA4B-BC998AA4F969}"/>
    <cellStyle name="Comma 7 21 2 5" xfId="39416" xr:uid="{052901C8-DDF6-4EBE-8A05-B70D8AD9F389}"/>
    <cellStyle name="Comma 7 21 2 6" xfId="41894" xr:uid="{6DA8FA26-D902-42D7-A61D-23C908E7D1F6}"/>
    <cellStyle name="Comma 7 21 3" xfId="18889" xr:uid="{76D9B6AE-72A9-4805-8F44-CDDD9E6C4E34}"/>
    <cellStyle name="Comma 7 21 3 2" xfId="24064" xr:uid="{67EE29AE-0E4F-480E-9263-68D5F9A906DA}"/>
    <cellStyle name="Comma 7 22" xfId="23535" xr:uid="{B33B3E8A-743E-4CD7-A61F-180A24AD3309}"/>
    <cellStyle name="Comma 7 3" xfId="2692" xr:uid="{00000000-0005-0000-0000-0000830A0000}"/>
    <cellStyle name="Comma 7 3 10" xfId="2693" xr:uid="{00000000-0005-0000-0000-0000840A0000}"/>
    <cellStyle name="Comma 7 3 10 2" xfId="2694" xr:uid="{00000000-0005-0000-0000-0000850A0000}"/>
    <cellStyle name="Comma 7 3 10 2 2" xfId="18893" xr:uid="{C50A435B-3FC2-4B62-B91F-E4FE938F977C}"/>
    <cellStyle name="Comma 7 3 10 2 2 2" xfId="24067" xr:uid="{8660B2E1-D46C-48CB-B745-780E6BB40817}"/>
    <cellStyle name="Comma 7 3 10 2 2 3" xfId="37933" xr:uid="{BB64BED3-BAF5-48A3-8182-CA1371E48E53}"/>
    <cellStyle name="Comma 7 3 10 2 2 4" xfId="40413" xr:uid="{D977AFFE-EFE3-44EF-8151-18B9D3EC6C24}"/>
    <cellStyle name="Comma 7 3 10 2 2 5" xfId="42891" xr:uid="{E1668671-F81F-4117-A8CA-E5AEC70FF325}"/>
    <cellStyle name="Comma 7 3 10 2 3" xfId="20723" xr:uid="{A3A1993F-8767-4327-8631-D1DB98BE18AA}"/>
    <cellStyle name="Comma 7 3 10 2 4" xfId="36937" xr:uid="{A2AFB8A7-E409-4BD4-A644-042E47A26777}"/>
    <cellStyle name="Comma 7 3 10 2 5" xfId="39417" xr:uid="{3EDF450D-5F1C-4EC1-8EFB-9B5DBCB72633}"/>
    <cellStyle name="Comma 7 3 10 2 6" xfId="41895" xr:uid="{C90D47BA-5A34-44C1-8540-2817BB475978}"/>
    <cellStyle name="Comma 7 3 10 3" xfId="2695" xr:uid="{00000000-0005-0000-0000-0000860A0000}"/>
    <cellStyle name="Comma 7 3 10 3 2" xfId="18894" xr:uid="{1F6DBAA2-32B2-495B-A553-5FDD25438EA1}"/>
    <cellStyle name="Comma 7 3 10 3 3" xfId="24727" xr:uid="{FB2DE705-402A-4B5C-B418-3BC4FF67EFA3}"/>
    <cellStyle name="Comma 7 3 10 3 4" xfId="38586" xr:uid="{61A0828C-5F74-483B-A572-E0458B706C55}"/>
    <cellStyle name="Comma 7 3 10 3 5" xfId="41066" xr:uid="{CD0F9802-771E-4D1A-B2BC-74D2558F0883}"/>
    <cellStyle name="Comma 7 3 10 3 6" xfId="43544" xr:uid="{F4E45C15-8E77-4347-BD33-7995AD2D1979}"/>
    <cellStyle name="Comma 7 3 10 4" xfId="18892" xr:uid="{E433AD80-4839-4A5C-8C93-04C1DEA60BD1}"/>
    <cellStyle name="Comma 7 3 10 5" xfId="19644" xr:uid="{3D8D33DB-BB97-4A2E-BE19-72942C759BA3}"/>
    <cellStyle name="Comma 7 3 10 6" xfId="36612" xr:uid="{3AFBE70F-ED15-4E53-8407-AF9247DC23DD}"/>
    <cellStyle name="Comma 7 3 10 7" xfId="39092" xr:uid="{E3AFAE94-3EC1-4F31-BCB3-95D05F549A01}"/>
    <cellStyle name="Comma 7 3 10 8" xfId="41570" xr:uid="{F0CD0EC6-EC51-4943-BAE9-B954AE89B9A7}"/>
    <cellStyle name="Comma 7 3 11" xfId="2696" xr:uid="{00000000-0005-0000-0000-0000870A0000}"/>
    <cellStyle name="Comma 7 3 11 2" xfId="2697" xr:uid="{00000000-0005-0000-0000-0000880A0000}"/>
    <cellStyle name="Comma 7 3 11 2 2" xfId="18896" xr:uid="{0DD31D76-580C-4ABC-8428-6B33EAE4F1FE}"/>
    <cellStyle name="Comma 7 3 11 2 2 2" xfId="24068" xr:uid="{2BE158A5-3A87-4D98-A039-AEFFBC67EA4A}"/>
    <cellStyle name="Comma 7 3 11 2 2 3" xfId="37934" xr:uid="{71075D3F-EF30-44C0-A545-107EDFD38CAA}"/>
    <cellStyle name="Comma 7 3 11 2 2 4" xfId="40414" xr:uid="{01542D29-3BEC-49BD-8857-4BCCFF2C4A8E}"/>
    <cellStyle name="Comma 7 3 11 2 2 5" xfId="42892" xr:uid="{AF28F693-C440-4D62-A9AA-7583E11109A3}"/>
    <cellStyle name="Comma 7 3 11 2 3" xfId="20724" xr:uid="{2D348209-F701-49AA-B28C-2458BCF8D37A}"/>
    <cellStyle name="Comma 7 3 11 2 4" xfId="36938" xr:uid="{D4A2CE6C-A06F-4E27-B73F-E97E0DBBC8F9}"/>
    <cellStyle name="Comma 7 3 11 2 5" xfId="39418" xr:uid="{D4E07ECB-3B80-4DEC-9701-3381EC71394C}"/>
    <cellStyle name="Comma 7 3 11 2 6" xfId="41896" xr:uid="{DE61EE75-0F03-4731-BF0E-26B71B81798A}"/>
    <cellStyle name="Comma 7 3 11 3" xfId="2698" xr:uid="{00000000-0005-0000-0000-0000890A0000}"/>
    <cellStyle name="Comma 7 3 11 3 2" xfId="18897" xr:uid="{F99191B5-095C-4A3D-AB80-F60D5B24E9A3}"/>
    <cellStyle name="Comma 7 3 11 3 3" xfId="20883" xr:uid="{6200145E-6CF5-431F-BE23-8F98B252065C}"/>
    <cellStyle name="Comma 7 3 11 3 4" xfId="37038" xr:uid="{709C7945-83A5-4A4B-B746-01E8D74E424B}"/>
    <cellStyle name="Comma 7 3 11 3 5" xfId="39518" xr:uid="{66E6CB79-9F8C-4474-9936-DAFB3FAAD0EB}"/>
    <cellStyle name="Comma 7 3 11 3 6" xfId="41996" xr:uid="{7418E790-F371-4450-BDD9-702FFF37CB50}"/>
    <cellStyle name="Comma 7 3 11 4" xfId="18895" xr:uid="{FDE75EFB-335C-4543-9F0D-6945AF005886}"/>
    <cellStyle name="Comma 7 3 11 5" xfId="19645" xr:uid="{5045A1C3-E6CA-495F-9779-BF5BD378A011}"/>
    <cellStyle name="Comma 7 3 11 6" xfId="36613" xr:uid="{76DB67B6-C68D-48FB-82F7-5C80E82B79EF}"/>
    <cellStyle name="Comma 7 3 11 7" xfId="39093" xr:uid="{7C8A97A6-2F89-4253-92F2-8D1D51ED8C4C}"/>
    <cellStyle name="Comma 7 3 11 8" xfId="41571" xr:uid="{A19261F0-9087-4780-8784-254CBC8EB0E1}"/>
    <cellStyle name="Comma 7 3 12" xfId="2699" xr:uid="{00000000-0005-0000-0000-00008A0A0000}"/>
    <cellStyle name="Comma 7 3 12 2" xfId="2700" xr:uid="{00000000-0005-0000-0000-00008B0A0000}"/>
    <cellStyle name="Comma 7 3 12 2 2" xfId="18899" xr:uid="{BD36DF02-5375-4829-A8E4-E45ABF6CF7BB}"/>
    <cellStyle name="Comma 7 3 12 2 2 2" xfId="24069" xr:uid="{E552D995-C5D0-4899-869C-3B818C00BC5A}"/>
    <cellStyle name="Comma 7 3 12 2 2 3" xfId="37935" xr:uid="{0453E837-A19D-472D-9FF4-55DDC1ACFE6C}"/>
    <cellStyle name="Comma 7 3 12 2 2 4" xfId="40415" xr:uid="{92C97EE0-F0EE-494F-AA23-5852928FAE2C}"/>
    <cellStyle name="Comma 7 3 12 2 2 5" xfId="42893" xr:uid="{F57C6B95-A348-4E7C-BD50-C93C32EDF8E5}"/>
    <cellStyle name="Comma 7 3 12 2 3" xfId="20725" xr:uid="{8980F210-6B92-4543-B2A8-E025C6FD9FDE}"/>
    <cellStyle name="Comma 7 3 12 2 4" xfId="36939" xr:uid="{5A00B252-0706-4EAD-9018-ED92073E08E7}"/>
    <cellStyle name="Comma 7 3 12 2 5" xfId="39419" xr:uid="{482D7F56-2949-4E19-8DC3-6ED2F8F2980E}"/>
    <cellStyle name="Comma 7 3 12 2 6" xfId="41897" xr:uid="{6BBCEC5D-9C42-4A9F-BB4B-77FA82969918}"/>
    <cellStyle name="Comma 7 3 12 3" xfId="2701" xr:uid="{00000000-0005-0000-0000-00008C0A0000}"/>
    <cellStyle name="Comma 7 3 12 3 2" xfId="18900" xr:uid="{455DA283-CBBA-4CFA-AD4D-43BBD92DBC9F}"/>
    <cellStyle name="Comma 7 3 12 3 3" xfId="21725" xr:uid="{665C8912-A934-4290-9F7C-73A60BEC2A57}"/>
    <cellStyle name="Comma 7 3 12 3 4" xfId="37418" xr:uid="{008F7776-F4DE-4817-9D91-1216A12601CE}"/>
    <cellStyle name="Comma 7 3 12 3 5" xfId="39898" xr:uid="{9F870CDA-6F32-488C-921A-85081A4A2B11}"/>
    <cellStyle name="Comma 7 3 12 3 6" xfId="42376" xr:uid="{15796D46-89B0-448E-AD1E-8D3EBFCE4CC3}"/>
    <cellStyle name="Comma 7 3 12 4" xfId="18898" xr:uid="{0FF94A0F-48B0-45AF-8581-C166CD4F76A9}"/>
    <cellStyle name="Comma 7 3 12 5" xfId="19646" xr:uid="{5CDA444F-4D5A-4C25-A181-1815AEB6278A}"/>
    <cellStyle name="Comma 7 3 12 6" xfId="36614" xr:uid="{D8A5FECE-F87A-497D-86F3-E4B5F7DD8904}"/>
    <cellStyle name="Comma 7 3 12 7" xfId="39094" xr:uid="{8CFD0D0D-6893-47FE-9E75-345DA106D9A4}"/>
    <cellStyle name="Comma 7 3 12 8" xfId="41572" xr:uid="{A63B8D5D-96F9-47DE-9CC3-822A97133239}"/>
    <cellStyle name="Comma 7 3 13" xfId="2702" xr:uid="{00000000-0005-0000-0000-00008D0A0000}"/>
    <cellStyle name="Comma 7 3 13 2" xfId="2703" xr:uid="{00000000-0005-0000-0000-00008E0A0000}"/>
    <cellStyle name="Comma 7 3 13 2 2" xfId="18902" xr:uid="{38968046-5F2E-4D2A-963B-7E585319D778}"/>
    <cellStyle name="Comma 7 3 13 2 2 2" xfId="24070" xr:uid="{A64C922F-997E-46C1-B41D-55A7878EFE60}"/>
    <cellStyle name="Comma 7 3 13 2 2 3" xfId="37936" xr:uid="{71C20583-CACD-4C9E-8062-CF73F7CC378B}"/>
    <cellStyle name="Comma 7 3 13 2 2 4" xfId="40416" xr:uid="{FCFF1182-D853-4F69-ACCC-44CEBFB45E0B}"/>
    <cellStyle name="Comma 7 3 13 2 2 5" xfId="42894" xr:uid="{5903E293-03CD-4A35-AB8E-9423F8E80942}"/>
    <cellStyle name="Comma 7 3 13 2 3" xfId="20726" xr:uid="{3A4F6C7D-4016-4E64-B40C-3395A60F6BA9}"/>
    <cellStyle name="Comma 7 3 13 2 4" xfId="36940" xr:uid="{F2E86EC6-0761-476C-9508-9533489C1ED1}"/>
    <cellStyle name="Comma 7 3 13 2 5" xfId="39420" xr:uid="{B709DBB6-6591-49C9-8AC9-1F6D1BE7580D}"/>
    <cellStyle name="Comma 7 3 13 2 6" xfId="41898" xr:uid="{CE72566E-26FC-4891-B524-4245CBC25BE8}"/>
    <cellStyle name="Comma 7 3 13 3" xfId="2704" xr:uid="{00000000-0005-0000-0000-00008F0A0000}"/>
    <cellStyle name="Comma 7 3 13 3 2" xfId="18903" xr:uid="{3A2CE1AC-DB76-462C-B529-3EC4E2D77A46}"/>
    <cellStyle name="Comma 7 3 13 3 3" xfId="24728" xr:uid="{0BA045A4-C578-4C2F-9EB3-9C42A489E978}"/>
    <cellStyle name="Comma 7 3 13 3 4" xfId="38587" xr:uid="{DE04CB96-92B9-40C3-B57A-4965D595D8DE}"/>
    <cellStyle name="Comma 7 3 13 3 5" xfId="41067" xr:uid="{0C4BCA9D-E573-4AA5-A881-B52319926F11}"/>
    <cellStyle name="Comma 7 3 13 3 6" xfId="43545" xr:uid="{4D0CE9F2-B6EF-4F9B-A2A7-E6C4C672970F}"/>
    <cellStyle name="Comma 7 3 13 4" xfId="18901" xr:uid="{52616C7E-2E9D-423D-9A11-A78B2C430C88}"/>
    <cellStyle name="Comma 7 3 13 5" xfId="19647" xr:uid="{C54DF682-21A0-4DDD-93C9-ABD027E88AC8}"/>
    <cellStyle name="Comma 7 3 13 6" xfId="36615" xr:uid="{DFC7F221-0789-42B0-9360-6C1E7E42D097}"/>
    <cellStyle name="Comma 7 3 13 7" xfId="39095" xr:uid="{48FDA047-AD80-410B-832D-2E836A862C8A}"/>
    <cellStyle name="Comma 7 3 13 8" xfId="41573" xr:uid="{9CA3D34E-4584-48FC-928A-674928ABAD1B}"/>
    <cellStyle name="Comma 7 3 14" xfId="2705" xr:uid="{00000000-0005-0000-0000-0000900A0000}"/>
    <cellStyle name="Comma 7 3 14 2" xfId="2706" xr:uid="{00000000-0005-0000-0000-0000910A0000}"/>
    <cellStyle name="Comma 7 3 14 2 2" xfId="18905" xr:uid="{68EF4BAA-DAC0-4EF5-843E-31FD92F1E16E}"/>
    <cellStyle name="Comma 7 3 14 2 2 2" xfId="24071" xr:uid="{129A6FE4-F67B-40E5-93C4-9B35A4CDFF3E}"/>
    <cellStyle name="Comma 7 3 14 2 2 3" xfId="37937" xr:uid="{CC62E2EF-F943-41E6-87E2-F21A15C5A90D}"/>
    <cellStyle name="Comma 7 3 14 2 2 4" xfId="40417" xr:uid="{84431D29-FEA3-4576-9BF0-FA9FD260F9D4}"/>
    <cellStyle name="Comma 7 3 14 2 2 5" xfId="42895" xr:uid="{C6FFA79E-7938-439D-BAFE-086E2F26A417}"/>
    <cellStyle name="Comma 7 3 14 2 3" xfId="20727" xr:uid="{4BB2E7CE-967A-49ED-8B8C-419DAC086CA7}"/>
    <cellStyle name="Comma 7 3 14 2 4" xfId="36941" xr:uid="{B5BD85AA-A929-42B7-957C-594FA6260E8F}"/>
    <cellStyle name="Comma 7 3 14 2 5" xfId="39421" xr:uid="{A1C11319-65E9-42BE-8709-1BD525ED3169}"/>
    <cellStyle name="Comma 7 3 14 2 6" xfId="41899" xr:uid="{888B2DE6-4881-4418-8C50-E0CB86937E9F}"/>
    <cellStyle name="Comma 7 3 14 3" xfId="2707" xr:uid="{00000000-0005-0000-0000-0000920A0000}"/>
    <cellStyle name="Comma 7 3 14 3 2" xfId="18906" xr:uid="{F9313019-A4B0-4499-AFCA-C96BBAD3AB51}"/>
    <cellStyle name="Comma 7 3 14 3 3" xfId="21721" xr:uid="{7ACC84D4-E302-4538-9F01-65D28616D1A6}"/>
    <cellStyle name="Comma 7 3 14 3 4" xfId="37414" xr:uid="{1EA61D04-86A5-4366-B3EB-CDF114711FDA}"/>
    <cellStyle name="Comma 7 3 14 3 5" xfId="39894" xr:uid="{FB3160E0-7593-4580-AB47-09F1603521E6}"/>
    <cellStyle name="Comma 7 3 14 3 6" xfId="42372" xr:uid="{CDA4BE38-5277-4259-B3BB-8F51D78ADC0B}"/>
    <cellStyle name="Comma 7 3 14 4" xfId="18904" xr:uid="{DCF0C87E-9FED-47A9-8290-3A6077814752}"/>
    <cellStyle name="Comma 7 3 14 5" xfId="19648" xr:uid="{EB331315-5A9E-4550-AF20-D8EADFFED8E0}"/>
    <cellStyle name="Comma 7 3 14 6" xfId="36616" xr:uid="{3E65A604-8E9F-4445-9ED8-206E6ED639C5}"/>
    <cellStyle name="Comma 7 3 14 7" xfId="39096" xr:uid="{F1C1D312-8162-4A63-AA92-347D2055DA73}"/>
    <cellStyle name="Comma 7 3 14 8" xfId="41574" xr:uid="{56C29CD9-AA28-4F26-8064-62F909C530F8}"/>
    <cellStyle name="Comma 7 3 15" xfId="2708" xr:uid="{00000000-0005-0000-0000-0000930A0000}"/>
    <cellStyle name="Comma 7 3 15 2" xfId="2709" xr:uid="{00000000-0005-0000-0000-0000940A0000}"/>
    <cellStyle name="Comma 7 3 15 2 2" xfId="18908" xr:uid="{D7677905-42EA-4B23-AA55-46E34F6A885A}"/>
    <cellStyle name="Comma 7 3 15 2 2 2" xfId="24072" xr:uid="{BC48AE35-8478-4C7F-815A-3D42C35A68DB}"/>
    <cellStyle name="Comma 7 3 15 2 2 3" xfId="37938" xr:uid="{F838549D-4CC7-486A-AD1D-9BE3725302D0}"/>
    <cellStyle name="Comma 7 3 15 2 2 4" xfId="40418" xr:uid="{66B1AEAB-3B7D-4D7E-8B79-BE47C5EEA4D9}"/>
    <cellStyle name="Comma 7 3 15 2 2 5" xfId="42896" xr:uid="{0DCA964F-E9F0-4842-887F-BDDA156CE125}"/>
    <cellStyle name="Comma 7 3 15 2 3" xfId="20728" xr:uid="{472C536A-860F-470B-A39F-CE14B637DA29}"/>
    <cellStyle name="Comma 7 3 15 2 4" xfId="36942" xr:uid="{EB47AE34-7F37-4BD9-BC52-0CE028631369}"/>
    <cellStyle name="Comma 7 3 15 2 5" xfId="39422" xr:uid="{BBE6B272-A3F7-40DE-937C-261A39E98668}"/>
    <cellStyle name="Comma 7 3 15 2 6" xfId="41900" xr:uid="{FBB6816D-17C7-44A4-8A2E-8D92C56F5A1F}"/>
    <cellStyle name="Comma 7 3 15 3" xfId="2710" xr:uid="{00000000-0005-0000-0000-0000950A0000}"/>
    <cellStyle name="Comma 7 3 15 3 2" xfId="18909" xr:uid="{95685B4D-A09F-4C95-8390-D84E2E2BFBBE}"/>
    <cellStyle name="Comma 7 3 15 3 3" xfId="21719" xr:uid="{29ABD943-A1AB-4D45-A8B4-3098546E86DB}"/>
    <cellStyle name="Comma 7 3 15 3 4" xfId="37412" xr:uid="{89547B6C-7D65-4DA5-977D-162B0E74E436}"/>
    <cellStyle name="Comma 7 3 15 3 5" xfId="39892" xr:uid="{910006EC-B9A9-4A52-97D4-B4B63BDB4978}"/>
    <cellStyle name="Comma 7 3 15 3 6" xfId="42370" xr:uid="{A43783A6-9554-439C-B58F-885F78A712DF}"/>
    <cellStyle name="Comma 7 3 15 4" xfId="18907" xr:uid="{BEF899E6-8A4D-4E5C-A77E-E5AB6AEA9CD0}"/>
    <cellStyle name="Comma 7 3 15 5" xfId="19649" xr:uid="{B99DEB3A-64AC-4DB1-8B9D-5F832EE8B3A8}"/>
    <cellStyle name="Comma 7 3 15 6" xfId="36617" xr:uid="{34E9DD8A-30F5-4F0D-8227-0BC78606392C}"/>
    <cellStyle name="Comma 7 3 15 7" xfId="39097" xr:uid="{5A81F552-7FD2-412A-B520-D430A7AE2D45}"/>
    <cellStyle name="Comma 7 3 15 8" xfId="41575" xr:uid="{5556E715-5BE3-4637-A094-1BAA19B01A80}"/>
    <cellStyle name="Comma 7 3 16" xfId="18891" xr:uid="{140FF8D4-0DA7-4A4B-B240-9F4FF75DB11D}"/>
    <cellStyle name="Comma 7 3 16 2" xfId="24066" xr:uid="{35327EEC-5E28-49CD-8A0A-4A9DF55A771F}"/>
    <cellStyle name="Comma 7 3 2" xfId="2711" xr:uid="{00000000-0005-0000-0000-0000960A0000}"/>
    <cellStyle name="Comma 7 3 2 2" xfId="2712" xr:uid="{00000000-0005-0000-0000-0000970A0000}"/>
    <cellStyle name="Comma 7 3 2 2 2" xfId="18911" xr:uid="{F7143D14-C390-4952-A2E4-E87178067AA3}"/>
    <cellStyle name="Comma 7 3 2 2 2 2" xfId="24073" xr:uid="{18A76050-E10B-4B7E-B992-ADBFF0E4C191}"/>
    <cellStyle name="Comma 7 3 2 2 2 3" xfId="37939" xr:uid="{BE4A8D45-9484-4B21-A44F-2C565EC4BBB2}"/>
    <cellStyle name="Comma 7 3 2 2 2 4" xfId="40419" xr:uid="{D5013208-AD67-4494-B62E-95926E4BE6FB}"/>
    <cellStyle name="Comma 7 3 2 2 2 5" xfId="42897" xr:uid="{5AC63F54-4ECA-49F5-B983-209431E12EE7}"/>
    <cellStyle name="Comma 7 3 2 2 3" xfId="20729" xr:uid="{FC7FC049-FFCC-482B-8D1D-1EB8328F7D5C}"/>
    <cellStyle name="Comma 7 3 2 2 4" xfId="36943" xr:uid="{D706DBF4-DC26-4A90-AF0B-B219B68B5575}"/>
    <cellStyle name="Comma 7 3 2 2 5" xfId="39423" xr:uid="{13DF079B-8753-43DA-9BC5-B9589C6A8719}"/>
    <cellStyle name="Comma 7 3 2 2 6" xfId="41901" xr:uid="{96093D41-6235-4E69-9A36-A9E443CBDC72}"/>
    <cellStyle name="Comma 7 3 2 3" xfId="2713" xr:uid="{00000000-0005-0000-0000-0000980A0000}"/>
    <cellStyle name="Comma 7 3 2 3 2" xfId="18912" xr:uid="{4726888E-5A71-4FD4-8935-37D6D1D9156F}"/>
    <cellStyle name="Comma 7 3 2 3 3" xfId="21716" xr:uid="{300088F8-8F71-4B07-9C2C-84131E7CFF11}"/>
    <cellStyle name="Comma 7 3 2 3 4" xfId="37409" xr:uid="{2F7CA9B0-44EB-4913-858C-730939C26796}"/>
    <cellStyle name="Comma 7 3 2 3 5" xfId="39889" xr:uid="{61C5DDDC-600C-4326-9153-90053AB27ED9}"/>
    <cellStyle name="Comma 7 3 2 3 6" xfId="42367" xr:uid="{131872ED-18E8-4512-88EC-D6DC5FBD7CBC}"/>
    <cellStyle name="Comma 7 3 2 4" xfId="18910" xr:uid="{0DFFCB80-B111-4FB7-BEB4-A03AFA381A07}"/>
    <cellStyle name="Comma 7 3 2 5" xfId="19650" xr:uid="{E27888E9-2BE8-4DB3-A92F-F327DCC200E8}"/>
    <cellStyle name="Comma 7 3 2 6" xfId="36618" xr:uid="{0E07896F-5925-4BC6-B40B-8FFD4C7FDA18}"/>
    <cellStyle name="Comma 7 3 2 7" xfId="39098" xr:uid="{50F09AB0-5527-4850-9C88-B7EB1B6B6F2A}"/>
    <cellStyle name="Comma 7 3 2 8" xfId="41576" xr:uid="{2E7DE07F-C7D9-4F6A-8F5E-A6598A6D35FC}"/>
    <cellStyle name="Comma 7 3 3" xfId="2714" xr:uid="{00000000-0005-0000-0000-0000990A0000}"/>
    <cellStyle name="Comma 7 3 3 2" xfId="2715" xr:uid="{00000000-0005-0000-0000-00009A0A0000}"/>
    <cellStyle name="Comma 7 3 3 2 2" xfId="18914" xr:uid="{5958952E-C18F-40FE-BDCB-6317CEF1EB26}"/>
    <cellStyle name="Comma 7 3 3 2 2 2" xfId="24074" xr:uid="{4993D6DF-BCA4-4678-90B9-E21CAB5F21A4}"/>
    <cellStyle name="Comma 7 3 3 2 2 3" xfId="37940" xr:uid="{D7078BD7-7D88-46E5-82C5-336720F9B639}"/>
    <cellStyle name="Comma 7 3 3 2 2 4" xfId="40420" xr:uid="{AE659705-B2BA-4E78-8C1A-1C9CDDAD499E}"/>
    <cellStyle name="Comma 7 3 3 2 2 5" xfId="42898" xr:uid="{AFD7EA48-46DA-4C12-B04C-E19B1F124CF8}"/>
    <cellStyle name="Comma 7 3 3 2 3" xfId="20730" xr:uid="{BE095D0C-CF0D-42CF-829A-5198189F7260}"/>
    <cellStyle name="Comma 7 3 3 2 4" xfId="36944" xr:uid="{EAA9A01B-8D81-4ABD-863C-C11762DDC3DC}"/>
    <cellStyle name="Comma 7 3 3 2 5" xfId="39424" xr:uid="{021007ED-AB58-4C3D-A5A0-A762F61BEE42}"/>
    <cellStyle name="Comma 7 3 3 2 6" xfId="41902" xr:uid="{6EE503AD-3208-4054-B438-5AEEB4339E99}"/>
    <cellStyle name="Comma 7 3 3 3" xfId="2716" xr:uid="{00000000-0005-0000-0000-00009B0A0000}"/>
    <cellStyle name="Comma 7 3 3 3 2" xfId="18915" xr:uid="{FB700D7B-0196-490A-9119-40E20C9C6196}"/>
    <cellStyle name="Comma 7 3 3 3 3" xfId="24729" xr:uid="{4635A4D5-7845-4FD7-85B5-62363831412A}"/>
    <cellStyle name="Comma 7 3 3 3 4" xfId="38588" xr:uid="{35AA4420-0AE8-4E2E-A215-6A46C33D899F}"/>
    <cellStyle name="Comma 7 3 3 3 5" xfId="41068" xr:uid="{9F36745E-100D-4E17-B517-E16BBE69AB22}"/>
    <cellStyle name="Comma 7 3 3 3 6" xfId="43546" xr:uid="{218302CF-2E6B-4222-A17A-AA386DABAA55}"/>
    <cellStyle name="Comma 7 3 3 4" xfId="18913" xr:uid="{0A9623EB-32A2-4EA2-8CB5-290864A08D1C}"/>
    <cellStyle name="Comma 7 3 3 5" xfId="19651" xr:uid="{06B3652E-7EEC-4795-A2FF-F173436F2A34}"/>
    <cellStyle name="Comma 7 3 3 6" xfId="36619" xr:uid="{83BD3D01-1E90-422F-A9FF-69E6327BF725}"/>
    <cellStyle name="Comma 7 3 3 7" xfId="39099" xr:uid="{0F62836B-CB1F-45AF-A033-904F4664FBDB}"/>
    <cellStyle name="Comma 7 3 3 8" xfId="41577" xr:uid="{5DF0F736-7B78-4548-8DE2-1BF6920D35A1}"/>
    <cellStyle name="Comma 7 3 4" xfId="2717" xr:uid="{00000000-0005-0000-0000-00009C0A0000}"/>
    <cellStyle name="Comma 7 3 4 2" xfId="2718" xr:uid="{00000000-0005-0000-0000-00009D0A0000}"/>
    <cellStyle name="Comma 7 3 4 2 2" xfId="18917" xr:uid="{7A3C51E7-1EA7-4357-A8D8-D36916BA986D}"/>
    <cellStyle name="Comma 7 3 4 2 2 2" xfId="24075" xr:uid="{21352FA1-C908-4B47-AC68-25C9493577C5}"/>
    <cellStyle name="Comma 7 3 4 2 2 3" xfId="37941" xr:uid="{9C5E7FDC-53E0-4901-9160-BBA2BEE43D2B}"/>
    <cellStyle name="Comma 7 3 4 2 2 4" xfId="40421" xr:uid="{7C2FB187-0BC8-4F08-B23E-706A4D57B7DB}"/>
    <cellStyle name="Comma 7 3 4 2 2 5" xfId="42899" xr:uid="{433AAE72-BA93-4124-929D-49C73C9CADC7}"/>
    <cellStyle name="Comma 7 3 4 2 3" xfId="20731" xr:uid="{3C51E6BA-5289-4CA8-9753-5460F12F71DE}"/>
    <cellStyle name="Comma 7 3 4 2 4" xfId="36945" xr:uid="{B72E5166-CD59-4A50-AD99-07CC0C0D6F58}"/>
    <cellStyle name="Comma 7 3 4 2 5" xfId="39425" xr:uid="{C0D82B82-510D-427C-8DCE-790FEC9BBFAF}"/>
    <cellStyle name="Comma 7 3 4 2 6" xfId="41903" xr:uid="{658E3260-8987-43BC-848C-252240E6F0AE}"/>
    <cellStyle name="Comma 7 3 4 3" xfId="2719" xr:uid="{00000000-0005-0000-0000-00009E0A0000}"/>
    <cellStyle name="Comma 7 3 4 3 2" xfId="18918" xr:uid="{AC40512B-1DEF-4FF4-9F63-1E420B015A89}"/>
    <cellStyle name="Comma 7 3 4 3 3" xfId="24730" xr:uid="{197BBA3D-6A9E-4D5E-9B78-64F5FB9BB827}"/>
    <cellStyle name="Comma 7 3 4 3 4" xfId="38589" xr:uid="{247E2F11-A8D6-43D6-ABE4-D4655B1F32DA}"/>
    <cellStyle name="Comma 7 3 4 3 5" xfId="41069" xr:uid="{F63F7F6B-0412-4C09-887D-EE9E7D5443EB}"/>
    <cellStyle name="Comma 7 3 4 3 6" xfId="43547" xr:uid="{F640AFF2-FEFF-4511-BB3E-ABBA367F76D0}"/>
    <cellStyle name="Comma 7 3 4 4" xfId="18916" xr:uid="{25D452D3-28E8-4975-8715-02699352685F}"/>
    <cellStyle name="Comma 7 3 4 5" xfId="19652" xr:uid="{536A7D24-193A-44CB-BE33-AD4383E1889A}"/>
    <cellStyle name="Comma 7 3 4 6" xfId="36620" xr:uid="{E3F18379-D954-4A79-8EE2-5EE2F33088FE}"/>
    <cellStyle name="Comma 7 3 4 7" xfId="39100" xr:uid="{20F24FDF-B0B5-4172-B52A-EF83E657F73E}"/>
    <cellStyle name="Comma 7 3 4 8" xfId="41578" xr:uid="{9F11789C-C744-45EE-BCF0-5535F7C58CDC}"/>
    <cellStyle name="Comma 7 3 5" xfId="2720" xr:uid="{00000000-0005-0000-0000-00009F0A0000}"/>
    <cellStyle name="Comma 7 3 5 2" xfId="2721" xr:uid="{00000000-0005-0000-0000-0000A00A0000}"/>
    <cellStyle name="Comma 7 3 5 2 2" xfId="18920" xr:uid="{F303D90B-F21C-4B7E-87B2-70902BBBB413}"/>
    <cellStyle name="Comma 7 3 5 2 2 2" xfId="24076" xr:uid="{E3831217-F1D0-47F5-840C-86F58290A7AB}"/>
    <cellStyle name="Comma 7 3 5 2 2 3" xfId="37942" xr:uid="{E3451C0B-9880-4B83-B439-B05A80EB3A32}"/>
    <cellStyle name="Comma 7 3 5 2 2 4" xfId="40422" xr:uid="{26930B10-12DA-4495-9FA5-7736E2FD6716}"/>
    <cellStyle name="Comma 7 3 5 2 2 5" xfId="42900" xr:uid="{12174BB3-9501-47EE-94F3-132228319863}"/>
    <cellStyle name="Comma 7 3 5 2 3" xfId="20732" xr:uid="{4A208D8E-92BE-4D07-89BE-171726F0AC0F}"/>
    <cellStyle name="Comma 7 3 5 2 4" xfId="36946" xr:uid="{D576115A-4B47-4E00-997B-8020309FFBF8}"/>
    <cellStyle name="Comma 7 3 5 2 5" xfId="39426" xr:uid="{A83CA90D-43FD-4509-9325-0BAE68CCFF98}"/>
    <cellStyle name="Comma 7 3 5 2 6" xfId="41904" xr:uid="{E19000C8-3443-4230-9A0A-BDCC5D172B38}"/>
    <cellStyle name="Comma 7 3 5 3" xfId="2722" xr:uid="{00000000-0005-0000-0000-0000A10A0000}"/>
    <cellStyle name="Comma 7 3 5 3 2" xfId="18921" xr:uid="{1174F693-9F0C-4A95-A7BF-CB45EF7C0511}"/>
    <cellStyle name="Comma 7 3 5 3 3" xfId="21715" xr:uid="{F8CF0F3F-C019-47FC-BE2B-A2811315E2BC}"/>
    <cellStyle name="Comma 7 3 5 3 4" xfId="37408" xr:uid="{799A4256-3B6B-40F9-89D2-28B3CBB4BE55}"/>
    <cellStyle name="Comma 7 3 5 3 5" xfId="39888" xr:uid="{A5BFC8E3-10DC-43D0-AC54-354F191A0C11}"/>
    <cellStyle name="Comma 7 3 5 3 6" xfId="42366" xr:uid="{C967C0AB-DB65-4877-8D5D-426B4066D36E}"/>
    <cellStyle name="Comma 7 3 5 4" xfId="18919" xr:uid="{49CE7E0A-0FB8-40AE-A52B-302E72C9F0FE}"/>
    <cellStyle name="Comma 7 3 5 5" xfId="19653" xr:uid="{87F26A3C-C7BC-4EC6-8282-382DAF6E2B0F}"/>
    <cellStyle name="Comma 7 3 5 6" xfId="36621" xr:uid="{6C8E1578-EC9F-4602-BEA0-7F52D9404057}"/>
    <cellStyle name="Comma 7 3 5 7" xfId="39101" xr:uid="{0C5A6D47-B1D2-4570-AE7A-BA0D25D3DDFA}"/>
    <cellStyle name="Comma 7 3 5 8" xfId="41579" xr:uid="{C8335A5D-C913-4904-9E86-A3E8B42BCDB0}"/>
    <cellStyle name="Comma 7 3 6" xfId="2723" xr:uid="{00000000-0005-0000-0000-0000A20A0000}"/>
    <cellStyle name="Comma 7 3 6 2" xfId="2724" xr:uid="{00000000-0005-0000-0000-0000A30A0000}"/>
    <cellStyle name="Comma 7 3 6 2 2" xfId="18923" xr:uid="{B96D530D-9B9D-4749-AA70-AB9440983A21}"/>
    <cellStyle name="Comma 7 3 6 2 2 2" xfId="24077" xr:uid="{0AAD5AA8-D0B6-4C93-84B8-5A106B247C80}"/>
    <cellStyle name="Comma 7 3 6 2 2 3" xfId="37943" xr:uid="{F7905C64-66BD-43B2-B8B2-69450B2FBDB0}"/>
    <cellStyle name="Comma 7 3 6 2 2 4" xfId="40423" xr:uid="{2ACA32F5-0381-4723-894E-372762E6F957}"/>
    <cellStyle name="Comma 7 3 6 2 2 5" xfId="42901" xr:uid="{33E1083D-FD7B-43FC-89E2-C34049B20C5A}"/>
    <cellStyle name="Comma 7 3 6 2 3" xfId="20733" xr:uid="{84613BD4-0093-4B07-8BF3-5CBFDEF5C2C1}"/>
    <cellStyle name="Comma 7 3 6 2 4" xfId="36947" xr:uid="{D477858F-9928-4D1C-B099-49A927F1AC81}"/>
    <cellStyle name="Comma 7 3 6 2 5" xfId="39427" xr:uid="{25DDAB80-A33B-47BF-976D-26B773148A82}"/>
    <cellStyle name="Comma 7 3 6 2 6" xfId="41905" xr:uid="{A16EFFD5-F460-4325-9375-68063CF65FC9}"/>
    <cellStyle name="Comma 7 3 6 3" xfId="2725" xr:uid="{00000000-0005-0000-0000-0000A40A0000}"/>
    <cellStyle name="Comma 7 3 6 3 2" xfId="18924" xr:uid="{C6482739-DE69-45AA-AFA2-DB945F4A7544}"/>
    <cellStyle name="Comma 7 3 6 3 3" xfId="21711" xr:uid="{7A10F750-F838-4F43-AFC5-A7377CE74E50}"/>
    <cellStyle name="Comma 7 3 6 3 4" xfId="37404" xr:uid="{9225E170-437C-4A6C-927C-C5705DF91C24}"/>
    <cellStyle name="Comma 7 3 6 3 5" xfId="39884" xr:uid="{A5497542-E8FF-43D0-A2F2-6E70B784987E}"/>
    <cellStyle name="Comma 7 3 6 3 6" xfId="42362" xr:uid="{6272D6DD-70FC-4B85-896B-3381BB870AC3}"/>
    <cellStyle name="Comma 7 3 6 4" xfId="18922" xr:uid="{183CF2F7-FA20-4AFE-9A14-82BC392ED60E}"/>
    <cellStyle name="Comma 7 3 6 5" xfId="19654" xr:uid="{1A04896D-0323-4B1D-9037-B4486A9CE8A0}"/>
    <cellStyle name="Comma 7 3 6 6" xfId="36622" xr:uid="{D5039DDA-A525-4A77-B0B2-E9F14FDEE297}"/>
    <cellStyle name="Comma 7 3 6 7" xfId="39102" xr:uid="{921753CF-4737-4F77-8E5C-2CCAD193E75A}"/>
    <cellStyle name="Comma 7 3 6 8" xfId="41580" xr:uid="{BEC210E7-9B61-4FF3-9FEB-ABFD69FD9989}"/>
    <cellStyle name="Comma 7 3 7" xfId="2726" xr:uid="{00000000-0005-0000-0000-0000A50A0000}"/>
    <cellStyle name="Comma 7 3 7 2" xfId="2727" xr:uid="{00000000-0005-0000-0000-0000A60A0000}"/>
    <cellStyle name="Comma 7 3 7 2 2" xfId="18926" xr:uid="{29294EFC-2E21-45BF-AE79-357EE60ADF0E}"/>
    <cellStyle name="Comma 7 3 7 2 2 2" xfId="24078" xr:uid="{C66347C4-8139-434C-B187-6A410D5497AE}"/>
    <cellStyle name="Comma 7 3 7 2 2 3" xfId="37944" xr:uid="{236B3917-151C-4948-ABA9-61F5962C6DF0}"/>
    <cellStyle name="Comma 7 3 7 2 2 4" xfId="40424" xr:uid="{67E250F7-409F-410D-B9C8-2D538FDC593A}"/>
    <cellStyle name="Comma 7 3 7 2 2 5" xfId="42902" xr:uid="{775A7CA3-2A5F-4D76-878F-61BD789BFA0B}"/>
    <cellStyle name="Comma 7 3 7 2 3" xfId="20734" xr:uid="{66B47662-0204-4D45-B801-A8FD0F083301}"/>
    <cellStyle name="Comma 7 3 7 2 4" xfId="36948" xr:uid="{0EC52DDA-3397-451F-AF36-D49E319610BD}"/>
    <cellStyle name="Comma 7 3 7 2 5" xfId="39428" xr:uid="{71AB10E9-7E8D-4D60-A9EB-B2A7EDDAA246}"/>
    <cellStyle name="Comma 7 3 7 2 6" xfId="41906" xr:uid="{712043A7-83C5-481B-BE2A-69BC222BB42A}"/>
    <cellStyle name="Comma 7 3 7 3" xfId="2728" xr:uid="{00000000-0005-0000-0000-0000A70A0000}"/>
    <cellStyle name="Comma 7 3 7 3 2" xfId="18927" xr:uid="{FDDD53F6-7D65-4190-A653-83D1A94F70B6}"/>
    <cellStyle name="Comma 7 3 7 3 3" xfId="26772" xr:uid="{C4CDB286-303F-4A86-BE2C-7DB23B6A1E4F}"/>
    <cellStyle name="Comma 7 3 7 3 4" xfId="38842" xr:uid="{709B1C88-EF11-4AFB-9F6F-1F1525B44C14}"/>
    <cellStyle name="Comma 7 3 7 3 5" xfId="41322" xr:uid="{33E7C7BB-9FFC-4910-B20F-08E2FFBA502A}"/>
    <cellStyle name="Comma 7 3 7 3 6" xfId="43800" xr:uid="{082FFE7A-CC9F-4AC1-A38A-663F7983A154}"/>
    <cellStyle name="Comma 7 3 7 4" xfId="18925" xr:uid="{F96A74CD-9A94-4C5A-A11C-3A4ECAF20EB7}"/>
    <cellStyle name="Comma 7 3 7 5" xfId="19655" xr:uid="{C87DAEF0-BA11-4B1C-AAAD-9E5BA9B8599B}"/>
    <cellStyle name="Comma 7 3 7 6" xfId="36623" xr:uid="{9941B88C-ADC2-430C-8D75-72A300230C6B}"/>
    <cellStyle name="Comma 7 3 7 7" xfId="39103" xr:uid="{D7063220-1F39-4C57-AF49-167AD7ACEFC5}"/>
    <cellStyle name="Comma 7 3 7 8" xfId="41581" xr:uid="{74292D13-F446-40AA-B73F-FB753A390EAF}"/>
    <cellStyle name="Comma 7 3 8" xfId="2729" xr:uid="{00000000-0005-0000-0000-0000A80A0000}"/>
    <cellStyle name="Comma 7 3 8 2" xfId="2730" xr:uid="{00000000-0005-0000-0000-0000A90A0000}"/>
    <cellStyle name="Comma 7 3 8 2 2" xfId="18929" xr:uid="{9153D1F3-A67D-4C2D-93BC-0F14CEFCE60B}"/>
    <cellStyle name="Comma 7 3 8 2 2 2" xfId="24079" xr:uid="{AF288D9F-06EE-448D-BBD8-4E2EE38A5015}"/>
    <cellStyle name="Comma 7 3 8 2 2 3" xfId="37945" xr:uid="{A1CCC88C-98A6-4C72-9870-DE355ACA55F8}"/>
    <cellStyle name="Comma 7 3 8 2 2 4" xfId="40425" xr:uid="{065DD975-D9EE-45C9-A98C-75F15CF6895E}"/>
    <cellStyle name="Comma 7 3 8 2 2 5" xfId="42903" xr:uid="{DADA5054-00C7-4485-AC3E-6FE052CBA9F8}"/>
    <cellStyle name="Comma 7 3 8 2 3" xfId="20735" xr:uid="{7FC4D53D-DFD0-42A1-A1DE-A6019AB1DEC1}"/>
    <cellStyle name="Comma 7 3 8 2 4" xfId="36949" xr:uid="{BD7A250D-872B-4036-87F6-9186032B9EB8}"/>
    <cellStyle name="Comma 7 3 8 2 5" xfId="39429" xr:uid="{48337BE9-63E9-4480-9474-8B8FA0A09943}"/>
    <cellStyle name="Comma 7 3 8 2 6" xfId="41907" xr:uid="{21B2F9AE-6F74-4D69-BCCB-815A24197B09}"/>
    <cellStyle name="Comma 7 3 8 3" xfId="2731" xr:uid="{00000000-0005-0000-0000-0000AA0A0000}"/>
    <cellStyle name="Comma 7 3 8 3 2" xfId="18930" xr:uid="{BDD1E9BA-1C53-41C2-B39F-F31F10CFC48E}"/>
    <cellStyle name="Comma 7 3 8 3 3" xfId="24731" xr:uid="{E08CF04F-BB4F-45BA-BE8D-7822167FD5B9}"/>
    <cellStyle name="Comma 7 3 8 3 4" xfId="38590" xr:uid="{A5405C93-E409-4D82-AA45-BBB7D43DFF72}"/>
    <cellStyle name="Comma 7 3 8 3 5" xfId="41070" xr:uid="{D9D5A278-C47C-434D-8CA8-A31D56D6B659}"/>
    <cellStyle name="Comma 7 3 8 3 6" xfId="43548" xr:uid="{4842F089-67CD-4A42-A1A8-EEBECBE8D3B8}"/>
    <cellStyle name="Comma 7 3 8 4" xfId="18928" xr:uid="{7F63FD37-6551-499A-AEB5-FC89AE254E27}"/>
    <cellStyle name="Comma 7 3 8 5" xfId="19656" xr:uid="{C8903E71-7F60-4370-893A-F8121CC2EB13}"/>
    <cellStyle name="Comma 7 3 8 6" xfId="36624" xr:uid="{5EFA8F02-4497-45A7-AF41-B72260B85887}"/>
    <cellStyle name="Comma 7 3 8 7" xfId="39104" xr:uid="{AB7FBE1B-EAD4-46A9-9248-EB0879C422F4}"/>
    <cellStyle name="Comma 7 3 8 8" xfId="41582" xr:uid="{CE27554D-7D10-4177-B78B-6601ECAE1980}"/>
    <cellStyle name="Comma 7 3 9" xfId="2732" xr:uid="{00000000-0005-0000-0000-0000AB0A0000}"/>
    <cellStyle name="Comma 7 3 9 2" xfId="2733" xr:uid="{00000000-0005-0000-0000-0000AC0A0000}"/>
    <cellStyle name="Comma 7 3 9 2 2" xfId="18932" xr:uid="{9E24A206-526F-49F3-9133-F202C3F65198}"/>
    <cellStyle name="Comma 7 3 9 2 2 2" xfId="24080" xr:uid="{90B8092D-ED72-4425-B820-71643A8B1CA3}"/>
    <cellStyle name="Comma 7 3 9 2 2 3" xfId="37946" xr:uid="{BC9A64FB-8310-4872-B973-99D4C53BABC9}"/>
    <cellStyle name="Comma 7 3 9 2 2 4" xfId="40426" xr:uid="{E52D2EA7-2E5D-4A62-AF48-ED6F853AFCC4}"/>
    <cellStyle name="Comma 7 3 9 2 2 5" xfId="42904" xr:uid="{2518517F-EE5D-45E7-B5F7-C5FBE8E63685}"/>
    <cellStyle name="Comma 7 3 9 2 3" xfId="20736" xr:uid="{F1703128-193D-4BC3-88FB-4E669C26A8C6}"/>
    <cellStyle name="Comma 7 3 9 2 4" xfId="36950" xr:uid="{D95FED1F-D485-4A91-A07D-C92FA1358B06}"/>
    <cellStyle name="Comma 7 3 9 2 5" xfId="39430" xr:uid="{358EF444-97C8-4D8C-ADC7-CE73D4F5B131}"/>
    <cellStyle name="Comma 7 3 9 2 6" xfId="41908" xr:uid="{BE8DCF35-52C3-4EA3-8A27-B6C56D7EA9BD}"/>
    <cellStyle name="Comma 7 3 9 3" xfId="2734" xr:uid="{00000000-0005-0000-0000-0000AD0A0000}"/>
    <cellStyle name="Comma 7 3 9 3 2" xfId="18933" xr:uid="{4D676C8F-BA53-41EC-8CF3-535DA253A6A6}"/>
    <cellStyle name="Comma 7 3 9 3 3" xfId="21712" xr:uid="{10E39EDB-6296-4BD9-ADD3-1F36EC0D699B}"/>
    <cellStyle name="Comma 7 3 9 3 4" xfId="37405" xr:uid="{9F4A4C2C-AA1E-4923-A37E-37DF89591E3F}"/>
    <cellStyle name="Comma 7 3 9 3 5" xfId="39885" xr:uid="{DD57F728-E998-4EA0-B80E-406FC1E37CEC}"/>
    <cellStyle name="Comma 7 3 9 3 6" xfId="42363" xr:uid="{130AC02D-45F1-4D54-BA83-E74B90EBBBDD}"/>
    <cellStyle name="Comma 7 3 9 4" xfId="18931" xr:uid="{4C9A6529-C399-4FEB-BABB-1F96D68AF24F}"/>
    <cellStyle name="Comma 7 3 9 5" xfId="19657" xr:uid="{90CE3AC1-46FE-4B8F-A405-B72E8E5F636A}"/>
    <cellStyle name="Comma 7 3 9 6" xfId="36625" xr:uid="{B612EF04-C883-4C60-A832-70D60EDBAEB8}"/>
    <cellStyle name="Comma 7 3 9 7" xfId="39105" xr:uid="{BA8FFC5B-24B8-4FB9-BE17-8604FF8EE4F5}"/>
    <cellStyle name="Comma 7 3 9 8" xfId="41583" xr:uid="{298B7CE4-BD88-44D8-9993-FE8AC7AEA1B9}"/>
    <cellStyle name="Comma 7 4" xfId="2735" xr:uid="{00000000-0005-0000-0000-0000AE0A0000}"/>
    <cellStyle name="Comma 7 4 2" xfId="2736" xr:uid="{00000000-0005-0000-0000-0000AF0A0000}"/>
    <cellStyle name="Comma 7 4 2 2" xfId="18935" xr:uid="{59C867DA-2102-469C-A364-DCE1D90D9D30}"/>
    <cellStyle name="Comma 7 4 2 2 2" xfId="24081" xr:uid="{C9A9ADF1-98ED-445A-8B50-DCFC8DDE8A5F}"/>
    <cellStyle name="Comma 7 4 2 2 3" xfId="37947" xr:uid="{B406AFB5-C0FF-4B8C-8692-31747733DB74}"/>
    <cellStyle name="Comma 7 4 2 2 4" xfId="40427" xr:uid="{0CD6DF15-137C-4E0B-8421-1CB02B223BF0}"/>
    <cellStyle name="Comma 7 4 2 2 5" xfId="42905" xr:uid="{751DADC7-89DF-44C1-B116-C86952BC1F11}"/>
    <cellStyle name="Comma 7 4 2 3" xfId="20737" xr:uid="{76CE8237-FCF2-4ACA-A477-C3B3BB868E46}"/>
    <cellStyle name="Comma 7 4 2 4" xfId="36951" xr:uid="{729A9A58-7D60-4C90-BB9B-4C0229F9B5CE}"/>
    <cellStyle name="Comma 7 4 2 5" xfId="39431" xr:uid="{4AD47759-0E40-4CA7-91F0-459C944DB772}"/>
    <cellStyle name="Comma 7 4 2 6" xfId="41909" xr:uid="{58BD396D-3DD0-420A-A1B0-A3FE0042056F}"/>
    <cellStyle name="Comma 7 4 3" xfId="2737" xr:uid="{00000000-0005-0000-0000-0000B00A0000}"/>
    <cellStyle name="Comma 7 4 3 2" xfId="18936" xr:uid="{7621E908-899C-4707-81BC-01EE312FDD2F}"/>
    <cellStyle name="Comma 7 4 3 3" xfId="24732" xr:uid="{D2D0D9A3-38FF-4771-B0AB-CD8098F7A994}"/>
    <cellStyle name="Comma 7 4 3 4" xfId="38591" xr:uid="{A3C1E83F-FDC8-45C0-8222-2D62866B14F8}"/>
    <cellStyle name="Comma 7 4 3 5" xfId="41071" xr:uid="{54258516-B6E8-4D90-A26E-34D2695485B3}"/>
    <cellStyle name="Comma 7 4 3 6" xfId="43549" xr:uid="{22D34489-3F78-4EF0-8684-63A50B861B71}"/>
    <cellStyle name="Comma 7 4 4" xfId="18934" xr:uid="{EC2C8E36-D8B1-47AA-99D4-7F56D1B15EB2}"/>
    <cellStyle name="Comma 7 4 5" xfId="19658" xr:uid="{83003694-0994-487C-99D5-20BD54561169}"/>
    <cellStyle name="Comma 7 4 6" xfId="36626" xr:uid="{BB8B6C37-0908-4AB2-BC4D-F98C221C874A}"/>
    <cellStyle name="Comma 7 4 7" xfId="39106" xr:uid="{82F5DE9D-FB1D-4E63-8992-F446B7B42443}"/>
    <cellStyle name="Comma 7 4 8" xfId="41584" xr:uid="{AFA5C3F2-7164-4A49-ABC6-953B9C6D1F72}"/>
    <cellStyle name="Comma 7 5" xfId="2738" xr:uid="{00000000-0005-0000-0000-0000B10A0000}"/>
    <cellStyle name="Comma 7 5 2" xfId="2739" xr:uid="{00000000-0005-0000-0000-0000B20A0000}"/>
    <cellStyle name="Comma 7 5 2 2" xfId="18938" xr:uid="{2F7A1007-88E8-45A7-831C-12F13EC9F6A2}"/>
    <cellStyle name="Comma 7 5 2 2 2" xfId="24082" xr:uid="{AF16B36B-C52E-4E2F-90B2-F3DE1F27021A}"/>
    <cellStyle name="Comma 7 5 2 2 3" xfId="37948" xr:uid="{CC5247C2-9470-4F27-BA82-A9A12AE6B831}"/>
    <cellStyle name="Comma 7 5 2 2 4" xfId="40428" xr:uid="{5050F6B4-7956-488E-9315-388C4EA7E947}"/>
    <cellStyle name="Comma 7 5 2 2 5" xfId="42906" xr:uid="{74AA6A44-3004-4472-8D2A-344D83C770C2}"/>
    <cellStyle name="Comma 7 5 2 3" xfId="20738" xr:uid="{0C5D8DDD-4387-4530-BD78-765E5BCCBC43}"/>
    <cellStyle name="Comma 7 5 2 4" xfId="36952" xr:uid="{C18E72AB-4717-4239-A21E-EFAEE11C73BB}"/>
    <cellStyle name="Comma 7 5 2 5" xfId="39432" xr:uid="{B75A7724-6226-4366-9BFC-0CAD20FAEED4}"/>
    <cellStyle name="Comma 7 5 2 6" xfId="41910" xr:uid="{FE8A8FDB-7B81-414E-94C8-FDD276851577}"/>
    <cellStyle name="Comma 7 5 3" xfId="2740" xr:uid="{00000000-0005-0000-0000-0000B30A0000}"/>
    <cellStyle name="Comma 7 5 3 2" xfId="18939" xr:uid="{097BF5B3-1A0E-4962-93A1-B376B786A2EE}"/>
    <cellStyle name="Comma 7 5 3 3" xfId="21708" xr:uid="{6300AB39-4BEB-48D8-9843-0163C6BFEFB4}"/>
    <cellStyle name="Comma 7 5 3 4" xfId="37401" xr:uid="{610A525B-4EF0-4F01-A3EA-228111E437BF}"/>
    <cellStyle name="Comma 7 5 3 5" xfId="39881" xr:uid="{709CB9F0-2E2E-4202-B362-5BEA22437752}"/>
    <cellStyle name="Comma 7 5 3 6" xfId="42359" xr:uid="{A699A9E3-F55C-4D4D-80F8-0759BE3B47BA}"/>
    <cellStyle name="Comma 7 5 4" xfId="18937" xr:uid="{349AEE4B-7313-4694-B04D-86CE5AF05E8E}"/>
    <cellStyle name="Comma 7 5 5" xfId="19659" xr:uid="{397A51B2-4E70-4476-9D9F-A9233DED1CB2}"/>
    <cellStyle name="Comma 7 5 6" xfId="36627" xr:uid="{45B5C0D8-023B-49AB-84E9-FFA606C25765}"/>
    <cellStyle name="Comma 7 5 7" xfId="39107" xr:uid="{81E66631-EB29-4C68-9C49-431D1B502557}"/>
    <cellStyle name="Comma 7 5 8" xfId="41585" xr:uid="{D197F1FB-1EA1-43D3-853E-E75E341D3B6F}"/>
    <cellStyle name="Comma 7 6" xfId="2741" xr:uid="{00000000-0005-0000-0000-0000B40A0000}"/>
    <cellStyle name="Comma 7 6 2" xfId="2742" xr:uid="{00000000-0005-0000-0000-0000B50A0000}"/>
    <cellStyle name="Comma 7 6 2 2" xfId="18941" xr:uid="{19F28F84-F1EE-454D-85DF-601A5B7B7290}"/>
    <cellStyle name="Comma 7 6 2 2 2" xfId="24083" xr:uid="{FCE87D2D-5E36-45CB-A48E-646246EB9903}"/>
    <cellStyle name="Comma 7 6 2 2 3" xfId="37949" xr:uid="{A8ABDFC3-C916-4C5E-9FF0-D59FB3BFABD9}"/>
    <cellStyle name="Comma 7 6 2 2 4" xfId="40429" xr:uid="{1915B6A7-431E-40B8-8A13-088C17CEB2C5}"/>
    <cellStyle name="Comma 7 6 2 2 5" xfId="42907" xr:uid="{B04EF782-F2CE-4918-A22C-D4E82B2EF0DD}"/>
    <cellStyle name="Comma 7 6 2 3" xfId="20739" xr:uid="{36AD79F8-B6E6-469B-8437-AC8C3669CE17}"/>
    <cellStyle name="Comma 7 6 2 4" xfId="36953" xr:uid="{916EBD8E-7CE0-429A-B473-3C30D7A17C44}"/>
    <cellStyle name="Comma 7 6 2 5" xfId="39433" xr:uid="{14A1197F-92CA-4D71-8C92-79D7B0ECC364}"/>
    <cellStyle name="Comma 7 6 2 6" xfId="41911" xr:uid="{4E6547DE-4945-4A30-B61B-F3170BAD7832}"/>
    <cellStyle name="Comma 7 6 3" xfId="2743" xr:uid="{00000000-0005-0000-0000-0000B60A0000}"/>
    <cellStyle name="Comma 7 6 3 2" xfId="18942" xr:uid="{706CB3C0-7818-4C55-B172-D6D0D7403CF9}"/>
    <cellStyle name="Comma 7 6 3 3" xfId="26773" xr:uid="{418A1C93-D47D-4E43-9EED-58EA23EFFF09}"/>
    <cellStyle name="Comma 7 6 3 4" xfId="38843" xr:uid="{7A53E430-C9DF-4B9D-8BCF-069699635669}"/>
    <cellStyle name="Comma 7 6 3 5" xfId="41323" xr:uid="{17D58255-FA16-4BC7-A301-6A6AC1188F58}"/>
    <cellStyle name="Comma 7 6 3 6" xfId="43801" xr:uid="{80CE99E6-E1CC-4B08-B1F1-461F0EA35507}"/>
    <cellStyle name="Comma 7 6 4" xfId="18940" xr:uid="{6889E737-963F-4AF7-9079-0CB5D390FE46}"/>
    <cellStyle name="Comma 7 6 5" xfId="19660" xr:uid="{87134C5F-F2E1-4DB5-84A1-FB05D701917D}"/>
    <cellStyle name="Comma 7 6 6" xfId="36628" xr:uid="{6AA3870D-1EFA-4F18-9E41-688D685DF06F}"/>
    <cellStyle name="Comma 7 6 7" xfId="39108" xr:uid="{84A2A073-A2DE-4B8D-8DE0-10B0022868C6}"/>
    <cellStyle name="Comma 7 6 8" xfId="41586" xr:uid="{C6E6D0C7-C1AA-46B9-B590-2D7BCA70CFD7}"/>
    <cellStyle name="Comma 7 7" xfId="2744" xr:uid="{00000000-0005-0000-0000-0000B70A0000}"/>
    <cellStyle name="Comma 7 7 2" xfId="2745" xr:uid="{00000000-0005-0000-0000-0000B80A0000}"/>
    <cellStyle name="Comma 7 7 2 2" xfId="18944" xr:uid="{A64CA950-7389-4D90-BCCA-4FB77C698EE6}"/>
    <cellStyle name="Comma 7 7 2 2 2" xfId="24084" xr:uid="{9BFF8989-3E32-4660-9188-720B78EAF358}"/>
    <cellStyle name="Comma 7 7 2 2 3" xfId="37950" xr:uid="{EFD75138-7F25-4443-9D79-EA8E5D000565}"/>
    <cellStyle name="Comma 7 7 2 2 4" xfId="40430" xr:uid="{0D7F52D0-8DFD-44E5-940F-B76B501817FF}"/>
    <cellStyle name="Comma 7 7 2 2 5" xfId="42908" xr:uid="{5FF03B02-3C33-44DC-8B33-4258E344E3E4}"/>
    <cellStyle name="Comma 7 7 2 3" xfId="20740" xr:uid="{03181CD5-B012-49A5-85B3-95181E394D49}"/>
    <cellStyle name="Comma 7 7 2 4" xfId="36954" xr:uid="{BFE56CE9-B4E1-4171-B1C5-62F13E994881}"/>
    <cellStyle name="Comma 7 7 2 5" xfId="39434" xr:uid="{2F4231FD-EE0E-4018-9797-2ECA78F94C5C}"/>
    <cellStyle name="Comma 7 7 2 6" xfId="41912" xr:uid="{48E1D2AD-7F7A-435D-B70D-ED9AE2C2E329}"/>
    <cellStyle name="Comma 7 7 3" xfId="2746" xr:uid="{00000000-0005-0000-0000-0000B90A0000}"/>
    <cellStyle name="Comma 7 7 3 2" xfId="18945" xr:uid="{5F203072-EDC2-437E-B311-596117FCEFA2}"/>
    <cellStyle name="Comma 7 7 3 3" xfId="26664" xr:uid="{13196131-7EC7-4944-B4F2-36162D5AA800}"/>
    <cellStyle name="Comma 7 7 3 4" xfId="38797" xr:uid="{B99F1D7C-3BAD-45E4-838D-24B8E251412D}"/>
    <cellStyle name="Comma 7 7 3 5" xfId="41277" xr:uid="{073559ED-5105-417F-85D0-390124974896}"/>
    <cellStyle name="Comma 7 7 3 6" xfId="43755" xr:uid="{32170965-8EFB-43A1-BB98-4A4394DA6144}"/>
    <cellStyle name="Comma 7 7 4" xfId="18943" xr:uid="{5593829B-A0FF-4420-8036-9C4008AC0C67}"/>
    <cellStyle name="Comma 7 7 5" xfId="19661" xr:uid="{D6F51F5C-B727-4BE9-B48B-EFC71DA6D1C7}"/>
    <cellStyle name="Comma 7 7 6" xfId="36629" xr:uid="{07C5F6FD-2273-4966-BB15-43CE21C05A6B}"/>
    <cellStyle name="Comma 7 7 7" xfId="39109" xr:uid="{B9D1EA86-0255-490E-8023-70AC4CEE30C7}"/>
    <cellStyle name="Comma 7 7 8" xfId="41587" xr:uid="{176F87FD-88EF-4EDA-A531-A77C3B4D2574}"/>
    <cellStyle name="Comma 7 8" xfId="2747" xr:uid="{00000000-0005-0000-0000-0000BA0A0000}"/>
    <cellStyle name="Comma 7 8 2" xfId="2748" xr:uid="{00000000-0005-0000-0000-0000BB0A0000}"/>
    <cellStyle name="Comma 7 8 2 2" xfId="18947" xr:uid="{02CB7168-13DF-41A9-A112-6F91EC270881}"/>
    <cellStyle name="Comma 7 8 2 2 2" xfId="24085" xr:uid="{8FF15C05-7DBF-4A63-B364-BBBF836BAB82}"/>
    <cellStyle name="Comma 7 8 2 2 3" xfId="37951" xr:uid="{55D5C0FD-5729-45E6-B645-9CA69D158F30}"/>
    <cellStyle name="Comma 7 8 2 2 4" xfId="40431" xr:uid="{7BABE1D5-80E8-4137-A232-3A21EE81F82F}"/>
    <cellStyle name="Comma 7 8 2 2 5" xfId="42909" xr:uid="{2B49E0CC-BA85-465D-86DA-D1B0ED60F92D}"/>
    <cellStyle name="Comma 7 8 2 3" xfId="20741" xr:uid="{0F2CF46A-997C-478B-931C-8069EA19642A}"/>
    <cellStyle name="Comma 7 8 2 4" xfId="36955" xr:uid="{DF3DC095-578D-48F4-BA42-B4C4AFE148D8}"/>
    <cellStyle name="Comma 7 8 2 5" xfId="39435" xr:uid="{6B96AF33-1B0D-4CC1-961B-835A09B85D08}"/>
    <cellStyle name="Comma 7 8 2 6" xfId="41913" xr:uid="{1CF3B997-BFE4-440E-B9A8-DF731E7C6774}"/>
    <cellStyle name="Comma 7 8 3" xfId="2749" xr:uid="{00000000-0005-0000-0000-0000BC0A0000}"/>
    <cellStyle name="Comma 7 8 3 2" xfId="18948" xr:uid="{5CB539D5-3044-49C1-8A13-F365636C25C6}"/>
    <cellStyle name="Comma 7 8 3 3" xfId="21704" xr:uid="{CFD982E6-7860-4D43-9241-B7608C76D29F}"/>
    <cellStyle name="Comma 7 8 3 4" xfId="37397" xr:uid="{4DC4E495-8D77-4171-823E-CDDCB8749B94}"/>
    <cellStyle name="Comma 7 8 3 5" xfId="39877" xr:uid="{4C91E318-E5DC-476F-A2D2-463D6C7AC4A8}"/>
    <cellStyle name="Comma 7 8 3 6" xfId="42355" xr:uid="{9707F116-55AC-4A7D-BAC4-A4EED83E9DDD}"/>
    <cellStyle name="Comma 7 8 4" xfId="18946" xr:uid="{98479F44-CADB-4ECB-9FB3-213461685DA7}"/>
    <cellStyle name="Comma 7 8 5" xfId="19662" xr:uid="{36474BEF-03D8-4F89-B689-11FEDCF6A936}"/>
    <cellStyle name="Comma 7 8 6" xfId="36630" xr:uid="{15656CB5-A053-4126-9861-27CD2E94D05B}"/>
    <cellStyle name="Comma 7 8 7" xfId="39110" xr:uid="{3DCE50DD-848F-4BE1-A76D-025071964FAF}"/>
    <cellStyle name="Comma 7 8 8" xfId="41588" xr:uid="{D92D2A73-4D59-4022-B1F7-5231F22D89B7}"/>
    <cellStyle name="Comma 7 9" xfId="2750" xr:uid="{00000000-0005-0000-0000-0000BD0A0000}"/>
    <cellStyle name="Comma 7 9 2" xfId="2751" xr:uid="{00000000-0005-0000-0000-0000BE0A0000}"/>
    <cellStyle name="Comma 7 9 2 2" xfId="18950" xr:uid="{779846D1-9BA8-4A93-83A5-32D5D22EE491}"/>
    <cellStyle name="Comma 7 9 2 2 2" xfId="24086" xr:uid="{91684F1A-7A1E-4590-B8B9-222DF36F670B}"/>
    <cellStyle name="Comma 7 9 2 2 3" xfId="37952" xr:uid="{B2600260-013B-4664-9609-384F372A3C7D}"/>
    <cellStyle name="Comma 7 9 2 2 4" xfId="40432" xr:uid="{845AD089-CA93-4735-BF2B-4F573009B806}"/>
    <cellStyle name="Comma 7 9 2 2 5" xfId="42910" xr:uid="{08D9CF90-0C20-4BE5-AEC8-8A65D4D0EE2C}"/>
    <cellStyle name="Comma 7 9 2 3" xfId="20742" xr:uid="{DB1DFDE6-E95B-472F-AFD7-7C68DFDACC3A}"/>
    <cellStyle name="Comma 7 9 2 4" xfId="36956" xr:uid="{167F6C71-6E6A-4924-97C0-F6E7052CA37C}"/>
    <cellStyle name="Comma 7 9 2 5" xfId="39436" xr:uid="{15FB8C68-E7AC-4EAB-99F3-3D50427739FC}"/>
    <cellStyle name="Comma 7 9 2 6" xfId="41914" xr:uid="{7CE471EE-6604-4ECC-8A23-2EB9C332C98D}"/>
    <cellStyle name="Comma 7 9 3" xfId="2752" xr:uid="{00000000-0005-0000-0000-0000BF0A0000}"/>
    <cellStyle name="Comma 7 9 3 2" xfId="18951" xr:uid="{14EBFAAE-E7AE-4D2F-8B33-1567F74B685C}"/>
    <cellStyle name="Comma 7 9 3 3" xfId="21699" xr:uid="{3D455895-9360-41D3-82D1-80540EDA2C8A}"/>
    <cellStyle name="Comma 7 9 3 4" xfId="37394" xr:uid="{FAC44BB6-B0C1-4F71-9126-2A71F0453589}"/>
    <cellStyle name="Comma 7 9 3 5" xfId="39874" xr:uid="{2A86492B-1C00-4CAC-BAD3-EB1A7AE22B9E}"/>
    <cellStyle name="Comma 7 9 3 6" xfId="42352" xr:uid="{16C2ED35-AC41-447B-B05A-78D174B892BA}"/>
    <cellStyle name="Comma 7 9 4" xfId="18949" xr:uid="{488EDA41-A6EB-4585-95B5-58DC4AEDFA08}"/>
    <cellStyle name="Comma 7 9 5" xfId="19663" xr:uid="{97A498A4-640B-46EB-A5A9-B3B20EE725E3}"/>
    <cellStyle name="Comma 7 9 6" xfId="36631" xr:uid="{E789C458-EFDA-4DC8-BDD7-5AEE72D18956}"/>
    <cellStyle name="Comma 7 9 7" xfId="39111" xr:uid="{36951890-6568-4B7A-81AB-4311CF50902C}"/>
    <cellStyle name="Comma 7 9 8" xfId="41589" xr:uid="{D3F406F1-C9DC-4267-8CE0-1AF34D30E931}"/>
    <cellStyle name="Comma 8" xfId="2753" xr:uid="{00000000-0005-0000-0000-0000C00A0000}"/>
    <cellStyle name="Comma 8 2" xfId="2754" xr:uid="{00000000-0005-0000-0000-0000C10A0000}"/>
    <cellStyle name="Comma 8 2 2" xfId="2755" xr:uid="{00000000-0005-0000-0000-0000C20A0000}"/>
    <cellStyle name="Comma 8 2 2 2" xfId="2756" xr:uid="{00000000-0005-0000-0000-0000C30A0000}"/>
    <cellStyle name="Comma 8 2 2 2 2" xfId="2757" xr:uid="{00000000-0005-0000-0000-0000C40A0000}"/>
    <cellStyle name="Comma 8 2 2 2 2 2" xfId="18955" xr:uid="{E2920400-5754-43C1-BA75-F44E15BC936F}"/>
    <cellStyle name="Comma 8 2 2 2 2 3" xfId="24733" xr:uid="{F1511E6F-F0DF-42FA-80B9-38ED832B124E}"/>
    <cellStyle name="Comma 8 2 2 2 2 4" xfId="38592" xr:uid="{E8A07BFC-9B4D-4C5C-B376-D674F7E46984}"/>
    <cellStyle name="Comma 8 2 2 2 2 5" xfId="41072" xr:uid="{6C40D32E-C59D-4995-8BEE-4BF980F0875E}"/>
    <cellStyle name="Comma 8 2 2 2 2 6" xfId="43550" xr:uid="{6229BA54-16E9-4B22-8F37-B84129126DB3}"/>
    <cellStyle name="Comma 8 2 2 2 3" xfId="2758" xr:uid="{00000000-0005-0000-0000-0000C50A0000}"/>
    <cellStyle name="Comma 8 2 2 2 3 2" xfId="18956" xr:uid="{BCAA3C8E-AB93-494F-994C-3D20B9CC7629}"/>
    <cellStyle name="Comma 8 2 2 2 3 3" xfId="24734" xr:uid="{9EF8FCB4-7C66-4932-8203-86EB42FD0FBF}"/>
    <cellStyle name="Comma 8 2 2 2 3 4" xfId="38593" xr:uid="{B7F5B3AA-5850-45A1-BFBD-9FF201F8A19C}"/>
    <cellStyle name="Comma 8 2 2 2 3 5" xfId="41073" xr:uid="{790A6E83-EEB5-4C3A-872B-6D7EA606DF34}"/>
    <cellStyle name="Comma 8 2 2 2 3 6" xfId="43551" xr:uid="{AFEE2296-BA40-4EE0-BAAE-C8D20724572B}"/>
    <cellStyle name="Comma 8 2 2 2 4" xfId="18954" xr:uid="{6EE5E223-C2D4-4165-B711-6DB411DD4795}"/>
    <cellStyle name="Comma 8 2 2 2 5" xfId="24087" xr:uid="{B683D2A0-FDE4-4669-995D-A9D8AD28F5A1}"/>
    <cellStyle name="Comma 8 2 2 2 6" xfId="37953" xr:uid="{4C450B9D-D01D-4B91-BDB0-C840F4FE84F2}"/>
    <cellStyle name="Comma 8 2 2 2 7" xfId="40433" xr:uid="{9F548639-770D-493B-8D01-77C48EE0D6BA}"/>
    <cellStyle name="Comma 8 2 2 2 8" xfId="42911" xr:uid="{2BE68DC4-18A5-42BE-99B0-0D948D95FCCC}"/>
    <cellStyle name="Comma 8 2 2 3" xfId="18953" xr:uid="{6A89197C-8265-49D2-AF79-4E048CEC71DB}"/>
    <cellStyle name="Comma 8 2 2 4" xfId="20743" xr:uid="{F9FC86A0-B6B2-47A8-B66E-8F19FB1FAD49}"/>
    <cellStyle name="Comma 8 2 2 5" xfId="36957" xr:uid="{E5766F71-BE8D-48E9-B397-E03DAC6FC167}"/>
    <cellStyle name="Comma 8 2 2 6" xfId="39437" xr:uid="{FBBBD252-27EA-44AD-8954-BABC059DBD19}"/>
    <cellStyle name="Comma 8 2 2 7" xfId="41915" xr:uid="{9BFBB145-EB70-48ED-B741-7E535E9D5F8C}"/>
    <cellStyle name="Comma 8 2 3" xfId="2759" xr:uid="{00000000-0005-0000-0000-0000C60A0000}"/>
    <cellStyle name="Comma 8 2 3 2" xfId="18957" xr:uid="{F73B5238-9F32-410F-A99D-289227763C93}"/>
    <cellStyle name="Comma 8 2 3 2 2" xfId="24088" xr:uid="{D80510A6-4868-4270-8E70-E1527469E568}"/>
    <cellStyle name="Comma 8 2 3 2 3" xfId="37954" xr:uid="{CCB09ABA-72BD-4B50-AFBE-C54AC23CB9F7}"/>
    <cellStyle name="Comma 8 2 3 2 4" xfId="40434" xr:uid="{E3BE4BFE-7A22-4B04-8DA3-9B6B50650410}"/>
    <cellStyle name="Comma 8 2 3 2 5" xfId="42912" xr:uid="{81394640-EF36-40B7-B4C1-6AFCE28DA001}"/>
    <cellStyle name="Comma 8 2 3 3" xfId="21109" xr:uid="{7166CFB0-ACD0-4220-B692-E1D61EB524C8}"/>
    <cellStyle name="Comma 8 2 3 4" xfId="37159" xr:uid="{C5D09CF3-2877-4D03-948C-C74D785523CC}"/>
    <cellStyle name="Comma 8 2 3 5" xfId="39639" xr:uid="{D7AE2DE7-C00C-4630-A365-581D08407C60}"/>
    <cellStyle name="Comma 8 2 3 6" xfId="42117" xr:uid="{5418BF92-BB2D-47FB-8CAF-A881D02BBE56}"/>
    <cellStyle name="Comma 8 2 4" xfId="18952" xr:uid="{BC5F500C-FF39-4A2A-B63B-A9BD93FD26BE}"/>
    <cellStyle name="Comma 8 2 4 2" xfId="23537" xr:uid="{49F3CF09-1256-443B-B82D-E3E8A0C5BE12}"/>
    <cellStyle name="Comma 8 3" xfId="2760" xr:uid="{00000000-0005-0000-0000-0000C70A0000}"/>
    <cellStyle name="Comma 8 3 2" xfId="2761" xr:uid="{00000000-0005-0000-0000-0000C80A0000}"/>
    <cellStyle name="Comma 8 3 2 2" xfId="18959" xr:uid="{8BF2A64E-2EA1-4EF3-B5D1-3C6244C1E04A}"/>
    <cellStyle name="Comma 8 3 2 2 2" xfId="24090" xr:uid="{B98B2576-EA83-4ED7-A0BA-B28B2ED02598}"/>
    <cellStyle name="Comma 8 3 2 2 3" xfId="37955" xr:uid="{B38C50F8-F7AB-4E4D-8033-2D89938A14E9}"/>
    <cellStyle name="Comma 8 3 2 2 4" xfId="40435" xr:uid="{A129A8FF-9928-4BE8-92A6-35FE256D03F7}"/>
    <cellStyle name="Comma 8 3 2 2 5" xfId="42913" xr:uid="{9278FD32-B1D3-41D7-B0D1-3E64ABA2074B}"/>
    <cellStyle name="Comma 8 3 2 3" xfId="20744" xr:uid="{AC5B8B94-1AFD-40ED-92F1-C3946F368B35}"/>
    <cellStyle name="Comma 8 3 2 4" xfId="36958" xr:uid="{C5BDB598-9398-40A1-97FA-B2D3751AA051}"/>
    <cellStyle name="Comma 8 3 2 5" xfId="39438" xr:uid="{D6D6B2C5-7916-48D2-A514-E323B12FA612}"/>
    <cellStyle name="Comma 8 3 2 6" xfId="41916" xr:uid="{1266B78B-497C-4E04-B4FD-CD9C90C75A33}"/>
    <cellStyle name="Comma 8 3 3" xfId="18958" xr:uid="{465CB7D1-F55C-42F1-ACDE-FCF1A2CD88D6}"/>
    <cellStyle name="Comma 8 3 3 2" xfId="24089" xr:uid="{2B4293B1-5CA3-4FCE-A947-95C620D57941}"/>
    <cellStyle name="Comma 8 4" xfId="2762" xr:uid="{00000000-0005-0000-0000-0000C90A0000}"/>
    <cellStyle name="Comma 8 4 2" xfId="2763" xr:uid="{00000000-0005-0000-0000-0000CA0A0000}"/>
    <cellStyle name="Comma 8 4 2 2" xfId="18961" xr:uid="{0D220DF8-A823-4245-A285-EC904DFF8812}"/>
    <cellStyle name="Comma 8 4 2 2 2" xfId="24092" xr:uid="{21318E49-E79D-4139-B3AF-656F9D430308}"/>
    <cellStyle name="Comma 8 4 2 2 3" xfId="37956" xr:uid="{8AE30D93-219C-4DFD-AB19-AC60F1DD47B8}"/>
    <cellStyle name="Comma 8 4 2 2 4" xfId="40436" xr:uid="{65C7FFA2-571A-47C1-A6E1-C4436114B977}"/>
    <cellStyle name="Comma 8 4 2 2 5" xfId="42914" xr:uid="{B509F6F4-B89B-43D3-90E1-0A6FDED1FD93}"/>
    <cellStyle name="Comma 8 4 2 3" xfId="20745" xr:uid="{35CB00E9-1354-4F5E-AAB9-290889584953}"/>
    <cellStyle name="Comma 8 4 2 4" xfId="36959" xr:uid="{9AEFC11A-4244-47C5-9969-357677EE0DB3}"/>
    <cellStyle name="Comma 8 4 2 5" xfId="39439" xr:uid="{A382D776-3A62-4835-A4DA-3A302B9ECD5E}"/>
    <cellStyle name="Comma 8 4 2 6" xfId="41917" xr:uid="{97C675C7-6213-4C26-A344-9AA0A378A759}"/>
    <cellStyle name="Comma 8 4 3" xfId="18960" xr:uid="{E41E7605-C203-401B-A0B8-BCA7704605E1}"/>
    <cellStyle name="Comma 8 4 3 2" xfId="24091" xr:uid="{263AF0FB-5E0E-4713-909D-E35B5391205A}"/>
    <cellStyle name="Comma 8 5" xfId="2764" xr:uid="{00000000-0005-0000-0000-0000CB0A0000}"/>
    <cellStyle name="Comma 8 5 2" xfId="2765" xr:uid="{00000000-0005-0000-0000-0000CC0A0000}"/>
    <cellStyle name="Comma 8 5 2 2" xfId="18963" xr:uid="{3CB0B5A7-EE8F-4B18-BB27-741533D9D871}"/>
    <cellStyle name="Comma 8 5 2 2 2" xfId="24094" xr:uid="{CF20DFC7-61BC-4606-B0B7-235B46ADA2D4}"/>
    <cellStyle name="Comma 8 5 2 2 3" xfId="37957" xr:uid="{17231153-2CAD-4B18-889F-B868C2ECAF4E}"/>
    <cellStyle name="Comma 8 5 2 2 4" xfId="40437" xr:uid="{74C7F650-6BE4-4043-8933-846C4D972A2B}"/>
    <cellStyle name="Comma 8 5 2 2 5" xfId="42915" xr:uid="{B44213F2-B9B3-4B14-8D6A-E42B20359AA4}"/>
    <cellStyle name="Comma 8 5 2 3" xfId="20746" xr:uid="{8A48DA94-220C-4C8E-94BB-7B77E09B33F6}"/>
    <cellStyle name="Comma 8 5 2 4" xfId="36960" xr:uid="{EEC04CF9-ABFF-4305-8F6E-728F763AD56A}"/>
    <cellStyle name="Comma 8 5 2 5" xfId="39440" xr:uid="{25E587BF-9754-4B1D-AE17-633120E1CDC2}"/>
    <cellStyle name="Comma 8 5 2 6" xfId="41918" xr:uid="{129875EF-5696-4A4E-B260-A88BE6820C52}"/>
    <cellStyle name="Comma 8 5 3" xfId="18962" xr:uid="{EBCDC458-16AE-4B7F-9431-2FC5AF5DC58B}"/>
    <cellStyle name="Comma 8 5 3 2" xfId="24093" xr:uid="{E0749BB7-650F-449D-A25B-4040223B81D0}"/>
    <cellStyle name="Comma 8 6" xfId="2766" xr:uid="{00000000-0005-0000-0000-0000CD0A0000}"/>
    <cellStyle name="Comma 8 6 2" xfId="2767" xr:uid="{00000000-0005-0000-0000-0000CE0A0000}"/>
    <cellStyle name="Comma 8 6 2 2" xfId="18965" xr:uid="{1231C73E-FC58-416A-8C04-B729D428C9C8}"/>
    <cellStyle name="Comma 8 6 2 2 2" xfId="24096" xr:uid="{5D777465-4FF6-4006-8B20-30B737FD2DCF}"/>
    <cellStyle name="Comma 8 6 2 2 3" xfId="37958" xr:uid="{EABF6485-F038-4DAA-B7F0-8135F3D0CDE4}"/>
    <cellStyle name="Comma 8 6 2 2 4" xfId="40438" xr:uid="{7EE6C062-F20C-4722-81C0-FA76E0A5784C}"/>
    <cellStyle name="Comma 8 6 2 2 5" xfId="42916" xr:uid="{B7F83669-3D86-4633-8F12-D664B1EA796E}"/>
    <cellStyle name="Comma 8 6 2 3" xfId="20747" xr:uid="{FA14F506-1B9D-43A3-A817-03D0095C428D}"/>
    <cellStyle name="Comma 8 6 2 4" xfId="36961" xr:uid="{19BFE56A-3045-476D-816A-B93A6155E4F6}"/>
    <cellStyle name="Comma 8 6 2 5" xfId="39441" xr:uid="{C86D97BE-BAE8-4E98-97B6-B3850FFDD4A0}"/>
    <cellStyle name="Comma 8 6 2 6" xfId="41919" xr:uid="{5EF9DEBD-59B1-4B29-9CF1-03F251696815}"/>
    <cellStyle name="Comma 8 6 3" xfId="18964" xr:uid="{819897A3-712B-449D-8FDE-799BFC26ADDC}"/>
    <cellStyle name="Comma 8 6 3 2" xfId="24095" xr:uid="{F9C1120D-0053-48EE-895B-5F510D32E8C5}"/>
    <cellStyle name="Comma 8 7" xfId="2768" xr:uid="{00000000-0005-0000-0000-0000CF0A0000}"/>
    <cellStyle name="Comma 8 7 2" xfId="2769" xr:uid="{00000000-0005-0000-0000-0000D00A0000}"/>
    <cellStyle name="Comma 8 7 2 2" xfId="18967" xr:uid="{B7C46402-5A38-4884-9492-CC94507935BE}"/>
    <cellStyle name="Comma 8 7 2 2 2" xfId="24098" xr:uid="{D96845AF-9F41-40CA-ABE3-06AB16AD0E29}"/>
    <cellStyle name="Comma 8 7 2 2 3" xfId="37959" xr:uid="{59AAE918-7705-42BC-9B93-6DE96348BDBD}"/>
    <cellStyle name="Comma 8 7 2 2 4" xfId="40439" xr:uid="{4D569E00-C9D4-4F87-B3DE-4EC736C80DEF}"/>
    <cellStyle name="Comma 8 7 2 2 5" xfId="42917" xr:uid="{A43F967F-947A-4389-B976-F5EC8AB47F09}"/>
    <cellStyle name="Comma 8 7 2 3" xfId="20748" xr:uid="{FA9D13A1-AD0D-4F07-9456-5DBE98C6356A}"/>
    <cellStyle name="Comma 8 7 2 4" xfId="36962" xr:uid="{86DDCBD7-7C15-4340-938B-FFE83C7A7646}"/>
    <cellStyle name="Comma 8 7 2 5" xfId="39442" xr:uid="{92F2BDAC-E2F8-4947-9539-DFA995CA9BCF}"/>
    <cellStyle name="Comma 8 7 2 6" xfId="41920" xr:uid="{D58526B0-A9BC-4DB8-9369-C0F0E873F5E9}"/>
    <cellStyle name="Comma 8 7 3" xfId="18966" xr:uid="{C6248E4B-501F-435E-8CE3-5F6E7E6FA758}"/>
    <cellStyle name="Comma 8 7 3 2" xfId="24097" xr:uid="{495A4AEB-3887-4DE7-BCD1-DA4601D46EC9}"/>
    <cellStyle name="Comma 8 8" xfId="2770" xr:uid="{00000000-0005-0000-0000-0000D10A0000}"/>
    <cellStyle name="Comma 8 8 2" xfId="2771" xr:uid="{00000000-0005-0000-0000-0000D20A0000}"/>
    <cellStyle name="Comma 8 8 2 2" xfId="18969" xr:uid="{F7FBC2D3-38D5-4934-84D3-BD71B0B2A0AF}"/>
    <cellStyle name="Comma 8 8 2 2 2" xfId="24100" xr:uid="{7C5828D4-F745-421E-9881-99DE34850127}"/>
    <cellStyle name="Comma 8 8 2 2 3" xfId="37960" xr:uid="{9D1A4609-EF83-4FFA-B154-0388F3E162E4}"/>
    <cellStyle name="Comma 8 8 2 2 4" xfId="40440" xr:uid="{58061F29-D8A6-4455-A8C8-57BB66F2DE7A}"/>
    <cellStyle name="Comma 8 8 2 2 5" xfId="42918" xr:uid="{3D70A2BF-F11F-4047-951E-8C0C7D513F75}"/>
    <cellStyle name="Comma 8 8 2 3" xfId="20749" xr:uid="{A171B59B-42CA-4A45-810B-FF3F7829D7E5}"/>
    <cellStyle name="Comma 8 8 2 4" xfId="36963" xr:uid="{7129ACE1-ACE1-450E-9A4D-E2FA26D294CF}"/>
    <cellStyle name="Comma 8 8 2 5" xfId="39443" xr:uid="{6CC0A8F8-C42C-4474-AC88-98572048E56F}"/>
    <cellStyle name="Comma 8 8 2 6" xfId="41921" xr:uid="{9D9476BA-B809-4BAA-973E-A81E602913D8}"/>
    <cellStyle name="Comma 8 8 3" xfId="18968" xr:uid="{CDEE016B-282C-4629-A80E-B91444916467}"/>
    <cellStyle name="Comma 8 8 3 2" xfId="24099" xr:uid="{D4DCDF6F-9CAE-4231-9752-80509454C79F}"/>
    <cellStyle name="Comma 8 9" xfId="23536" xr:uid="{189AF5B3-DFA5-4D5E-8637-1D36FD84F38F}"/>
    <cellStyle name="Comma 9" xfId="2772" xr:uid="{00000000-0005-0000-0000-0000D30A0000}"/>
    <cellStyle name="Comma 9 10" xfId="2773" xr:uid="{00000000-0005-0000-0000-0000D40A0000}"/>
    <cellStyle name="Comma 9 10 2" xfId="2774" xr:uid="{00000000-0005-0000-0000-0000D50A0000}"/>
    <cellStyle name="Comma 9 10 2 2" xfId="18972" xr:uid="{C3C815D2-0294-4391-8724-9C3465FDEBCB}"/>
    <cellStyle name="Comma 9 10 2 3" xfId="21667" xr:uid="{3FF480CA-00CB-4F68-9040-55D14E7AA424}"/>
    <cellStyle name="Comma 9 10 2 4" xfId="37386" xr:uid="{4603DB1E-50DD-4F8B-89CE-CDCCB25AF851}"/>
    <cellStyle name="Comma 9 10 2 5" xfId="39866" xr:uid="{DDC5D28F-8C13-4208-B758-E553053B7412}"/>
    <cellStyle name="Comma 9 10 2 6" xfId="42344" xr:uid="{FDE1D983-39E3-48AD-8B3D-3675F7521521}"/>
    <cellStyle name="Comma 9 10 3" xfId="2775" xr:uid="{00000000-0005-0000-0000-0000D60A0000}"/>
    <cellStyle name="Comma 9 10 3 2" xfId="18973" xr:uid="{523326F2-E112-49EF-9914-3EC12F3B4D98}"/>
    <cellStyle name="Comma 9 10 3 3" xfId="21694" xr:uid="{61F001CA-EF7E-46E2-B965-CEC5494553AF}"/>
    <cellStyle name="Comma 9 10 3 4" xfId="37393" xr:uid="{A83FEC9E-2847-4B80-9A48-BF33CF0CA375}"/>
    <cellStyle name="Comma 9 10 3 5" xfId="39873" xr:uid="{6F3E0709-22B9-4AE7-80F6-050816066595}"/>
    <cellStyle name="Comma 9 10 3 6" xfId="42351" xr:uid="{A47C352B-E5B6-4D15-B2FC-8420E2643368}"/>
    <cellStyle name="Comma 9 10 4" xfId="18971" xr:uid="{047E8AC5-1357-42D3-B00B-1CDBF8CB3CC0}"/>
    <cellStyle name="Comma 9 10 4 2" xfId="26774" xr:uid="{4BDAC7FD-ACF4-43EA-AAD5-CD1FEF86CF45}"/>
    <cellStyle name="Comma 9 10 4 3" xfId="38844" xr:uid="{15766AAA-EABE-4091-A224-485EAEC8A111}"/>
    <cellStyle name="Comma 9 10 4 4" xfId="41324" xr:uid="{A98C7493-92F8-4E76-826E-18CE4377D917}"/>
    <cellStyle name="Comma 9 10 4 5" xfId="43802" xr:uid="{8833BEB7-708B-4420-8E36-4858CA516EBD}"/>
    <cellStyle name="Comma 9 10 5" xfId="23538" xr:uid="{3F2352ED-36E7-4B39-B83B-01C5A0A503AD}"/>
    <cellStyle name="Comma 9 11" xfId="18970" xr:uid="{D7979DB8-DEDC-48A8-811B-78CE62CBB51A}"/>
    <cellStyle name="Comma 9 12" xfId="21116" xr:uid="{513D66F3-E780-4950-BC0B-273D0ACA5F61}"/>
    <cellStyle name="Comma 9 13" xfId="37160" xr:uid="{710449BE-B10A-435D-8654-9A1EA43C82E6}"/>
    <cellStyle name="Comma 9 14" xfId="39640" xr:uid="{18736297-89E7-4FF6-A601-069F9D043150}"/>
    <cellStyle name="Comma 9 15" xfId="42118" xr:uid="{DFE1EFD6-D298-4861-B39B-5A071496A482}"/>
    <cellStyle name="Comma 9 2" xfId="2776" xr:uid="{00000000-0005-0000-0000-0000D70A0000}"/>
    <cellStyle name="Comma 9 2 2" xfId="2777" xr:uid="{00000000-0005-0000-0000-0000D80A0000}"/>
    <cellStyle name="Comma 9 2 2 2" xfId="18975" xr:uid="{68691CF6-A759-4DFB-B308-7E383024A1CD}"/>
    <cellStyle name="Comma 9 2 2 2 2" xfId="24101" xr:uid="{8C31B8C5-0B7F-4016-B484-52511E30E868}"/>
    <cellStyle name="Comma 9 2 2 2 3" xfId="37961" xr:uid="{7F2710AF-66B1-43DE-9A1A-99E552D9CE79}"/>
    <cellStyle name="Comma 9 2 2 2 4" xfId="40441" xr:uid="{7728DDB6-72CC-47F7-AFF6-4CD71DF7C7AD}"/>
    <cellStyle name="Comma 9 2 2 2 5" xfId="42919" xr:uid="{B8477565-F924-4BD9-A960-A974E77CBED4}"/>
    <cellStyle name="Comma 9 2 2 3" xfId="20750" xr:uid="{3B3DB2CF-68B7-47CF-9F00-77A262DB4C25}"/>
    <cellStyle name="Comma 9 2 2 4" xfId="36964" xr:uid="{8A12EF75-FDFD-4AF8-9162-AD5E6169CADE}"/>
    <cellStyle name="Comma 9 2 2 5" xfId="39444" xr:uid="{81DCF4DC-C514-4064-BF00-C9A5DC8A1B53}"/>
    <cellStyle name="Comma 9 2 2 6" xfId="41922" xr:uid="{D180360F-A2E1-455F-91EE-ACC50C575730}"/>
    <cellStyle name="Comma 9 2 3" xfId="2778" xr:uid="{00000000-0005-0000-0000-0000D90A0000}"/>
    <cellStyle name="Comma 9 2 3 2" xfId="18976" xr:uid="{8C8E6DDD-6CE1-493D-88B5-587200494A78}"/>
    <cellStyle name="Comma 9 2 3 3" xfId="24735" xr:uid="{FF56C850-5BB4-49E5-BC2B-32FE7F78DBF6}"/>
    <cellStyle name="Comma 9 2 3 4" xfId="38594" xr:uid="{9BBDDA0C-1ADF-459F-BF18-2224837FA6D9}"/>
    <cellStyle name="Comma 9 2 3 5" xfId="41074" xr:uid="{D4149CB5-C2D8-46B5-AF8A-13CCA5B5C079}"/>
    <cellStyle name="Comma 9 2 3 6" xfId="43552" xr:uid="{0E1194AD-C5E3-4E95-843D-B999B765840A}"/>
    <cellStyle name="Comma 9 2 4" xfId="18974" xr:uid="{35F241AF-A903-4D53-B3F3-59A2EEDDF371}"/>
    <cellStyle name="Comma 9 2 5" xfId="19664" xr:uid="{3828B499-F40E-454D-9131-456D6910A992}"/>
    <cellStyle name="Comma 9 2 6" xfId="36632" xr:uid="{45D6F9A7-7305-40F1-9DEE-6AEDABA18693}"/>
    <cellStyle name="Comma 9 2 7" xfId="39112" xr:uid="{B6102933-8A95-4774-8564-0015BABE3D07}"/>
    <cellStyle name="Comma 9 2 8" xfId="41590" xr:uid="{1860C1D6-7A43-413A-B0A6-623105704F2B}"/>
    <cellStyle name="Comma 9 3" xfId="2779" xr:uid="{00000000-0005-0000-0000-0000DA0A0000}"/>
    <cellStyle name="Comma 9 3 2" xfId="2780" xr:uid="{00000000-0005-0000-0000-0000DB0A0000}"/>
    <cellStyle name="Comma 9 3 2 2" xfId="18978" xr:uid="{AC37BA87-C8CA-48B0-B592-3646F29DADE0}"/>
    <cellStyle name="Comma 9 3 2 2 2" xfId="24102" xr:uid="{39FF7A02-D6C8-43A0-894E-178EF1336160}"/>
    <cellStyle name="Comma 9 3 2 2 3" xfId="37962" xr:uid="{CE056B36-5EF9-454B-A9FA-75A0D8E46D12}"/>
    <cellStyle name="Comma 9 3 2 2 4" xfId="40442" xr:uid="{8F10009D-70C2-4A5D-8B23-099FDE1CFB63}"/>
    <cellStyle name="Comma 9 3 2 2 5" xfId="42920" xr:uid="{C4D12D38-AD1D-49C3-BD13-EAE8045A0C3B}"/>
    <cellStyle name="Comma 9 3 2 3" xfId="20751" xr:uid="{ADAE088D-AC39-4727-A988-87E1F257DD06}"/>
    <cellStyle name="Comma 9 3 2 4" xfId="36965" xr:uid="{2D023ADF-25A1-4333-951F-CC2DE7A149CD}"/>
    <cellStyle name="Comma 9 3 2 5" xfId="39445" xr:uid="{CA919014-E82A-4E91-B30E-A3D1986D6B16}"/>
    <cellStyle name="Comma 9 3 2 6" xfId="41923" xr:uid="{30B45BDD-D149-4C7D-A535-E26FB4B08DBF}"/>
    <cellStyle name="Comma 9 3 3" xfId="2781" xr:uid="{00000000-0005-0000-0000-0000DC0A0000}"/>
    <cellStyle name="Comma 9 3 3 2" xfId="18979" xr:uid="{F19C4514-039C-4F5C-AA76-7886DE2416A3}"/>
    <cellStyle name="Comma 9 3 3 3" xfId="21664" xr:uid="{446E6DDE-BDF6-4A7D-B58C-BCB67264BAFF}"/>
    <cellStyle name="Comma 9 3 3 4" xfId="37385" xr:uid="{A318B9CF-8C90-4F70-B33F-E85A2A90C3E9}"/>
    <cellStyle name="Comma 9 3 3 5" xfId="39865" xr:uid="{DFD6C448-80CA-4093-BA2D-DADA7C3269DC}"/>
    <cellStyle name="Comma 9 3 3 6" xfId="42343" xr:uid="{F74EB9D1-770F-4DB1-B544-FE63AA07A97F}"/>
    <cellStyle name="Comma 9 3 4" xfId="18977" xr:uid="{06AEEEC4-898E-41C1-8F0E-8990480C3F38}"/>
    <cellStyle name="Comma 9 3 5" xfId="19665" xr:uid="{324679DE-BE1E-43EF-8F61-0113B2CC52BA}"/>
    <cellStyle name="Comma 9 3 6" xfId="36633" xr:uid="{347C5B9F-EE70-41E9-BA35-FE277643DBCE}"/>
    <cellStyle name="Comma 9 3 7" xfId="39113" xr:uid="{15A43344-C38F-484F-8AE1-80BEF3B61972}"/>
    <cellStyle name="Comma 9 3 8" xfId="41591" xr:uid="{F1E77954-05FF-4FDB-9806-81D8F6CAB404}"/>
    <cellStyle name="Comma 9 4" xfId="2782" xr:uid="{00000000-0005-0000-0000-0000DD0A0000}"/>
    <cellStyle name="Comma 9 4 2" xfId="2783" xr:uid="{00000000-0005-0000-0000-0000DE0A0000}"/>
    <cellStyle name="Comma 9 4 2 2" xfId="18981" xr:uid="{15647EC7-465E-44A1-BEAD-5F4BD9663A7C}"/>
    <cellStyle name="Comma 9 4 2 2 2" xfId="24103" xr:uid="{01017676-692F-44E9-BFB6-27BE799F183F}"/>
    <cellStyle name="Comma 9 4 2 2 3" xfId="37963" xr:uid="{F46046D2-DA5F-49D0-9F24-56AAD40960D7}"/>
    <cellStyle name="Comma 9 4 2 2 4" xfId="40443" xr:uid="{40E57EEA-F054-492D-B74B-1C8D4693E25D}"/>
    <cellStyle name="Comma 9 4 2 2 5" xfId="42921" xr:uid="{4BF0491B-5393-4C61-B0E9-9DE8B5889E96}"/>
    <cellStyle name="Comma 9 4 2 3" xfId="20752" xr:uid="{655A2BCD-C006-4DE1-8D4C-899DFDA3D760}"/>
    <cellStyle name="Comma 9 4 2 4" xfId="36966" xr:uid="{6B07AFFC-D771-4010-8C63-E8F10E5AEAFD}"/>
    <cellStyle name="Comma 9 4 2 5" xfId="39446" xr:uid="{F16AAEA1-33DC-4888-9817-A23B7D96F892}"/>
    <cellStyle name="Comma 9 4 2 6" xfId="41924" xr:uid="{2417C6E7-26FA-457E-ABC8-9BCD6FF7B133}"/>
    <cellStyle name="Comma 9 4 3" xfId="2784" xr:uid="{00000000-0005-0000-0000-0000DF0A0000}"/>
    <cellStyle name="Comma 9 4 3 2" xfId="18982" xr:uid="{765C0E30-D649-4F35-A802-3F77B0543EE6}"/>
    <cellStyle name="Comma 9 4 3 3" xfId="21661" xr:uid="{FE49D090-D85D-45CE-A962-4C2C19FC2B5F}"/>
    <cellStyle name="Comma 9 4 3 4" xfId="37384" xr:uid="{2D2E72FB-1F90-4698-8734-3FCA3123C060}"/>
    <cellStyle name="Comma 9 4 3 5" xfId="39864" xr:uid="{F9DBC90E-7832-42CE-A9CD-9DFFA3F77CB0}"/>
    <cellStyle name="Comma 9 4 3 6" xfId="42342" xr:uid="{C7D9EC3F-9A24-4693-A377-1C1394E90E72}"/>
    <cellStyle name="Comma 9 4 4" xfId="18980" xr:uid="{F123AC26-8D15-4881-90DD-330AA4F7DC62}"/>
    <cellStyle name="Comma 9 4 5" xfId="19666" xr:uid="{451E431F-6A0C-4ADB-B82C-C01121EB8507}"/>
    <cellStyle name="Comma 9 4 6" xfId="36634" xr:uid="{665130B0-2391-4F54-A704-220F67927DCD}"/>
    <cellStyle name="Comma 9 4 7" xfId="39114" xr:uid="{77542614-B9A1-45D4-85C3-B60B85F30B7C}"/>
    <cellStyle name="Comma 9 4 8" xfId="41592" xr:uid="{EC6EA5C2-4F6D-4247-8B7A-6C813B06CE97}"/>
    <cellStyle name="Comma 9 5" xfId="2785" xr:uid="{00000000-0005-0000-0000-0000E00A0000}"/>
    <cellStyle name="Comma 9 5 2" xfId="2786" xr:uid="{00000000-0005-0000-0000-0000E10A0000}"/>
    <cellStyle name="Comma 9 5 2 2" xfId="18984" xr:uid="{FDF647E0-B4AD-443E-8C64-808382FCCE51}"/>
    <cellStyle name="Comma 9 5 2 2 2" xfId="24104" xr:uid="{B69C6C9D-468E-4590-AACA-3A8B41EDACA2}"/>
    <cellStyle name="Comma 9 5 2 2 3" xfId="37964" xr:uid="{E6B7FC1B-0FBC-48B9-ADFC-FE635AAE1C80}"/>
    <cellStyle name="Comma 9 5 2 2 4" xfId="40444" xr:uid="{A8DC5020-90CB-4A9B-BA07-3C93D2A10E32}"/>
    <cellStyle name="Comma 9 5 2 2 5" xfId="42922" xr:uid="{DDCF64AA-E030-4995-99B6-AFB44C2C22CA}"/>
    <cellStyle name="Comma 9 5 2 3" xfId="20753" xr:uid="{78ADC0AB-CEDF-421A-8781-D3E1E6A81B0A}"/>
    <cellStyle name="Comma 9 5 2 4" xfId="36967" xr:uid="{6F51A88A-703E-4F2A-88A8-3C189F7505E3}"/>
    <cellStyle name="Comma 9 5 2 5" xfId="39447" xr:uid="{C1043484-16AE-4773-BBE2-96D351AFF11B}"/>
    <cellStyle name="Comma 9 5 2 6" xfId="41925" xr:uid="{81F9173C-BC5B-4622-BF24-3F2DF480FAF4}"/>
    <cellStyle name="Comma 9 5 3" xfId="2787" xr:uid="{00000000-0005-0000-0000-0000E20A0000}"/>
    <cellStyle name="Comma 9 5 3 2" xfId="18985" xr:uid="{1C1D0A10-6BA9-48BB-A5FE-CC44D9592F28}"/>
    <cellStyle name="Comma 9 5 3 3" xfId="26775" xr:uid="{077263AA-7E85-48B7-9DF0-E402CF547365}"/>
    <cellStyle name="Comma 9 5 3 4" xfId="38845" xr:uid="{C56B4069-F2EF-456D-BF27-E6F4AEAB0D83}"/>
    <cellStyle name="Comma 9 5 3 5" xfId="41325" xr:uid="{03890676-9645-4F33-A328-06696F2B7CCA}"/>
    <cellStyle name="Comma 9 5 3 6" xfId="43803" xr:uid="{35D4EAF5-19BA-4A32-8EA0-6633334E67D2}"/>
    <cellStyle name="Comma 9 5 4" xfId="18983" xr:uid="{D5AAEC85-36EA-454C-9852-BBB8193E013D}"/>
    <cellStyle name="Comma 9 5 5" xfId="19667" xr:uid="{E8FB794F-7073-475E-A072-36BACE593A74}"/>
    <cellStyle name="Comma 9 5 6" xfId="36635" xr:uid="{498C4BB2-E508-4E5D-A298-48B8BD9E96DB}"/>
    <cellStyle name="Comma 9 5 7" xfId="39115" xr:uid="{995FC79D-74FE-4356-8076-798D77DDB24B}"/>
    <cellStyle name="Comma 9 5 8" xfId="41593" xr:uid="{51E11E72-0CC8-4B73-A029-C505131F85B1}"/>
    <cellStyle name="Comma 9 6" xfId="2788" xr:uid="{00000000-0005-0000-0000-0000E30A0000}"/>
    <cellStyle name="Comma 9 6 2" xfId="2789" xr:uid="{00000000-0005-0000-0000-0000E40A0000}"/>
    <cellStyle name="Comma 9 6 2 2" xfId="18987" xr:uid="{3F6EB1B2-3C0B-46A1-9007-5A3E72E8290D}"/>
    <cellStyle name="Comma 9 6 2 2 2" xfId="24105" xr:uid="{E430BA27-63FD-46A5-A080-B7353696873A}"/>
    <cellStyle name="Comma 9 6 2 2 3" xfId="37965" xr:uid="{841CC620-85C2-46F7-9869-94A00A98C0C7}"/>
    <cellStyle name="Comma 9 6 2 2 4" xfId="40445" xr:uid="{6A6DD5B7-9B4B-4020-BE39-AEB47977B3F0}"/>
    <cellStyle name="Comma 9 6 2 2 5" xfId="42923" xr:uid="{720DF168-D409-4E8F-BD21-49061E1FED8E}"/>
    <cellStyle name="Comma 9 6 2 3" xfId="20754" xr:uid="{34264DE3-89DF-4BBC-9A86-D6497CFD4252}"/>
    <cellStyle name="Comma 9 6 2 4" xfId="36968" xr:uid="{E90EC872-3020-439F-9D5F-85E959F9C599}"/>
    <cellStyle name="Comma 9 6 2 5" xfId="39448" xr:uid="{71890898-0F31-4468-8E2F-7F7EC37F680F}"/>
    <cellStyle name="Comma 9 6 2 6" xfId="41926" xr:uid="{C08CF558-6DFF-4F4D-9829-C75F883EBE08}"/>
    <cellStyle name="Comma 9 6 3" xfId="2790" xr:uid="{00000000-0005-0000-0000-0000E50A0000}"/>
    <cellStyle name="Comma 9 6 3 2" xfId="18988" xr:uid="{399BEC27-D5B9-4014-BDCE-4C9D9CDB6805}"/>
    <cellStyle name="Comma 9 6 3 3" xfId="21659" xr:uid="{D75DDBA9-92D0-4B2B-B207-DF6BC46C8736}"/>
    <cellStyle name="Comma 9 6 3 4" xfId="37383" xr:uid="{F0114B49-BE36-4228-9BEA-818E7371070F}"/>
    <cellStyle name="Comma 9 6 3 5" xfId="39863" xr:uid="{6EBBC147-356F-45DA-BF14-0B23A2D7EBD1}"/>
    <cellStyle name="Comma 9 6 3 6" xfId="42341" xr:uid="{468D2861-B3D6-4BCB-9AC0-05E4D9472D67}"/>
    <cellStyle name="Comma 9 6 4" xfId="18986" xr:uid="{63A362A0-77C3-46F4-9BE6-BF5ADDD0B509}"/>
    <cellStyle name="Comma 9 6 5" xfId="19668" xr:uid="{9C7B3C7F-3DD6-49B1-9122-A7F08BBB148C}"/>
    <cellStyle name="Comma 9 6 6" xfId="36636" xr:uid="{322636AA-102F-43E4-981B-B0BB75433C3A}"/>
    <cellStyle name="Comma 9 6 7" xfId="39116" xr:uid="{F8C07E55-5A43-4A45-966A-207DD6C41806}"/>
    <cellStyle name="Comma 9 6 8" xfId="41594" xr:uid="{58C0DC3E-80B3-4D0C-BFBC-1C9EE0FF3AC6}"/>
    <cellStyle name="Comma 9 7" xfId="2791" xr:uid="{00000000-0005-0000-0000-0000E60A0000}"/>
    <cellStyle name="Comma 9 7 2" xfId="2792" xr:uid="{00000000-0005-0000-0000-0000E70A0000}"/>
    <cellStyle name="Comma 9 7 2 2" xfId="18990" xr:uid="{C0E083EE-C215-46D2-A9B6-C32606D1B6D8}"/>
    <cellStyle name="Comma 9 7 2 2 2" xfId="24106" xr:uid="{844AEABC-97D4-46F0-8698-90D91C4402B0}"/>
    <cellStyle name="Comma 9 7 2 2 3" xfId="37966" xr:uid="{215B4835-82D7-43F9-BD2F-238A8B15EC0A}"/>
    <cellStyle name="Comma 9 7 2 2 4" xfId="40446" xr:uid="{F1919446-2B70-43A0-82DC-64021F75D015}"/>
    <cellStyle name="Comma 9 7 2 2 5" xfId="42924" xr:uid="{D335DE06-C456-4EC2-9866-C5551A0D221E}"/>
    <cellStyle name="Comma 9 7 2 3" xfId="20755" xr:uid="{7EA428E2-183D-4B5D-9E6A-0BE8F6A4DCC4}"/>
    <cellStyle name="Comma 9 7 2 4" xfId="36969" xr:uid="{2AAC02AD-3019-4DFB-B4A8-BBF079ECB684}"/>
    <cellStyle name="Comma 9 7 2 5" xfId="39449" xr:uid="{876DE7FD-BCB8-4FD8-8A4A-72B5CB153A48}"/>
    <cellStyle name="Comma 9 7 2 6" xfId="41927" xr:uid="{A3ECA138-F6DC-4AD9-9FB5-A380097495A0}"/>
    <cellStyle name="Comma 9 7 3" xfId="2793" xr:uid="{00000000-0005-0000-0000-0000E80A0000}"/>
    <cellStyle name="Comma 9 7 3 2" xfId="18991" xr:uid="{C374DC98-9253-42DD-858F-2FCEC1270703}"/>
    <cellStyle name="Comma 9 7 3 3" xfId="20882" xr:uid="{F6FADE69-29AD-401B-9D36-0F4BB8138A72}"/>
    <cellStyle name="Comma 9 7 3 4" xfId="37037" xr:uid="{96B3FF51-E622-49B8-BBF9-17D283ECBFC0}"/>
    <cellStyle name="Comma 9 7 3 5" xfId="39517" xr:uid="{936C0CC0-6F35-4EA4-9D8B-76CBAD12C747}"/>
    <cellStyle name="Comma 9 7 3 6" xfId="41995" xr:uid="{DBCCD156-BBD0-42FD-A2D8-C8B0540B5E65}"/>
    <cellStyle name="Comma 9 7 4" xfId="18989" xr:uid="{37D16C42-C7BB-4597-8397-61669F6AAEDC}"/>
    <cellStyle name="Comma 9 7 5" xfId="19669" xr:uid="{7E521AB3-9BB3-4188-AE7B-A4C821FDED90}"/>
    <cellStyle name="Comma 9 7 6" xfId="36637" xr:uid="{C37A1406-F89B-4E03-8796-02BDA57FA3AC}"/>
    <cellStyle name="Comma 9 7 7" xfId="39117" xr:uid="{E223BA32-D8D3-4717-89A2-C26AE07BD4CC}"/>
    <cellStyle name="Comma 9 7 8" xfId="41595" xr:uid="{309F489D-5C32-4B9F-BD7D-96C89B6CA854}"/>
    <cellStyle name="Comma 9 8" xfId="2794" xr:uid="{00000000-0005-0000-0000-0000E90A0000}"/>
    <cellStyle name="Comma 9 8 2" xfId="2795" xr:uid="{00000000-0005-0000-0000-0000EA0A0000}"/>
    <cellStyle name="Comma 9 8 2 2" xfId="18993" xr:uid="{58452D47-8E13-4B4D-A0B0-C1EBDE96132B}"/>
    <cellStyle name="Comma 9 8 2 2 2" xfId="24107" xr:uid="{8996259D-D90F-47B8-9251-FC1AAD13D45D}"/>
    <cellStyle name="Comma 9 8 2 2 3" xfId="37967" xr:uid="{43810B70-E52D-4E31-9C7C-4DDF4DA26141}"/>
    <cellStyle name="Comma 9 8 2 2 4" xfId="40447" xr:uid="{86C97EE2-A888-4EF3-BB78-8A4B770ABF26}"/>
    <cellStyle name="Comma 9 8 2 2 5" xfId="42925" xr:uid="{DA3F8C4D-0E25-4427-9F82-3116DC10B832}"/>
    <cellStyle name="Comma 9 8 2 3" xfId="20756" xr:uid="{9F890E38-39DA-485F-9B0D-B5BA855495BC}"/>
    <cellStyle name="Comma 9 8 2 4" xfId="36970" xr:uid="{03F1A0B6-9307-4C7F-A8E2-AAEDD66EF24E}"/>
    <cellStyle name="Comma 9 8 2 5" xfId="39450" xr:uid="{0C36CE34-3FAC-4446-946F-3B0C891CBC1F}"/>
    <cellStyle name="Comma 9 8 2 6" xfId="41928" xr:uid="{6E1A8041-06F2-44B9-89E1-25D0E896764A}"/>
    <cellStyle name="Comma 9 8 3" xfId="2796" xr:uid="{00000000-0005-0000-0000-0000EB0A0000}"/>
    <cellStyle name="Comma 9 8 3 2" xfId="18994" xr:uid="{7B8B4369-CD86-4AF1-A307-14BB254A062B}"/>
    <cellStyle name="Comma 9 8 3 3" xfId="24736" xr:uid="{D3E2FD5C-19F3-46EF-BBE9-4E83910C2217}"/>
    <cellStyle name="Comma 9 8 3 4" xfId="38595" xr:uid="{F7D24FC7-6908-4633-AF17-95C4EE1739AE}"/>
    <cellStyle name="Comma 9 8 3 5" xfId="41075" xr:uid="{2817CF46-72F0-41C0-88A0-7EEDCBFAD0B0}"/>
    <cellStyle name="Comma 9 8 3 6" xfId="43553" xr:uid="{A9B802A5-6218-4C1E-8826-E34C6EECC58C}"/>
    <cellStyle name="Comma 9 8 4" xfId="18992" xr:uid="{99E5E861-ADCA-4D89-9A1A-2A48680728A6}"/>
    <cellStyle name="Comma 9 8 5" xfId="19670" xr:uid="{F60C6534-3F3C-4F34-A2A4-6A38D62D177B}"/>
    <cellStyle name="Comma 9 8 6" xfId="36638" xr:uid="{90034B46-3BD1-4F89-B501-893F76829EB7}"/>
    <cellStyle name="Comma 9 8 7" xfId="39118" xr:uid="{B478824D-7F04-41FA-B2A9-A0D7E80DC646}"/>
    <cellStyle name="Comma 9 8 8" xfId="41596" xr:uid="{D7EDCA67-D444-4872-85E5-2A9D65393B89}"/>
    <cellStyle name="Comma 9 9" xfId="2797" xr:uid="{00000000-0005-0000-0000-0000EC0A0000}"/>
    <cellStyle name="Comma 9 9 2" xfId="2798" xr:uid="{00000000-0005-0000-0000-0000ED0A0000}"/>
    <cellStyle name="Comma 9 9 2 2" xfId="18996" xr:uid="{590BF797-9835-46F7-B395-044CFBE5FA21}"/>
    <cellStyle name="Comma 9 9 2 2 2" xfId="24108" xr:uid="{AEBB7E34-5757-4240-8563-39D0931DAF6C}"/>
    <cellStyle name="Comma 9 9 2 2 3" xfId="37968" xr:uid="{905306EE-5E2D-46DA-8330-0888F9045488}"/>
    <cellStyle name="Comma 9 9 2 2 4" xfId="40448" xr:uid="{B1CAC0E6-249F-4B0A-B8CE-5E14DB75ACD9}"/>
    <cellStyle name="Comma 9 9 2 2 5" xfId="42926" xr:uid="{ABFDAF85-19B2-4833-9F21-8AE744D97976}"/>
    <cellStyle name="Comma 9 9 2 3" xfId="20757" xr:uid="{E8E6A312-20B1-4B36-9D09-1CC1056E823E}"/>
    <cellStyle name="Comma 9 9 2 4" xfId="36971" xr:uid="{24B9FA2E-47C0-4282-960B-A713285FFE10}"/>
    <cellStyle name="Comma 9 9 2 5" xfId="39451" xr:uid="{BBB689A1-FC46-4853-958D-1B74DA4A474E}"/>
    <cellStyle name="Comma 9 9 2 6" xfId="41929" xr:uid="{50500B76-51C0-48E6-BCF5-25A5603A231B}"/>
    <cellStyle name="Comma 9 9 3" xfId="2799" xr:uid="{00000000-0005-0000-0000-0000EE0A0000}"/>
    <cellStyle name="Comma 9 9 3 2" xfId="18997" xr:uid="{61CC938F-79FD-4782-9E0C-B891ABC20674}"/>
    <cellStyle name="Comma 9 9 3 3" xfId="21653" xr:uid="{6AA77352-8F4C-4803-8CAB-B9FDBB39A6C3}"/>
    <cellStyle name="Comma 9 9 3 4" xfId="37380" xr:uid="{91A2FFB2-1E46-4B9B-A51C-366E862AB489}"/>
    <cellStyle name="Comma 9 9 3 5" xfId="39860" xr:uid="{8FCA1F98-3F92-4529-B1A7-5515DFAF452E}"/>
    <cellStyle name="Comma 9 9 3 6" xfId="42338" xr:uid="{96090E90-3105-481B-AD9D-B2849AFA2EBB}"/>
    <cellStyle name="Comma 9 9 4" xfId="18995" xr:uid="{2AC07BBB-924F-45F8-8B17-3C4D575BB3A9}"/>
    <cellStyle name="Comma 9 9 5" xfId="19671" xr:uid="{E4D04C51-850B-47E0-A364-A6D71F19D817}"/>
    <cellStyle name="Comma 9 9 6" xfId="36639" xr:uid="{E589C8FC-31C9-4CAC-8012-FD54AA6EB368}"/>
    <cellStyle name="Comma 9 9 7" xfId="39119" xr:uid="{A3C078E3-5728-48AC-BC5B-8772B5CED539}"/>
    <cellStyle name="Comma 9 9 8" xfId="41597" xr:uid="{B75F11A2-2DF4-4DC0-A985-06D4CB6F2624}"/>
    <cellStyle name="Constants" xfId="2800" xr:uid="{00000000-0005-0000-0000-0000EF0A0000}"/>
    <cellStyle name="Currency 2" xfId="2801" xr:uid="{00000000-0005-0000-0000-0000F00A0000}"/>
    <cellStyle name="Currency 2 2" xfId="2802" xr:uid="{00000000-0005-0000-0000-0000F10A0000}"/>
    <cellStyle name="Currency 2 2 2" xfId="23540" xr:uid="{07106732-888C-4248-8D98-0CB7C38F94F2}"/>
    <cellStyle name="Currency 2 2 2 2" xfId="37619" xr:uid="{E6314727-3E2B-4AF6-9A64-4DD6FB28DC9E}"/>
    <cellStyle name="Currency 2 2 2 3" xfId="40099" xr:uid="{5360DBAD-FC56-4FA6-89F9-B7425C6708C1}"/>
    <cellStyle name="Currency 2 2 2 4" xfId="42577" xr:uid="{4364A459-8A62-478A-BAC8-52168B92D7B3}"/>
    <cellStyle name="Currency 2 3" xfId="2803" xr:uid="{00000000-0005-0000-0000-0000F20A0000}"/>
    <cellStyle name="Currency 2 3 2" xfId="21652" xr:uid="{A717ABF5-39F6-42C8-B475-4DA7AF6A998F}"/>
    <cellStyle name="Currency 2 3 3" xfId="23539" xr:uid="{0314F6D5-D2DB-4D07-BCC5-1B448F7C8BD4}"/>
    <cellStyle name="Currency 2 3 4" xfId="37618" xr:uid="{5CBBCBF3-BF4F-40D8-A2C6-0A6D3DB0F060}"/>
    <cellStyle name="Currency 2 3 5" xfId="40098" xr:uid="{4931110A-ED8E-48CA-A0D1-D48D736F4824}"/>
    <cellStyle name="Currency 2 3 6" xfId="42576" xr:uid="{AA7664A9-E2DB-4EC8-AD6B-B994B16E9DC8}"/>
    <cellStyle name="CustomCellsOrange" xfId="2804" xr:uid="{00000000-0005-0000-0000-0000F30A0000}"/>
    <cellStyle name="CustomizationCells" xfId="2805" xr:uid="{00000000-0005-0000-0000-0000F40A0000}"/>
    <cellStyle name="CustomizationGreenCells" xfId="2806" xr:uid="{00000000-0005-0000-0000-0000F50A0000}"/>
    <cellStyle name="Data" xfId="23541" xr:uid="{FA1F15F8-4211-4F80-9770-46B7EE3063E5}"/>
    <cellStyle name="Data 2" xfId="37620" xr:uid="{2CA7D1FE-EF58-48DE-952A-8D647076CC9E}"/>
    <cellStyle name="Data 3" xfId="40100" xr:uid="{2E31072B-FBB7-4ABB-85F1-4B92F63A4DB3}"/>
    <cellStyle name="Data 4" xfId="42578" xr:uid="{1CF2AE9F-7DA5-401A-A4DA-DC374A2E818E}"/>
    <cellStyle name="Defn" xfId="23542" xr:uid="{2C9B176E-DD72-435C-9AB7-8AEA505725B8}"/>
    <cellStyle name="Defn 2" xfId="23543" xr:uid="{95EC4D3C-31AB-4483-80DF-47FD30A6EA2C}"/>
    <cellStyle name="Desc" xfId="23544" xr:uid="{6D61AD50-62F2-4859-8F77-916F8D8F95C4}"/>
    <cellStyle name="Desc 2" xfId="23545" xr:uid="{1C7303B8-3113-4EB2-BA7A-5C68547990EE}"/>
    <cellStyle name="Desc 2 2" xfId="23546" xr:uid="{2DD9F7E6-5E1A-4686-B88B-3E3385E3F2CD}"/>
    <cellStyle name="Desc 3" xfId="23547" xr:uid="{F497101B-2ADC-4885-81DC-D21709E7AA3F}"/>
    <cellStyle name="Desc 3 2" xfId="23548" xr:uid="{4FF58C83-7143-45DC-BAA8-58886A3FD0F8}"/>
    <cellStyle name="Desc 4" xfId="23549" xr:uid="{9BA83487-8D50-4959-91B3-C8C57B252425}"/>
    <cellStyle name="Desc 5" xfId="23550" xr:uid="{9D4638D2-D0D9-40C6-B184-013ABB58F54F}"/>
    <cellStyle name="Description" xfId="23551" xr:uid="{83379D0F-29A6-4D4E-A0BD-D8AE4BFB4060}"/>
    <cellStyle name="DocBox_EmptyRow" xfId="2807" xr:uid="{00000000-0005-0000-0000-0000F60A0000}"/>
    <cellStyle name="donn_normal" xfId="2808" xr:uid="{00000000-0005-0000-0000-0000F70A0000}"/>
    <cellStyle name="Eingabe" xfId="2809" xr:uid="{00000000-0005-0000-0000-0000F80A0000}"/>
    <cellStyle name="Empty_B_border" xfId="2810" xr:uid="{00000000-0005-0000-0000-0000F90A0000}"/>
    <cellStyle name="ent_col_ser" xfId="2811" xr:uid="{00000000-0005-0000-0000-0000FA0A0000}"/>
    <cellStyle name="entete_source" xfId="2812" xr:uid="{00000000-0005-0000-0000-0000FB0A0000}"/>
    <cellStyle name="Ergebnis" xfId="2813" xr:uid="{00000000-0005-0000-0000-0000FC0A0000}"/>
    <cellStyle name="Erklärender Text" xfId="2814" xr:uid="{00000000-0005-0000-0000-0000FD0A0000}"/>
    <cellStyle name="Estilo 1" xfId="2815" xr:uid="{00000000-0005-0000-0000-0000FE0A0000}"/>
    <cellStyle name="Euro" xfId="2816" xr:uid="{00000000-0005-0000-0000-0000FF0A0000}"/>
    <cellStyle name="Euro 10" xfId="2817" xr:uid="{00000000-0005-0000-0000-0000000B0000}"/>
    <cellStyle name="Euro 10 2" xfId="2818" xr:uid="{00000000-0005-0000-0000-0000010B0000}"/>
    <cellStyle name="Euro 10 2 2" xfId="23554" xr:uid="{7315E2C6-839B-48A8-9A08-40A47E91CA3C}"/>
    <cellStyle name="Euro 10 2 3" xfId="23555" xr:uid="{C9931A14-10CD-4EE7-8C0C-E4E551095041}"/>
    <cellStyle name="Euro 10 2 4" xfId="23553" xr:uid="{18A629BE-B584-43F6-A23E-451EFB11C0B7}"/>
    <cellStyle name="Euro 10 3" xfId="23556" xr:uid="{159E7F14-29C5-402B-92C5-0FBF9C542CDF}"/>
    <cellStyle name="Euro 10 4" xfId="23552" xr:uid="{74AE89B3-3637-4307-87C1-5B4F3A726266}"/>
    <cellStyle name="Euro 11" xfId="2819" xr:uid="{00000000-0005-0000-0000-0000020B0000}"/>
    <cellStyle name="Euro 11 2" xfId="2820" xr:uid="{00000000-0005-0000-0000-0000030B0000}"/>
    <cellStyle name="Euro 11 2 2" xfId="23559" xr:uid="{B1A33F36-5C40-4939-B3CC-9CAE683F3ED1}"/>
    <cellStyle name="Euro 11 2 3" xfId="23560" xr:uid="{7F7FD0A7-9B16-41D0-8573-B88561C97825}"/>
    <cellStyle name="Euro 11 2 4" xfId="23558" xr:uid="{7AB64C81-6401-416F-8F31-1DC2051BD778}"/>
    <cellStyle name="Euro 11 3" xfId="23561" xr:uid="{EFA31DEF-2E2A-4845-A3A1-412ABD55E373}"/>
    <cellStyle name="Euro 11 4" xfId="23557" xr:uid="{EF27E810-48D4-4F02-AF73-CBCF4875346D}"/>
    <cellStyle name="Euro 12" xfId="2821" xr:uid="{00000000-0005-0000-0000-0000040B0000}"/>
    <cellStyle name="Euro 12 2" xfId="23563" xr:uid="{7C4EA8DF-1BFE-4217-9259-EBDACA8262BC}"/>
    <cellStyle name="Euro 12 2 2" xfId="23564" xr:uid="{F70E5106-89EA-43BF-B75A-AE82C424DF50}"/>
    <cellStyle name="Euro 12 2 3" xfId="23565" xr:uid="{4038E23D-A741-4927-BC96-271D00F81BAB}"/>
    <cellStyle name="Euro 12 3" xfId="23566" xr:uid="{A1E7F36C-6F79-4580-A027-77894B68557E}"/>
    <cellStyle name="Euro 12 4" xfId="23562" xr:uid="{2F003604-11FF-44AC-BBFB-656321AF2362}"/>
    <cellStyle name="Euro 13" xfId="2822" xr:uid="{00000000-0005-0000-0000-0000050B0000}"/>
    <cellStyle name="Euro 13 2" xfId="23568" xr:uid="{93D1A47C-352E-4CE4-8EB9-01137A4140D0}"/>
    <cellStyle name="Euro 13 3" xfId="23569" xr:uid="{AB597DBB-A0D2-4F18-A633-3831E977BB6E}"/>
    <cellStyle name="Euro 13 4" xfId="23567" xr:uid="{12CD7A8D-75F8-4D76-913B-8838061404CF}"/>
    <cellStyle name="Euro 14" xfId="2823" xr:uid="{00000000-0005-0000-0000-0000060B0000}"/>
    <cellStyle name="Euro 14 2" xfId="23571" xr:uid="{76F49F22-9FA0-42F0-BD82-E298D5692650}"/>
    <cellStyle name="Euro 14 3" xfId="23570" xr:uid="{615369EA-7428-45A1-86C3-71B0317FEE57}"/>
    <cellStyle name="Euro 15" xfId="2824" xr:uid="{00000000-0005-0000-0000-0000070B0000}"/>
    <cellStyle name="Euro 15 2" xfId="23572" xr:uid="{45CD2F58-89C7-48F2-9B30-B2B4F16E20F1}"/>
    <cellStyle name="Euro 16" xfId="2825" xr:uid="{00000000-0005-0000-0000-0000080B0000}"/>
    <cellStyle name="Euro 17" xfId="2826" xr:uid="{00000000-0005-0000-0000-0000090B0000}"/>
    <cellStyle name="Euro 18" xfId="2827" xr:uid="{00000000-0005-0000-0000-00000A0B0000}"/>
    <cellStyle name="Euro 19" xfId="2828" xr:uid="{00000000-0005-0000-0000-00000B0B0000}"/>
    <cellStyle name="Euro 2" xfId="2829" xr:uid="{00000000-0005-0000-0000-00000C0B0000}"/>
    <cellStyle name="Euro 2 2" xfId="2830" xr:uid="{00000000-0005-0000-0000-00000D0B0000}"/>
    <cellStyle name="Euro 2 2 2" xfId="2831" xr:uid="{00000000-0005-0000-0000-00000E0B0000}"/>
    <cellStyle name="Euro 2 2 2 2" xfId="2832" xr:uid="{00000000-0005-0000-0000-00000F0B0000}"/>
    <cellStyle name="Euro 2 2 2 2 2" xfId="24737" xr:uid="{6B8559CF-F9E7-402E-9E8B-2906BAF9C261}"/>
    <cellStyle name="Euro 2 2 2 2 3" xfId="23574" xr:uid="{FB063732-531B-4FD6-8CCE-ADBFFE565F35}"/>
    <cellStyle name="Euro 2 2 3" xfId="2833" xr:uid="{00000000-0005-0000-0000-0000100B0000}"/>
    <cellStyle name="Euro 2 2 3 2" xfId="23575" xr:uid="{C94E9DF8-2363-453F-B46B-013693891F3E}"/>
    <cellStyle name="Euro 2 2 4" xfId="2834" xr:uid="{00000000-0005-0000-0000-0000110B0000}"/>
    <cellStyle name="Euro 2 2 4 2" xfId="2835" xr:uid="{00000000-0005-0000-0000-0000120B0000}"/>
    <cellStyle name="Euro 2 2 4 3" xfId="2836" xr:uid="{00000000-0005-0000-0000-0000130B0000}"/>
    <cellStyle name="Euro 2 2 5" xfId="2837" xr:uid="{00000000-0005-0000-0000-0000140B0000}"/>
    <cellStyle name="Euro 2 2 6" xfId="2838" xr:uid="{00000000-0005-0000-0000-0000150B0000}"/>
    <cellStyle name="Euro 2 2 7" xfId="23573" xr:uid="{01645B7B-B436-40D1-9776-0F2329776212}"/>
    <cellStyle name="Euro 2 3" xfId="2839" xr:uid="{00000000-0005-0000-0000-0000160B0000}"/>
    <cellStyle name="Euro 2 3 2" xfId="2840" xr:uid="{00000000-0005-0000-0000-0000170B0000}"/>
    <cellStyle name="Euro 2 3 2 2" xfId="21647" xr:uid="{FA9EAD96-8C7A-4C5C-9F0F-1B43679C1F89}"/>
    <cellStyle name="Euro 2 3 2 3" xfId="23576" xr:uid="{FF052152-6FD3-4648-A2B9-B52BEB4DCC65}"/>
    <cellStyle name="Euro 2 3 3" xfId="18998" xr:uid="{B2A1E6CA-D383-4838-A4CC-8C26BC2F502E}"/>
    <cellStyle name="Euro 2 4" xfId="2841" xr:uid="{00000000-0005-0000-0000-0000180B0000}"/>
    <cellStyle name="Euro 2 4 2" xfId="2842" xr:uid="{00000000-0005-0000-0000-0000190B0000}"/>
    <cellStyle name="Euro 2 4 3" xfId="2843" xr:uid="{00000000-0005-0000-0000-00001A0B0000}"/>
    <cellStyle name="Euro 2 4 4" xfId="2844" xr:uid="{00000000-0005-0000-0000-00001B0B0000}"/>
    <cellStyle name="Euro 2 5" xfId="2845" xr:uid="{00000000-0005-0000-0000-00001C0B0000}"/>
    <cellStyle name="Euro 2 6" xfId="2846" xr:uid="{00000000-0005-0000-0000-00001D0B0000}"/>
    <cellStyle name="Euro 2 7" xfId="2847" xr:uid="{00000000-0005-0000-0000-00001E0B0000}"/>
    <cellStyle name="Euro 2 8" xfId="2848" xr:uid="{00000000-0005-0000-0000-00001F0B0000}"/>
    <cellStyle name="Euro 20" xfId="2849" xr:uid="{00000000-0005-0000-0000-0000200B0000}"/>
    <cellStyle name="Euro 21" xfId="2850" xr:uid="{00000000-0005-0000-0000-0000210B0000}"/>
    <cellStyle name="Euro 22" xfId="2851" xr:uid="{00000000-0005-0000-0000-0000220B0000}"/>
    <cellStyle name="Euro 23" xfId="2852" xr:uid="{00000000-0005-0000-0000-0000230B0000}"/>
    <cellStyle name="Euro 24" xfId="2853" xr:uid="{00000000-0005-0000-0000-0000240B0000}"/>
    <cellStyle name="Euro 25" xfId="2854" xr:uid="{00000000-0005-0000-0000-0000250B0000}"/>
    <cellStyle name="Euro 26" xfId="2855" xr:uid="{00000000-0005-0000-0000-0000260B0000}"/>
    <cellStyle name="Euro 27" xfId="2856" xr:uid="{00000000-0005-0000-0000-0000270B0000}"/>
    <cellStyle name="Euro 28" xfId="2857" xr:uid="{00000000-0005-0000-0000-0000280B0000}"/>
    <cellStyle name="Euro 29" xfId="2858" xr:uid="{00000000-0005-0000-0000-0000290B0000}"/>
    <cellStyle name="Euro 3" xfId="2859" xr:uid="{00000000-0005-0000-0000-00002A0B0000}"/>
    <cellStyle name="Euro 3 10" xfId="2860" xr:uid="{00000000-0005-0000-0000-00002B0B0000}"/>
    <cellStyle name="Euro 3 2" xfId="2861" xr:uid="{00000000-0005-0000-0000-00002C0B0000}"/>
    <cellStyle name="Euro 3 2 2" xfId="2862" xr:uid="{00000000-0005-0000-0000-00002D0B0000}"/>
    <cellStyle name="Euro 3 2 2 2" xfId="2863" xr:uid="{00000000-0005-0000-0000-00002E0B0000}"/>
    <cellStyle name="Euro 3 2 2 2 2" xfId="26776" xr:uid="{C538D195-D0D6-47F4-88CE-13C6DE70AA27}"/>
    <cellStyle name="Euro 3 2 2 2 3" xfId="23578" xr:uid="{14810D9B-800D-49EB-9875-134C66F34B57}"/>
    <cellStyle name="Euro 3 2 3" xfId="23579" xr:uid="{A83DF602-0522-4D0B-956D-6C2DED5B5762}"/>
    <cellStyle name="Euro 3 2 4" xfId="23577" xr:uid="{56AB9638-FBFA-4478-8698-9FB4D3FF4E5A}"/>
    <cellStyle name="Euro 3 3" xfId="2864" xr:uid="{00000000-0005-0000-0000-00002F0B0000}"/>
    <cellStyle name="Euro 3 3 2" xfId="2865" xr:uid="{00000000-0005-0000-0000-0000300B0000}"/>
    <cellStyle name="Euro 3 3 3" xfId="2866" xr:uid="{00000000-0005-0000-0000-0000310B0000}"/>
    <cellStyle name="Euro 3 3 4" xfId="2867" xr:uid="{00000000-0005-0000-0000-0000320B0000}"/>
    <cellStyle name="Euro 3 3 4 2" xfId="2868" xr:uid="{00000000-0005-0000-0000-0000330B0000}"/>
    <cellStyle name="Euro 3 3 5" xfId="2869" xr:uid="{00000000-0005-0000-0000-0000340B0000}"/>
    <cellStyle name="Euro 3 3 5 2" xfId="21622" xr:uid="{734B12C9-E33E-49B3-B0EA-CD682A5D5997}"/>
    <cellStyle name="Euro 3 3 5 3" xfId="23580" xr:uid="{EE00581C-97E6-4C02-9F69-00120976986E}"/>
    <cellStyle name="Euro 3 4" xfId="2870" xr:uid="{00000000-0005-0000-0000-0000350B0000}"/>
    <cellStyle name="Euro 3 4 2" xfId="2871" xr:uid="{00000000-0005-0000-0000-0000360B0000}"/>
    <cellStyle name="Euro 3 5" xfId="2872" xr:uid="{00000000-0005-0000-0000-0000370B0000}"/>
    <cellStyle name="Euro 3 6" xfId="2873" xr:uid="{00000000-0005-0000-0000-0000380B0000}"/>
    <cellStyle name="Euro 3 7" xfId="2874" xr:uid="{00000000-0005-0000-0000-0000390B0000}"/>
    <cellStyle name="Euro 3 8" xfId="2875" xr:uid="{00000000-0005-0000-0000-00003A0B0000}"/>
    <cellStyle name="Euro 3 9" xfId="2876" xr:uid="{00000000-0005-0000-0000-00003B0B0000}"/>
    <cellStyle name="Euro 3_PrimaryEnergyPrices_TIMES" xfId="2877" xr:uid="{00000000-0005-0000-0000-00003C0B0000}"/>
    <cellStyle name="Euro 30" xfId="2878" xr:uid="{00000000-0005-0000-0000-00003D0B0000}"/>
    <cellStyle name="Euro 31" xfId="2879" xr:uid="{00000000-0005-0000-0000-00003E0B0000}"/>
    <cellStyle name="Euro 32" xfId="2880" xr:uid="{00000000-0005-0000-0000-00003F0B0000}"/>
    <cellStyle name="Euro 33" xfId="2881" xr:uid="{00000000-0005-0000-0000-0000400B0000}"/>
    <cellStyle name="Euro 34" xfId="2882" xr:uid="{00000000-0005-0000-0000-0000410B0000}"/>
    <cellStyle name="Euro 35" xfId="2883" xr:uid="{00000000-0005-0000-0000-0000420B0000}"/>
    <cellStyle name="Euro 36" xfId="2884" xr:uid="{00000000-0005-0000-0000-0000430B0000}"/>
    <cellStyle name="Euro 37" xfId="2885" xr:uid="{00000000-0005-0000-0000-0000440B0000}"/>
    <cellStyle name="Euro 38" xfId="2886" xr:uid="{00000000-0005-0000-0000-0000450B0000}"/>
    <cellStyle name="Euro 39" xfId="2887" xr:uid="{00000000-0005-0000-0000-0000460B0000}"/>
    <cellStyle name="Euro 4" xfId="2888" xr:uid="{00000000-0005-0000-0000-0000470B0000}"/>
    <cellStyle name="Euro 4 2" xfId="2889" xr:uid="{00000000-0005-0000-0000-0000480B0000}"/>
    <cellStyle name="Euro 4 2 2" xfId="2890" xr:uid="{00000000-0005-0000-0000-0000490B0000}"/>
    <cellStyle name="Euro 4 2 2 2" xfId="2891" xr:uid="{00000000-0005-0000-0000-00004A0B0000}"/>
    <cellStyle name="Euro 4 2 2 2 2" xfId="26777" xr:uid="{4A9F3FD5-D87D-49B3-8F06-B6C10CF10FFD}"/>
    <cellStyle name="Euro 4 2 2 2 3" xfId="23581" xr:uid="{28E9198F-54B6-4F0A-823D-91C3718C911D}"/>
    <cellStyle name="Euro 4 2 3" xfId="23582" xr:uid="{9D86053B-2D73-44D7-A664-D20269A120DA}"/>
    <cellStyle name="Euro 4 3" xfId="2892" xr:uid="{00000000-0005-0000-0000-00004B0B0000}"/>
    <cellStyle name="Euro 4 3 2" xfId="2893" xr:uid="{00000000-0005-0000-0000-00004C0B0000}"/>
    <cellStyle name="Euro 4 3 3" xfId="2894" xr:uid="{00000000-0005-0000-0000-00004D0B0000}"/>
    <cellStyle name="Euro 4 3 4" xfId="2895" xr:uid="{00000000-0005-0000-0000-00004E0B0000}"/>
    <cellStyle name="Euro 4 3 4 2" xfId="2896" xr:uid="{00000000-0005-0000-0000-00004F0B0000}"/>
    <cellStyle name="Euro 4 3 5" xfId="2897" xr:uid="{00000000-0005-0000-0000-0000500B0000}"/>
    <cellStyle name="Euro 4 4" xfId="2898" xr:uid="{00000000-0005-0000-0000-0000510B0000}"/>
    <cellStyle name="Euro 4 4 2" xfId="2899" xr:uid="{00000000-0005-0000-0000-0000520B0000}"/>
    <cellStyle name="Euro 4 4 3" xfId="2900" xr:uid="{00000000-0005-0000-0000-0000530B0000}"/>
    <cellStyle name="Euro 4 4 4" xfId="2901" xr:uid="{00000000-0005-0000-0000-0000540B0000}"/>
    <cellStyle name="Euro 4 5" xfId="2902" xr:uid="{00000000-0005-0000-0000-0000550B0000}"/>
    <cellStyle name="Euro 40" xfId="2903" xr:uid="{00000000-0005-0000-0000-0000560B0000}"/>
    <cellStyle name="Euro 41" xfId="2904" xr:uid="{00000000-0005-0000-0000-0000570B0000}"/>
    <cellStyle name="Euro 42" xfId="2905" xr:uid="{00000000-0005-0000-0000-0000580B0000}"/>
    <cellStyle name="Euro 43" xfId="2906" xr:uid="{00000000-0005-0000-0000-0000590B0000}"/>
    <cellStyle name="Euro 44" xfId="2907" xr:uid="{00000000-0005-0000-0000-00005A0B0000}"/>
    <cellStyle name="Euro 45" xfId="2908" xr:uid="{00000000-0005-0000-0000-00005B0B0000}"/>
    <cellStyle name="Euro 46" xfId="2909" xr:uid="{00000000-0005-0000-0000-00005C0B0000}"/>
    <cellStyle name="Euro 47" xfId="2910" xr:uid="{00000000-0005-0000-0000-00005D0B0000}"/>
    <cellStyle name="Euro 48" xfId="2911" xr:uid="{00000000-0005-0000-0000-00005E0B0000}"/>
    <cellStyle name="Euro 48 2" xfId="2912" xr:uid="{00000000-0005-0000-0000-00005F0B0000}"/>
    <cellStyle name="Euro 49" xfId="2913" xr:uid="{00000000-0005-0000-0000-0000600B0000}"/>
    <cellStyle name="Euro 49 2" xfId="2914" xr:uid="{00000000-0005-0000-0000-0000610B0000}"/>
    <cellStyle name="Euro 5" xfId="2915" xr:uid="{00000000-0005-0000-0000-0000620B0000}"/>
    <cellStyle name="Euro 5 2" xfId="2916" xr:uid="{00000000-0005-0000-0000-0000630B0000}"/>
    <cellStyle name="Euro 5 2 2" xfId="2917" xr:uid="{00000000-0005-0000-0000-0000640B0000}"/>
    <cellStyle name="Euro 5 2 2 2" xfId="24738" xr:uid="{866CE85D-9C09-48BB-8BBD-1AAC891CD007}"/>
    <cellStyle name="Euro 5 2 2 3" xfId="23585" xr:uid="{895F1A0A-E1BB-4586-A59C-267373051F23}"/>
    <cellStyle name="Euro 5 2 3" xfId="23586" xr:uid="{CD2369A1-AC05-4F34-AE4E-322841B6C295}"/>
    <cellStyle name="Euro 5 2 4" xfId="23584" xr:uid="{02646BF8-1E5A-4F98-BB3E-D860166D7882}"/>
    <cellStyle name="Euro 5 3" xfId="2918" xr:uid="{00000000-0005-0000-0000-0000650B0000}"/>
    <cellStyle name="Euro 5 3 2" xfId="2919" xr:uid="{00000000-0005-0000-0000-0000660B0000}"/>
    <cellStyle name="Euro 5 3 2 2" xfId="20881" xr:uid="{444DE2DF-22AE-40D8-989E-8FC429E1A446}"/>
    <cellStyle name="Euro 5 3 2 3" xfId="23587" xr:uid="{2DE33E5A-D5DE-4869-801E-F7372190A760}"/>
    <cellStyle name="Euro 5 4" xfId="2920" xr:uid="{00000000-0005-0000-0000-0000670B0000}"/>
    <cellStyle name="Euro 5 4 2" xfId="2921" xr:uid="{00000000-0005-0000-0000-0000680B0000}"/>
    <cellStyle name="Euro 5 5" xfId="23583" xr:uid="{F2AEE235-8004-4D0D-B537-C983C51AC2D1}"/>
    <cellStyle name="Euro 50" xfId="2922" xr:uid="{00000000-0005-0000-0000-0000690B0000}"/>
    <cellStyle name="Euro 50 2" xfId="2923" xr:uid="{00000000-0005-0000-0000-00006A0B0000}"/>
    <cellStyle name="Euro 51" xfId="2924" xr:uid="{00000000-0005-0000-0000-00006B0B0000}"/>
    <cellStyle name="Euro 51 2" xfId="2925" xr:uid="{00000000-0005-0000-0000-00006C0B0000}"/>
    <cellStyle name="Euro 52" xfId="2926" xr:uid="{00000000-0005-0000-0000-00006D0B0000}"/>
    <cellStyle name="Euro 52 2" xfId="2927" xr:uid="{00000000-0005-0000-0000-00006E0B0000}"/>
    <cellStyle name="Euro 53" xfId="2928" xr:uid="{00000000-0005-0000-0000-00006F0B0000}"/>
    <cellStyle name="Euro 53 2" xfId="2929" xr:uid="{00000000-0005-0000-0000-0000700B0000}"/>
    <cellStyle name="Euro 54" xfId="2930" xr:uid="{00000000-0005-0000-0000-0000710B0000}"/>
    <cellStyle name="Euro 54 2" xfId="2931" xr:uid="{00000000-0005-0000-0000-0000720B0000}"/>
    <cellStyle name="Euro 55" xfId="2932" xr:uid="{00000000-0005-0000-0000-0000730B0000}"/>
    <cellStyle name="Euro 55 2" xfId="2933" xr:uid="{00000000-0005-0000-0000-0000740B0000}"/>
    <cellStyle name="Euro 56" xfId="2934" xr:uid="{00000000-0005-0000-0000-0000750B0000}"/>
    <cellStyle name="Euro 56 2" xfId="2935" xr:uid="{00000000-0005-0000-0000-0000760B0000}"/>
    <cellStyle name="Euro 57" xfId="2936" xr:uid="{00000000-0005-0000-0000-0000770B0000}"/>
    <cellStyle name="Euro 57 2" xfId="18999" xr:uid="{5DA41965-40FD-476E-AF47-4B44F12FBF36}"/>
    <cellStyle name="Euro 58" xfId="2937" xr:uid="{00000000-0005-0000-0000-0000780B0000}"/>
    <cellStyle name="Euro 58 2" xfId="2938" xr:uid="{00000000-0005-0000-0000-0000790B0000}"/>
    <cellStyle name="Euro 58 3" xfId="2939" xr:uid="{00000000-0005-0000-0000-00007A0B0000}"/>
    <cellStyle name="Euro 58 4" xfId="2940" xr:uid="{00000000-0005-0000-0000-00007B0B0000}"/>
    <cellStyle name="Euro 58 5" xfId="2941" xr:uid="{00000000-0005-0000-0000-00007C0B0000}"/>
    <cellStyle name="Euro 59" xfId="2942" xr:uid="{00000000-0005-0000-0000-00007D0B0000}"/>
    <cellStyle name="Euro 6" xfId="2943" xr:uid="{00000000-0005-0000-0000-00007E0B0000}"/>
    <cellStyle name="Euro 6 2" xfId="2944" xr:uid="{00000000-0005-0000-0000-00007F0B0000}"/>
    <cellStyle name="Euro 6 2 2" xfId="2945" xr:uid="{00000000-0005-0000-0000-0000800B0000}"/>
    <cellStyle name="Euro 6 2 2 2" xfId="26778" xr:uid="{886DE9B8-5A88-46FC-81E7-154AEEF45E17}"/>
    <cellStyle name="Euro 6 2 2 3" xfId="23589" xr:uid="{0194FAA7-5BC3-4E18-A45B-D71572A78882}"/>
    <cellStyle name="Euro 6 2 3" xfId="2946" xr:uid="{00000000-0005-0000-0000-0000810B0000}"/>
    <cellStyle name="Euro 6 2 4" xfId="23588" xr:uid="{6956FCE5-0F6E-40F5-9EFD-EBF7024690F2}"/>
    <cellStyle name="Euro 6 3" xfId="2947" xr:uid="{00000000-0005-0000-0000-0000820B0000}"/>
    <cellStyle name="Euro 6 3 2" xfId="2948" xr:uid="{00000000-0005-0000-0000-0000830B0000}"/>
    <cellStyle name="Euro 6 3 2 2" xfId="24739" xr:uid="{1323F8EE-5151-4FAA-A31A-C486B6F5F0E9}"/>
    <cellStyle name="Euro 6 3 2 3" xfId="23590" xr:uid="{94BEB5AB-1873-4B8A-84DC-83108EB0EAC2}"/>
    <cellStyle name="Euro 6 4" xfId="2949" xr:uid="{00000000-0005-0000-0000-0000840B0000}"/>
    <cellStyle name="Euro 6 5" xfId="2950" xr:uid="{00000000-0005-0000-0000-0000850B0000}"/>
    <cellStyle name="Euro 60" xfId="2951" xr:uid="{00000000-0005-0000-0000-0000860B0000}"/>
    <cellStyle name="Euro 61" xfId="2952" xr:uid="{00000000-0005-0000-0000-0000870B0000}"/>
    <cellStyle name="Euro 61 2" xfId="2953" xr:uid="{00000000-0005-0000-0000-0000880B0000}"/>
    <cellStyle name="Euro 61 3" xfId="2954" xr:uid="{00000000-0005-0000-0000-0000890B0000}"/>
    <cellStyle name="Euro 62" xfId="2955" xr:uid="{00000000-0005-0000-0000-00008A0B0000}"/>
    <cellStyle name="Euro 62 2" xfId="2956" xr:uid="{00000000-0005-0000-0000-00008B0B0000}"/>
    <cellStyle name="Euro 7" xfId="2957" xr:uid="{00000000-0005-0000-0000-00008C0B0000}"/>
    <cellStyle name="Euro 7 2" xfId="2958" xr:uid="{00000000-0005-0000-0000-00008D0B0000}"/>
    <cellStyle name="Euro 7 2 2" xfId="23592" xr:uid="{3EC3F273-9A5E-48D4-9150-96E74474C8B5}"/>
    <cellStyle name="Euro 7 2 3" xfId="23593" xr:uid="{E48C53C5-F450-4C0E-9EBF-09A37627E8AD}"/>
    <cellStyle name="Euro 7 2 4" xfId="23591" xr:uid="{5A1D0862-7473-4484-96EA-B6271BD35FCA}"/>
    <cellStyle name="Euro 7 3" xfId="2959" xr:uid="{00000000-0005-0000-0000-00008E0B0000}"/>
    <cellStyle name="Euro 7 3 2" xfId="2960" xr:uid="{00000000-0005-0000-0000-00008F0B0000}"/>
    <cellStyle name="Euro 8" xfId="2961" xr:uid="{00000000-0005-0000-0000-0000900B0000}"/>
    <cellStyle name="Euro 8 2" xfId="2962" xr:uid="{00000000-0005-0000-0000-0000910B0000}"/>
    <cellStyle name="Euro 8 2 2" xfId="23596" xr:uid="{5B2D464C-1650-4164-9890-AD09C10EB3D8}"/>
    <cellStyle name="Euro 8 2 3" xfId="23597" xr:uid="{4B642F2E-F74D-4078-B96D-8D3EE1BB1AB8}"/>
    <cellStyle name="Euro 8 2 4" xfId="23595" xr:uid="{5918B8A2-B68F-423A-A088-75AAD703A38D}"/>
    <cellStyle name="Euro 8 3" xfId="23598" xr:uid="{4BF6E8DD-3163-42E8-A2A5-A06CE7E4B01C}"/>
    <cellStyle name="Euro 8 4" xfId="23594" xr:uid="{3076872D-2768-4664-973E-DD989FFD89BA}"/>
    <cellStyle name="Euro 9" xfId="2963" xr:uid="{00000000-0005-0000-0000-0000920B0000}"/>
    <cellStyle name="Euro 9 2" xfId="2964" xr:uid="{00000000-0005-0000-0000-0000930B0000}"/>
    <cellStyle name="Euro 9 2 2" xfId="23601" xr:uid="{743F20FE-515B-4A1C-94DB-09B79384E3E5}"/>
    <cellStyle name="Euro 9 2 3" xfId="23602" xr:uid="{426CA746-70F7-4FEC-9EE8-0F4845FA16B0}"/>
    <cellStyle name="Euro 9 2 4" xfId="23600" xr:uid="{180D7CFE-9D3C-4B8E-805E-9F2B1CF1C540}"/>
    <cellStyle name="Euro 9 3" xfId="23603" xr:uid="{4B1BA58D-D0C8-46EB-94D6-643F74501763}"/>
    <cellStyle name="Euro 9 4" xfId="23599" xr:uid="{9129E52F-844B-4AB6-8EEB-F7488937B4CC}"/>
    <cellStyle name="Euro_Potentials in TIMES" xfId="2965" xr:uid="{00000000-0005-0000-0000-0000940B0000}"/>
    <cellStyle name="Excel Built-in Normal" xfId="23604" xr:uid="{C4567772-0BC9-4DE5-98D0-14B8C2DD6C48}"/>
    <cellStyle name="Explanatory Text" xfId="19448" builtinId="53" customBuiltin="1"/>
    <cellStyle name="Explanatory Text 10" xfId="2966" xr:uid="{00000000-0005-0000-0000-0000950B0000}"/>
    <cellStyle name="Explanatory Text 11" xfId="2967" xr:uid="{00000000-0005-0000-0000-0000960B0000}"/>
    <cellStyle name="Explanatory Text 12" xfId="2968" xr:uid="{00000000-0005-0000-0000-0000970B0000}"/>
    <cellStyle name="Explanatory Text 13" xfId="2969" xr:uid="{00000000-0005-0000-0000-0000980B0000}"/>
    <cellStyle name="Explanatory Text 14" xfId="2970" xr:uid="{00000000-0005-0000-0000-0000990B0000}"/>
    <cellStyle name="Explanatory Text 15" xfId="2971" xr:uid="{00000000-0005-0000-0000-00009A0B0000}"/>
    <cellStyle name="Explanatory Text 16" xfId="2972" xr:uid="{00000000-0005-0000-0000-00009B0B0000}"/>
    <cellStyle name="Explanatory Text 17" xfId="2973" xr:uid="{00000000-0005-0000-0000-00009C0B0000}"/>
    <cellStyle name="Explanatory Text 18" xfId="2974" xr:uid="{00000000-0005-0000-0000-00009D0B0000}"/>
    <cellStyle name="Explanatory Text 19" xfId="2975" xr:uid="{00000000-0005-0000-0000-00009E0B0000}"/>
    <cellStyle name="Explanatory Text 2" xfId="2976" xr:uid="{00000000-0005-0000-0000-00009F0B0000}"/>
    <cellStyle name="Explanatory Text 2 10" xfId="2977" xr:uid="{00000000-0005-0000-0000-0000A00B0000}"/>
    <cellStyle name="Explanatory Text 2 2" xfId="2978" xr:uid="{00000000-0005-0000-0000-0000A10B0000}"/>
    <cellStyle name="Explanatory Text 2 3" xfId="2979" xr:uid="{00000000-0005-0000-0000-0000A20B0000}"/>
    <cellStyle name="Explanatory Text 2 4" xfId="2980" xr:uid="{00000000-0005-0000-0000-0000A30B0000}"/>
    <cellStyle name="Explanatory Text 2 5" xfId="2981" xr:uid="{00000000-0005-0000-0000-0000A40B0000}"/>
    <cellStyle name="Explanatory Text 2 6" xfId="2982" xr:uid="{00000000-0005-0000-0000-0000A50B0000}"/>
    <cellStyle name="Explanatory Text 2 7" xfId="2983" xr:uid="{00000000-0005-0000-0000-0000A60B0000}"/>
    <cellStyle name="Explanatory Text 2 8" xfId="2984" xr:uid="{00000000-0005-0000-0000-0000A70B0000}"/>
    <cellStyle name="Explanatory Text 2 9" xfId="2985" xr:uid="{00000000-0005-0000-0000-0000A80B0000}"/>
    <cellStyle name="Explanatory Text 20" xfId="2986" xr:uid="{00000000-0005-0000-0000-0000A90B0000}"/>
    <cellStyle name="Explanatory Text 21" xfId="2987" xr:uid="{00000000-0005-0000-0000-0000AA0B0000}"/>
    <cellStyle name="Explanatory Text 22" xfId="2988" xr:uid="{00000000-0005-0000-0000-0000AB0B0000}"/>
    <cellStyle name="Explanatory Text 23" xfId="2989" xr:uid="{00000000-0005-0000-0000-0000AC0B0000}"/>
    <cellStyle name="Explanatory Text 24" xfId="2990" xr:uid="{00000000-0005-0000-0000-0000AD0B0000}"/>
    <cellStyle name="Explanatory Text 25" xfId="2991" xr:uid="{00000000-0005-0000-0000-0000AE0B0000}"/>
    <cellStyle name="Explanatory Text 26" xfId="2992" xr:uid="{00000000-0005-0000-0000-0000AF0B0000}"/>
    <cellStyle name="Explanatory Text 27" xfId="2993" xr:uid="{00000000-0005-0000-0000-0000B00B0000}"/>
    <cellStyle name="Explanatory Text 28" xfId="2994" xr:uid="{00000000-0005-0000-0000-0000B10B0000}"/>
    <cellStyle name="Explanatory Text 29" xfId="2995" xr:uid="{00000000-0005-0000-0000-0000B20B0000}"/>
    <cellStyle name="Explanatory Text 3" xfId="2996" xr:uid="{00000000-0005-0000-0000-0000B30B0000}"/>
    <cellStyle name="Explanatory Text 3 2" xfId="2997" xr:uid="{00000000-0005-0000-0000-0000B40B0000}"/>
    <cellStyle name="Explanatory Text 30" xfId="2998" xr:uid="{00000000-0005-0000-0000-0000B50B0000}"/>
    <cellStyle name="Explanatory Text 31" xfId="2999" xr:uid="{00000000-0005-0000-0000-0000B60B0000}"/>
    <cellStyle name="Explanatory Text 32" xfId="3000" xr:uid="{00000000-0005-0000-0000-0000B70B0000}"/>
    <cellStyle name="Explanatory Text 33" xfId="3001" xr:uid="{00000000-0005-0000-0000-0000B80B0000}"/>
    <cellStyle name="Explanatory Text 34" xfId="3002" xr:uid="{00000000-0005-0000-0000-0000B90B0000}"/>
    <cellStyle name="Explanatory Text 35" xfId="3003" xr:uid="{00000000-0005-0000-0000-0000BA0B0000}"/>
    <cellStyle name="Explanatory Text 36" xfId="3004" xr:uid="{00000000-0005-0000-0000-0000BB0B0000}"/>
    <cellStyle name="Explanatory Text 37" xfId="3005" xr:uid="{00000000-0005-0000-0000-0000BC0B0000}"/>
    <cellStyle name="Explanatory Text 38" xfId="3006" xr:uid="{00000000-0005-0000-0000-0000BD0B0000}"/>
    <cellStyle name="Explanatory Text 39" xfId="3007" xr:uid="{00000000-0005-0000-0000-0000BE0B0000}"/>
    <cellStyle name="Explanatory Text 4" xfId="3008" xr:uid="{00000000-0005-0000-0000-0000BF0B0000}"/>
    <cellStyle name="Explanatory Text 4 2" xfId="3009" xr:uid="{00000000-0005-0000-0000-0000C00B0000}"/>
    <cellStyle name="Explanatory Text 40" xfId="3010" xr:uid="{00000000-0005-0000-0000-0000C10B0000}"/>
    <cellStyle name="Explanatory Text 41" xfId="3011" xr:uid="{00000000-0005-0000-0000-0000C20B0000}"/>
    <cellStyle name="Explanatory Text 42" xfId="3012" xr:uid="{00000000-0005-0000-0000-0000C30B0000}"/>
    <cellStyle name="Explanatory Text 43" xfId="3013" xr:uid="{00000000-0005-0000-0000-0000C40B0000}"/>
    <cellStyle name="Explanatory Text 5" xfId="3014" xr:uid="{00000000-0005-0000-0000-0000C50B0000}"/>
    <cellStyle name="Explanatory Text 5 2" xfId="3015" xr:uid="{00000000-0005-0000-0000-0000C60B0000}"/>
    <cellStyle name="Explanatory Text 6" xfId="3016" xr:uid="{00000000-0005-0000-0000-0000C70B0000}"/>
    <cellStyle name="Explanatory Text 6 2" xfId="3017" xr:uid="{00000000-0005-0000-0000-0000C80B0000}"/>
    <cellStyle name="Explanatory Text 7" xfId="3018" xr:uid="{00000000-0005-0000-0000-0000C90B0000}"/>
    <cellStyle name="Explanatory Text 8" xfId="3019" xr:uid="{00000000-0005-0000-0000-0000CA0B0000}"/>
    <cellStyle name="Explanatory Text 9" xfId="3020" xr:uid="{00000000-0005-0000-0000-0000CB0B0000}"/>
    <cellStyle name="Float" xfId="3021" xr:uid="{00000000-0005-0000-0000-0000CC0B0000}"/>
    <cellStyle name="Float 2" xfId="3022" xr:uid="{00000000-0005-0000-0000-0000CD0B0000}"/>
    <cellStyle name="Float 2 2" xfId="3023" xr:uid="{00000000-0005-0000-0000-0000CE0B0000}"/>
    <cellStyle name="Float 2 2 2" xfId="23605" xr:uid="{030A2087-B787-47C9-9DE3-DDE2AFD02818}"/>
    <cellStyle name="Float 2 2 3" xfId="23606" xr:uid="{A36A3522-8A20-4190-A990-C532FAB2F34A}"/>
    <cellStyle name="Float 2 3" xfId="23607" xr:uid="{DF648A36-59A0-4664-B29B-9A821BBFC8E2}"/>
    <cellStyle name="Float 3" xfId="3024" xr:uid="{00000000-0005-0000-0000-0000CF0B0000}"/>
    <cellStyle name="Float 3 2" xfId="3025" xr:uid="{00000000-0005-0000-0000-0000D00B0000}"/>
    <cellStyle name="Float 3 3" xfId="3026" xr:uid="{00000000-0005-0000-0000-0000D10B0000}"/>
    <cellStyle name="Float 3 3 2" xfId="23608" xr:uid="{EF7005D4-B253-4F10-8FA8-6A63197EAA04}"/>
    <cellStyle name="Float 4" xfId="3027" xr:uid="{00000000-0005-0000-0000-0000D20B0000}"/>
    <cellStyle name="Float 4 2" xfId="23609" xr:uid="{6D129DA4-70D5-437F-AB82-D89854F962A2}"/>
    <cellStyle name="Good" xfId="19440" builtinId="26" customBuiltin="1"/>
    <cellStyle name="Good 10" xfId="3028" xr:uid="{00000000-0005-0000-0000-0000D30B0000}"/>
    <cellStyle name="Good 11" xfId="3029" xr:uid="{00000000-0005-0000-0000-0000D40B0000}"/>
    <cellStyle name="Good 12" xfId="3030" xr:uid="{00000000-0005-0000-0000-0000D50B0000}"/>
    <cellStyle name="Good 13" xfId="3031" xr:uid="{00000000-0005-0000-0000-0000D60B0000}"/>
    <cellStyle name="Good 14" xfId="3032" xr:uid="{00000000-0005-0000-0000-0000D70B0000}"/>
    <cellStyle name="Good 15" xfId="3033" xr:uid="{00000000-0005-0000-0000-0000D80B0000}"/>
    <cellStyle name="Good 16" xfId="3034" xr:uid="{00000000-0005-0000-0000-0000D90B0000}"/>
    <cellStyle name="Good 17" xfId="3035" xr:uid="{00000000-0005-0000-0000-0000DA0B0000}"/>
    <cellStyle name="Good 18" xfId="3036" xr:uid="{00000000-0005-0000-0000-0000DB0B0000}"/>
    <cellStyle name="Good 19" xfId="3037" xr:uid="{00000000-0005-0000-0000-0000DC0B0000}"/>
    <cellStyle name="Good 2" xfId="3038" xr:uid="{00000000-0005-0000-0000-0000DD0B0000}"/>
    <cellStyle name="Good 2 10" xfId="3039" xr:uid="{00000000-0005-0000-0000-0000DE0B0000}"/>
    <cellStyle name="Good 2 11" xfId="3040" xr:uid="{00000000-0005-0000-0000-0000DF0B0000}"/>
    <cellStyle name="Good 2 12" xfId="3041" xr:uid="{00000000-0005-0000-0000-0000E00B0000}"/>
    <cellStyle name="Good 2 2" xfId="3042" xr:uid="{00000000-0005-0000-0000-0000E10B0000}"/>
    <cellStyle name="Good 2 2 2" xfId="3043" xr:uid="{00000000-0005-0000-0000-0000E20B0000}"/>
    <cellStyle name="Good 2 2 2 2" xfId="3044" xr:uid="{00000000-0005-0000-0000-0000E30B0000}"/>
    <cellStyle name="Good 2 2 3" xfId="3045" xr:uid="{00000000-0005-0000-0000-0000E40B0000}"/>
    <cellStyle name="Good 2 3" xfId="3046" xr:uid="{00000000-0005-0000-0000-0000E50B0000}"/>
    <cellStyle name="Good 2 3 2" xfId="3047" xr:uid="{00000000-0005-0000-0000-0000E60B0000}"/>
    <cellStyle name="Good 2 3 3" xfId="3048" xr:uid="{00000000-0005-0000-0000-0000E70B0000}"/>
    <cellStyle name="Good 2 4" xfId="3049" xr:uid="{00000000-0005-0000-0000-0000E80B0000}"/>
    <cellStyle name="Good 2 5" xfId="3050" xr:uid="{00000000-0005-0000-0000-0000E90B0000}"/>
    <cellStyle name="Good 2 6" xfId="3051" xr:uid="{00000000-0005-0000-0000-0000EA0B0000}"/>
    <cellStyle name="Good 2 7" xfId="3052" xr:uid="{00000000-0005-0000-0000-0000EB0B0000}"/>
    <cellStyle name="Good 2 8" xfId="3053" xr:uid="{00000000-0005-0000-0000-0000EC0B0000}"/>
    <cellStyle name="Good 2 9" xfId="3054" xr:uid="{00000000-0005-0000-0000-0000ED0B0000}"/>
    <cellStyle name="Good 20" xfId="3055" xr:uid="{00000000-0005-0000-0000-0000EE0B0000}"/>
    <cellStyle name="Good 21" xfId="3056" xr:uid="{00000000-0005-0000-0000-0000EF0B0000}"/>
    <cellStyle name="Good 22" xfId="3057" xr:uid="{00000000-0005-0000-0000-0000F00B0000}"/>
    <cellStyle name="Good 23" xfId="3058" xr:uid="{00000000-0005-0000-0000-0000F10B0000}"/>
    <cellStyle name="Good 24" xfId="3059" xr:uid="{00000000-0005-0000-0000-0000F20B0000}"/>
    <cellStyle name="Good 25" xfId="3060" xr:uid="{00000000-0005-0000-0000-0000F30B0000}"/>
    <cellStyle name="Good 26" xfId="3061" xr:uid="{00000000-0005-0000-0000-0000F40B0000}"/>
    <cellStyle name="Good 27" xfId="3062" xr:uid="{00000000-0005-0000-0000-0000F50B0000}"/>
    <cellStyle name="Good 28" xfId="3063" xr:uid="{00000000-0005-0000-0000-0000F60B0000}"/>
    <cellStyle name="Good 29" xfId="3064" xr:uid="{00000000-0005-0000-0000-0000F70B0000}"/>
    <cellStyle name="Good 3" xfId="3065" xr:uid="{00000000-0005-0000-0000-0000F80B0000}"/>
    <cellStyle name="Good 3 2" xfId="3066" xr:uid="{00000000-0005-0000-0000-0000F90B0000}"/>
    <cellStyle name="Good 3 2 2" xfId="3067" xr:uid="{00000000-0005-0000-0000-0000FA0B0000}"/>
    <cellStyle name="Good 3 3" xfId="3068" xr:uid="{00000000-0005-0000-0000-0000FB0B0000}"/>
    <cellStyle name="Good 3 4" xfId="3069" xr:uid="{00000000-0005-0000-0000-0000FC0B0000}"/>
    <cellStyle name="Good 30" xfId="3070" xr:uid="{00000000-0005-0000-0000-0000FD0B0000}"/>
    <cellStyle name="Good 31" xfId="3071" xr:uid="{00000000-0005-0000-0000-0000FE0B0000}"/>
    <cellStyle name="Good 32" xfId="3072" xr:uid="{00000000-0005-0000-0000-0000FF0B0000}"/>
    <cellStyle name="Good 33" xfId="3073" xr:uid="{00000000-0005-0000-0000-0000000C0000}"/>
    <cellStyle name="Good 34" xfId="3074" xr:uid="{00000000-0005-0000-0000-0000010C0000}"/>
    <cellStyle name="Good 35" xfId="3075" xr:uid="{00000000-0005-0000-0000-0000020C0000}"/>
    <cellStyle name="Good 36" xfId="3076" xr:uid="{00000000-0005-0000-0000-0000030C0000}"/>
    <cellStyle name="Good 37" xfId="3077" xr:uid="{00000000-0005-0000-0000-0000040C0000}"/>
    <cellStyle name="Good 38" xfId="3078" xr:uid="{00000000-0005-0000-0000-0000050C0000}"/>
    <cellStyle name="Good 39" xfId="3079" xr:uid="{00000000-0005-0000-0000-0000060C0000}"/>
    <cellStyle name="Good 4" xfId="3080" xr:uid="{00000000-0005-0000-0000-0000070C0000}"/>
    <cellStyle name="Good 4 2" xfId="3081" xr:uid="{00000000-0005-0000-0000-0000080C0000}"/>
    <cellStyle name="Good 40" xfId="3082" xr:uid="{00000000-0005-0000-0000-0000090C0000}"/>
    <cellStyle name="Good 41" xfId="3083" xr:uid="{00000000-0005-0000-0000-00000A0C0000}"/>
    <cellStyle name="Good 42" xfId="3084" xr:uid="{00000000-0005-0000-0000-00000B0C0000}"/>
    <cellStyle name="Good 5" xfId="3085" xr:uid="{00000000-0005-0000-0000-00000C0C0000}"/>
    <cellStyle name="Good 5 2" xfId="3086" xr:uid="{00000000-0005-0000-0000-00000D0C0000}"/>
    <cellStyle name="Good 6" xfId="3087" xr:uid="{00000000-0005-0000-0000-00000E0C0000}"/>
    <cellStyle name="Good 6 2" xfId="3088" xr:uid="{00000000-0005-0000-0000-00000F0C0000}"/>
    <cellStyle name="Good 7" xfId="3089" xr:uid="{00000000-0005-0000-0000-0000100C0000}"/>
    <cellStyle name="Good 8" xfId="3090" xr:uid="{00000000-0005-0000-0000-0000110C0000}"/>
    <cellStyle name="Good 9" xfId="3091" xr:uid="{00000000-0005-0000-0000-0000120C0000}"/>
    <cellStyle name="Gut" xfId="3092" xr:uid="{00000000-0005-0000-0000-0000130C0000}"/>
    <cellStyle name="Heading" xfId="23610" xr:uid="{10B4F541-4271-4E08-85CB-6DA6EBA5EDBF}"/>
    <cellStyle name="Heading 1" xfId="19436" builtinId="16" customBuiltin="1"/>
    <cellStyle name="Heading 1 10" xfId="3093" xr:uid="{00000000-0005-0000-0000-0000140C0000}"/>
    <cellStyle name="Heading 1 11" xfId="3094" xr:uid="{00000000-0005-0000-0000-0000150C0000}"/>
    <cellStyle name="Heading 1 12" xfId="3095" xr:uid="{00000000-0005-0000-0000-0000160C0000}"/>
    <cellStyle name="Heading 1 13" xfId="3096" xr:uid="{00000000-0005-0000-0000-0000170C0000}"/>
    <cellStyle name="Heading 1 14" xfId="3097" xr:uid="{00000000-0005-0000-0000-0000180C0000}"/>
    <cellStyle name="Heading 1 15" xfId="3098" xr:uid="{00000000-0005-0000-0000-0000190C0000}"/>
    <cellStyle name="Heading 1 16" xfId="3099" xr:uid="{00000000-0005-0000-0000-00001A0C0000}"/>
    <cellStyle name="Heading 1 17" xfId="3100" xr:uid="{00000000-0005-0000-0000-00001B0C0000}"/>
    <cellStyle name="Heading 1 18" xfId="3101" xr:uid="{00000000-0005-0000-0000-00001C0C0000}"/>
    <cellStyle name="Heading 1 19" xfId="3102" xr:uid="{00000000-0005-0000-0000-00001D0C0000}"/>
    <cellStyle name="Heading 1 2" xfId="3103" xr:uid="{00000000-0005-0000-0000-00001E0C0000}"/>
    <cellStyle name="Heading 1 2 10" xfId="3104" xr:uid="{00000000-0005-0000-0000-00001F0C0000}"/>
    <cellStyle name="Heading 1 2 11" xfId="3105" xr:uid="{00000000-0005-0000-0000-0000200C0000}"/>
    <cellStyle name="Heading 1 2 2" xfId="3106" xr:uid="{00000000-0005-0000-0000-0000210C0000}"/>
    <cellStyle name="Heading 1 2 3" xfId="3107" xr:uid="{00000000-0005-0000-0000-0000220C0000}"/>
    <cellStyle name="Heading 1 2 4" xfId="3108" xr:uid="{00000000-0005-0000-0000-0000230C0000}"/>
    <cellStyle name="Heading 1 2 5" xfId="3109" xr:uid="{00000000-0005-0000-0000-0000240C0000}"/>
    <cellStyle name="Heading 1 2 6" xfId="3110" xr:uid="{00000000-0005-0000-0000-0000250C0000}"/>
    <cellStyle name="Heading 1 2 7" xfId="3111" xr:uid="{00000000-0005-0000-0000-0000260C0000}"/>
    <cellStyle name="Heading 1 2 8" xfId="3112" xr:uid="{00000000-0005-0000-0000-0000270C0000}"/>
    <cellStyle name="Heading 1 2 9" xfId="3113" xr:uid="{00000000-0005-0000-0000-0000280C0000}"/>
    <cellStyle name="Heading 1 20" xfId="3114" xr:uid="{00000000-0005-0000-0000-0000290C0000}"/>
    <cellStyle name="Heading 1 21" xfId="3115" xr:uid="{00000000-0005-0000-0000-00002A0C0000}"/>
    <cellStyle name="Heading 1 22" xfId="3116" xr:uid="{00000000-0005-0000-0000-00002B0C0000}"/>
    <cellStyle name="Heading 1 23" xfId="3117" xr:uid="{00000000-0005-0000-0000-00002C0C0000}"/>
    <cellStyle name="Heading 1 24" xfId="3118" xr:uid="{00000000-0005-0000-0000-00002D0C0000}"/>
    <cellStyle name="Heading 1 25" xfId="3119" xr:uid="{00000000-0005-0000-0000-00002E0C0000}"/>
    <cellStyle name="Heading 1 26" xfId="3120" xr:uid="{00000000-0005-0000-0000-00002F0C0000}"/>
    <cellStyle name="Heading 1 27" xfId="3121" xr:uid="{00000000-0005-0000-0000-0000300C0000}"/>
    <cellStyle name="Heading 1 28" xfId="3122" xr:uid="{00000000-0005-0000-0000-0000310C0000}"/>
    <cellStyle name="Heading 1 29" xfId="3123" xr:uid="{00000000-0005-0000-0000-0000320C0000}"/>
    <cellStyle name="Heading 1 3" xfId="3124" xr:uid="{00000000-0005-0000-0000-0000330C0000}"/>
    <cellStyle name="Heading 1 3 2" xfId="3125" xr:uid="{00000000-0005-0000-0000-0000340C0000}"/>
    <cellStyle name="Heading 1 3 2 2" xfId="3126" xr:uid="{00000000-0005-0000-0000-0000350C0000}"/>
    <cellStyle name="Heading 1 3 3" xfId="3127" xr:uid="{00000000-0005-0000-0000-0000360C0000}"/>
    <cellStyle name="Heading 1 3 4" xfId="3128" xr:uid="{00000000-0005-0000-0000-0000370C0000}"/>
    <cellStyle name="Heading 1 30" xfId="3129" xr:uid="{00000000-0005-0000-0000-0000380C0000}"/>
    <cellStyle name="Heading 1 31" xfId="3130" xr:uid="{00000000-0005-0000-0000-0000390C0000}"/>
    <cellStyle name="Heading 1 32" xfId="3131" xr:uid="{00000000-0005-0000-0000-00003A0C0000}"/>
    <cellStyle name="Heading 1 33" xfId="3132" xr:uid="{00000000-0005-0000-0000-00003B0C0000}"/>
    <cellStyle name="Heading 1 34" xfId="3133" xr:uid="{00000000-0005-0000-0000-00003C0C0000}"/>
    <cellStyle name="Heading 1 35" xfId="3134" xr:uid="{00000000-0005-0000-0000-00003D0C0000}"/>
    <cellStyle name="Heading 1 36" xfId="3135" xr:uid="{00000000-0005-0000-0000-00003E0C0000}"/>
    <cellStyle name="Heading 1 37" xfId="3136" xr:uid="{00000000-0005-0000-0000-00003F0C0000}"/>
    <cellStyle name="Heading 1 38" xfId="3137" xr:uid="{00000000-0005-0000-0000-0000400C0000}"/>
    <cellStyle name="Heading 1 39" xfId="3138" xr:uid="{00000000-0005-0000-0000-0000410C0000}"/>
    <cellStyle name="Heading 1 4" xfId="3139" xr:uid="{00000000-0005-0000-0000-0000420C0000}"/>
    <cellStyle name="Heading 1 4 2" xfId="3140" xr:uid="{00000000-0005-0000-0000-0000430C0000}"/>
    <cellStyle name="Heading 1 40" xfId="3141" xr:uid="{00000000-0005-0000-0000-0000440C0000}"/>
    <cellStyle name="Heading 1 41" xfId="3142" xr:uid="{00000000-0005-0000-0000-0000450C0000}"/>
    <cellStyle name="Heading 1 5" xfId="3143" xr:uid="{00000000-0005-0000-0000-0000460C0000}"/>
    <cellStyle name="Heading 1 5 2" xfId="3144" xr:uid="{00000000-0005-0000-0000-0000470C0000}"/>
    <cellStyle name="Heading 1 6" xfId="3145" xr:uid="{00000000-0005-0000-0000-0000480C0000}"/>
    <cellStyle name="Heading 1 6 2" xfId="3146" xr:uid="{00000000-0005-0000-0000-0000490C0000}"/>
    <cellStyle name="Heading 1 7" xfId="3147" xr:uid="{00000000-0005-0000-0000-00004A0C0000}"/>
    <cellStyle name="Heading 1 8" xfId="3148" xr:uid="{00000000-0005-0000-0000-00004B0C0000}"/>
    <cellStyle name="Heading 1 9" xfId="3149" xr:uid="{00000000-0005-0000-0000-00004C0C0000}"/>
    <cellStyle name="Heading 2" xfId="19437" builtinId="17" customBuiltin="1"/>
    <cellStyle name="Heading 2 10" xfId="3150" xr:uid="{00000000-0005-0000-0000-00004D0C0000}"/>
    <cellStyle name="Heading 2 11" xfId="3151" xr:uid="{00000000-0005-0000-0000-00004E0C0000}"/>
    <cellStyle name="Heading 2 12" xfId="3152" xr:uid="{00000000-0005-0000-0000-00004F0C0000}"/>
    <cellStyle name="Heading 2 13" xfId="3153" xr:uid="{00000000-0005-0000-0000-0000500C0000}"/>
    <cellStyle name="Heading 2 14" xfId="3154" xr:uid="{00000000-0005-0000-0000-0000510C0000}"/>
    <cellStyle name="Heading 2 15" xfId="3155" xr:uid="{00000000-0005-0000-0000-0000520C0000}"/>
    <cellStyle name="Heading 2 16" xfId="3156" xr:uid="{00000000-0005-0000-0000-0000530C0000}"/>
    <cellStyle name="Heading 2 17" xfId="3157" xr:uid="{00000000-0005-0000-0000-0000540C0000}"/>
    <cellStyle name="Heading 2 18" xfId="3158" xr:uid="{00000000-0005-0000-0000-0000550C0000}"/>
    <cellStyle name="Heading 2 19" xfId="3159" xr:uid="{00000000-0005-0000-0000-0000560C0000}"/>
    <cellStyle name="Heading 2 2" xfId="3160" xr:uid="{00000000-0005-0000-0000-0000570C0000}"/>
    <cellStyle name="Heading 2 2 10" xfId="3161" xr:uid="{00000000-0005-0000-0000-0000580C0000}"/>
    <cellStyle name="Heading 2 2 11" xfId="3162" xr:uid="{00000000-0005-0000-0000-0000590C0000}"/>
    <cellStyle name="Heading 2 2 2" xfId="3163" xr:uid="{00000000-0005-0000-0000-00005A0C0000}"/>
    <cellStyle name="Heading 2 2 3" xfId="3164" xr:uid="{00000000-0005-0000-0000-00005B0C0000}"/>
    <cellStyle name="Heading 2 2 4" xfId="3165" xr:uid="{00000000-0005-0000-0000-00005C0C0000}"/>
    <cellStyle name="Heading 2 2 5" xfId="3166" xr:uid="{00000000-0005-0000-0000-00005D0C0000}"/>
    <cellStyle name="Heading 2 2 6" xfId="3167" xr:uid="{00000000-0005-0000-0000-00005E0C0000}"/>
    <cellStyle name="Heading 2 2 7" xfId="3168" xr:uid="{00000000-0005-0000-0000-00005F0C0000}"/>
    <cellStyle name="Heading 2 2 8" xfId="3169" xr:uid="{00000000-0005-0000-0000-0000600C0000}"/>
    <cellStyle name="Heading 2 2 9" xfId="3170" xr:uid="{00000000-0005-0000-0000-0000610C0000}"/>
    <cellStyle name="Heading 2 20" xfId="3171" xr:uid="{00000000-0005-0000-0000-0000620C0000}"/>
    <cellStyle name="Heading 2 21" xfId="3172" xr:uid="{00000000-0005-0000-0000-0000630C0000}"/>
    <cellStyle name="Heading 2 22" xfId="3173" xr:uid="{00000000-0005-0000-0000-0000640C0000}"/>
    <cellStyle name="Heading 2 23" xfId="3174" xr:uid="{00000000-0005-0000-0000-0000650C0000}"/>
    <cellStyle name="Heading 2 24" xfId="3175" xr:uid="{00000000-0005-0000-0000-0000660C0000}"/>
    <cellStyle name="Heading 2 25" xfId="3176" xr:uid="{00000000-0005-0000-0000-0000670C0000}"/>
    <cellStyle name="Heading 2 26" xfId="3177" xr:uid="{00000000-0005-0000-0000-0000680C0000}"/>
    <cellStyle name="Heading 2 27" xfId="3178" xr:uid="{00000000-0005-0000-0000-0000690C0000}"/>
    <cellStyle name="Heading 2 28" xfId="3179" xr:uid="{00000000-0005-0000-0000-00006A0C0000}"/>
    <cellStyle name="Heading 2 29" xfId="3180" xr:uid="{00000000-0005-0000-0000-00006B0C0000}"/>
    <cellStyle name="Heading 2 3" xfId="3181" xr:uid="{00000000-0005-0000-0000-00006C0C0000}"/>
    <cellStyle name="Heading 2 3 2" xfId="3182" xr:uid="{00000000-0005-0000-0000-00006D0C0000}"/>
    <cellStyle name="Heading 2 3 2 2" xfId="3183" xr:uid="{00000000-0005-0000-0000-00006E0C0000}"/>
    <cellStyle name="Heading 2 3 3" xfId="3184" xr:uid="{00000000-0005-0000-0000-00006F0C0000}"/>
    <cellStyle name="Heading 2 3 4" xfId="3185" xr:uid="{00000000-0005-0000-0000-0000700C0000}"/>
    <cellStyle name="Heading 2 30" xfId="3186" xr:uid="{00000000-0005-0000-0000-0000710C0000}"/>
    <cellStyle name="Heading 2 31" xfId="3187" xr:uid="{00000000-0005-0000-0000-0000720C0000}"/>
    <cellStyle name="Heading 2 32" xfId="3188" xr:uid="{00000000-0005-0000-0000-0000730C0000}"/>
    <cellStyle name="Heading 2 33" xfId="3189" xr:uid="{00000000-0005-0000-0000-0000740C0000}"/>
    <cellStyle name="Heading 2 34" xfId="3190" xr:uid="{00000000-0005-0000-0000-0000750C0000}"/>
    <cellStyle name="Heading 2 35" xfId="3191" xr:uid="{00000000-0005-0000-0000-0000760C0000}"/>
    <cellStyle name="Heading 2 36" xfId="3192" xr:uid="{00000000-0005-0000-0000-0000770C0000}"/>
    <cellStyle name="Heading 2 37" xfId="3193" xr:uid="{00000000-0005-0000-0000-0000780C0000}"/>
    <cellStyle name="Heading 2 38" xfId="3194" xr:uid="{00000000-0005-0000-0000-0000790C0000}"/>
    <cellStyle name="Heading 2 39" xfId="3195" xr:uid="{00000000-0005-0000-0000-00007A0C0000}"/>
    <cellStyle name="Heading 2 4" xfId="3196" xr:uid="{00000000-0005-0000-0000-00007B0C0000}"/>
    <cellStyle name="Heading 2 4 2" xfId="3197" xr:uid="{00000000-0005-0000-0000-00007C0C0000}"/>
    <cellStyle name="Heading 2 40" xfId="3198" xr:uid="{00000000-0005-0000-0000-00007D0C0000}"/>
    <cellStyle name="Heading 2 41" xfId="3199" xr:uid="{00000000-0005-0000-0000-00007E0C0000}"/>
    <cellStyle name="Heading 2 5" xfId="3200" xr:uid="{00000000-0005-0000-0000-00007F0C0000}"/>
    <cellStyle name="Heading 2 5 2" xfId="3201" xr:uid="{00000000-0005-0000-0000-0000800C0000}"/>
    <cellStyle name="Heading 2 6" xfId="3202" xr:uid="{00000000-0005-0000-0000-0000810C0000}"/>
    <cellStyle name="Heading 2 6 2" xfId="3203" xr:uid="{00000000-0005-0000-0000-0000820C0000}"/>
    <cellStyle name="Heading 2 7" xfId="3204" xr:uid="{00000000-0005-0000-0000-0000830C0000}"/>
    <cellStyle name="Heading 2 8" xfId="3205" xr:uid="{00000000-0005-0000-0000-0000840C0000}"/>
    <cellStyle name="Heading 2 9" xfId="3206" xr:uid="{00000000-0005-0000-0000-0000850C0000}"/>
    <cellStyle name="Heading 3" xfId="19438" builtinId="18" customBuiltin="1"/>
    <cellStyle name="Heading 3 10" xfId="3207" xr:uid="{00000000-0005-0000-0000-0000860C0000}"/>
    <cellStyle name="Heading 3 11" xfId="3208" xr:uid="{00000000-0005-0000-0000-0000870C0000}"/>
    <cellStyle name="Heading 3 12" xfId="3209" xr:uid="{00000000-0005-0000-0000-0000880C0000}"/>
    <cellStyle name="Heading 3 13" xfId="3210" xr:uid="{00000000-0005-0000-0000-0000890C0000}"/>
    <cellStyle name="Heading 3 14" xfId="3211" xr:uid="{00000000-0005-0000-0000-00008A0C0000}"/>
    <cellStyle name="Heading 3 15" xfId="3212" xr:uid="{00000000-0005-0000-0000-00008B0C0000}"/>
    <cellStyle name="Heading 3 16" xfId="3213" xr:uid="{00000000-0005-0000-0000-00008C0C0000}"/>
    <cellStyle name="Heading 3 17" xfId="3214" xr:uid="{00000000-0005-0000-0000-00008D0C0000}"/>
    <cellStyle name="Heading 3 18" xfId="3215" xr:uid="{00000000-0005-0000-0000-00008E0C0000}"/>
    <cellStyle name="Heading 3 19" xfId="3216" xr:uid="{00000000-0005-0000-0000-00008F0C0000}"/>
    <cellStyle name="Heading 3 2" xfId="3217" xr:uid="{00000000-0005-0000-0000-0000900C0000}"/>
    <cellStyle name="Heading 3 2 10" xfId="3218" xr:uid="{00000000-0005-0000-0000-0000910C0000}"/>
    <cellStyle name="Heading 3 2 11" xfId="3219" xr:uid="{00000000-0005-0000-0000-0000920C0000}"/>
    <cellStyle name="Heading 3 2 2" xfId="3220" xr:uid="{00000000-0005-0000-0000-0000930C0000}"/>
    <cellStyle name="Heading 3 2 3" xfId="3221" xr:uid="{00000000-0005-0000-0000-0000940C0000}"/>
    <cellStyle name="Heading 3 2 4" xfId="3222" xr:uid="{00000000-0005-0000-0000-0000950C0000}"/>
    <cellStyle name="Heading 3 2 5" xfId="3223" xr:uid="{00000000-0005-0000-0000-0000960C0000}"/>
    <cellStyle name="Heading 3 2 6" xfId="3224" xr:uid="{00000000-0005-0000-0000-0000970C0000}"/>
    <cellStyle name="Heading 3 2 7" xfId="3225" xr:uid="{00000000-0005-0000-0000-0000980C0000}"/>
    <cellStyle name="Heading 3 2 8" xfId="3226" xr:uid="{00000000-0005-0000-0000-0000990C0000}"/>
    <cellStyle name="Heading 3 2 9" xfId="3227" xr:uid="{00000000-0005-0000-0000-00009A0C0000}"/>
    <cellStyle name="Heading 3 20" xfId="3228" xr:uid="{00000000-0005-0000-0000-00009B0C0000}"/>
    <cellStyle name="Heading 3 21" xfId="3229" xr:uid="{00000000-0005-0000-0000-00009C0C0000}"/>
    <cellStyle name="Heading 3 22" xfId="3230" xr:uid="{00000000-0005-0000-0000-00009D0C0000}"/>
    <cellStyle name="Heading 3 23" xfId="3231" xr:uid="{00000000-0005-0000-0000-00009E0C0000}"/>
    <cellStyle name="Heading 3 24" xfId="3232" xr:uid="{00000000-0005-0000-0000-00009F0C0000}"/>
    <cellStyle name="Heading 3 25" xfId="3233" xr:uid="{00000000-0005-0000-0000-0000A00C0000}"/>
    <cellStyle name="Heading 3 26" xfId="3234" xr:uid="{00000000-0005-0000-0000-0000A10C0000}"/>
    <cellStyle name="Heading 3 27" xfId="3235" xr:uid="{00000000-0005-0000-0000-0000A20C0000}"/>
    <cellStyle name="Heading 3 28" xfId="3236" xr:uid="{00000000-0005-0000-0000-0000A30C0000}"/>
    <cellStyle name="Heading 3 29" xfId="3237" xr:uid="{00000000-0005-0000-0000-0000A40C0000}"/>
    <cellStyle name="Heading 3 3" xfId="3238" xr:uid="{00000000-0005-0000-0000-0000A50C0000}"/>
    <cellStyle name="Heading 3 3 2" xfId="3239" xr:uid="{00000000-0005-0000-0000-0000A60C0000}"/>
    <cellStyle name="Heading 3 3 2 2" xfId="3240" xr:uid="{00000000-0005-0000-0000-0000A70C0000}"/>
    <cellStyle name="Heading 3 3 3" xfId="3241" xr:uid="{00000000-0005-0000-0000-0000A80C0000}"/>
    <cellStyle name="Heading 3 3 4" xfId="3242" xr:uid="{00000000-0005-0000-0000-0000A90C0000}"/>
    <cellStyle name="Heading 3 30" xfId="3243" xr:uid="{00000000-0005-0000-0000-0000AA0C0000}"/>
    <cellStyle name="Heading 3 31" xfId="3244" xr:uid="{00000000-0005-0000-0000-0000AB0C0000}"/>
    <cellStyle name="Heading 3 32" xfId="3245" xr:uid="{00000000-0005-0000-0000-0000AC0C0000}"/>
    <cellStyle name="Heading 3 33" xfId="3246" xr:uid="{00000000-0005-0000-0000-0000AD0C0000}"/>
    <cellStyle name="Heading 3 34" xfId="3247" xr:uid="{00000000-0005-0000-0000-0000AE0C0000}"/>
    <cellStyle name="Heading 3 35" xfId="3248" xr:uid="{00000000-0005-0000-0000-0000AF0C0000}"/>
    <cellStyle name="Heading 3 36" xfId="3249" xr:uid="{00000000-0005-0000-0000-0000B00C0000}"/>
    <cellStyle name="Heading 3 37" xfId="3250" xr:uid="{00000000-0005-0000-0000-0000B10C0000}"/>
    <cellStyle name="Heading 3 38" xfId="3251" xr:uid="{00000000-0005-0000-0000-0000B20C0000}"/>
    <cellStyle name="Heading 3 39" xfId="3252" xr:uid="{00000000-0005-0000-0000-0000B30C0000}"/>
    <cellStyle name="Heading 3 4" xfId="3253" xr:uid="{00000000-0005-0000-0000-0000B40C0000}"/>
    <cellStyle name="Heading 3 4 2" xfId="3254" xr:uid="{00000000-0005-0000-0000-0000B50C0000}"/>
    <cellStyle name="Heading 3 40" xfId="3255" xr:uid="{00000000-0005-0000-0000-0000B60C0000}"/>
    <cellStyle name="Heading 3 41" xfId="3256" xr:uid="{00000000-0005-0000-0000-0000B70C0000}"/>
    <cellStyle name="Heading 3 5" xfId="3257" xr:uid="{00000000-0005-0000-0000-0000B80C0000}"/>
    <cellStyle name="Heading 3 5 2" xfId="3258" xr:uid="{00000000-0005-0000-0000-0000B90C0000}"/>
    <cellStyle name="Heading 3 6" xfId="3259" xr:uid="{00000000-0005-0000-0000-0000BA0C0000}"/>
    <cellStyle name="Heading 3 6 2" xfId="3260" xr:uid="{00000000-0005-0000-0000-0000BB0C0000}"/>
    <cellStyle name="Heading 3 7" xfId="3261" xr:uid="{00000000-0005-0000-0000-0000BC0C0000}"/>
    <cellStyle name="Heading 3 8" xfId="3262" xr:uid="{00000000-0005-0000-0000-0000BD0C0000}"/>
    <cellStyle name="Heading 3 9" xfId="3263" xr:uid="{00000000-0005-0000-0000-0000BE0C0000}"/>
    <cellStyle name="Heading 4" xfId="19439" builtinId="19" customBuiltin="1"/>
    <cellStyle name="Heading 4 10" xfId="3264" xr:uid="{00000000-0005-0000-0000-0000BF0C0000}"/>
    <cellStyle name="Heading 4 11" xfId="3265" xr:uid="{00000000-0005-0000-0000-0000C00C0000}"/>
    <cellStyle name="Heading 4 12" xfId="3266" xr:uid="{00000000-0005-0000-0000-0000C10C0000}"/>
    <cellStyle name="Heading 4 13" xfId="3267" xr:uid="{00000000-0005-0000-0000-0000C20C0000}"/>
    <cellStyle name="Heading 4 14" xfId="3268" xr:uid="{00000000-0005-0000-0000-0000C30C0000}"/>
    <cellStyle name="Heading 4 15" xfId="3269" xr:uid="{00000000-0005-0000-0000-0000C40C0000}"/>
    <cellStyle name="Heading 4 16" xfId="3270" xr:uid="{00000000-0005-0000-0000-0000C50C0000}"/>
    <cellStyle name="Heading 4 17" xfId="3271" xr:uid="{00000000-0005-0000-0000-0000C60C0000}"/>
    <cellStyle name="Heading 4 18" xfId="3272" xr:uid="{00000000-0005-0000-0000-0000C70C0000}"/>
    <cellStyle name="Heading 4 19" xfId="3273" xr:uid="{00000000-0005-0000-0000-0000C80C0000}"/>
    <cellStyle name="Heading 4 2" xfId="3274" xr:uid="{00000000-0005-0000-0000-0000C90C0000}"/>
    <cellStyle name="Heading 4 2 10" xfId="3275" xr:uid="{00000000-0005-0000-0000-0000CA0C0000}"/>
    <cellStyle name="Heading 4 2 11" xfId="3276" xr:uid="{00000000-0005-0000-0000-0000CB0C0000}"/>
    <cellStyle name="Heading 4 2 2" xfId="3277" xr:uid="{00000000-0005-0000-0000-0000CC0C0000}"/>
    <cellStyle name="Heading 4 2 3" xfId="3278" xr:uid="{00000000-0005-0000-0000-0000CD0C0000}"/>
    <cellStyle name="Heading 4 2 4" xfId="3279" xr:uid="{00000000-0005-0000-0000-0000CE0C0000}"/>
    <cellStyle name="Heading 4 2 5" xfId="3280" xr:uid="{00000000-0005-0000-0000-0000CF0C0000}"/>
    <cellStyle name="Heading 4 2 6" xfId="3281" xr:uid="{00000000-0005-0000-0000-0000D00C0000}"/>
    <cellStyle name="Heading 4 2 7" xfId="3282" xr:uid="{00000000-0005-0000-0000-0000D10C0000}"/>
    <cellStyle name="Heading 4 2 8" xfId="3283" xr:uid="{00000000-0005-0000-0000-0000D20C0000}"/>
    <cellStyle name="Heading 4 2 9" xfId="3284" xr:uid="{00000000-0005-0000-0000-0000D30C0000}"/>
    <cellStyle name="Heading 4 20" xfId="3285" xr:uid="{00000000-0005-0000-0000-0000D40C0000}"/>
    <cellStyle name="Heading 4 21" xfId="3286" xr:uid="{00000000-0005-0000-0000-0000D50C0000}"/>
    <cellStyle name="Heading 4 22" xfId="3287" xr:uid="{00000000-0005-0000-0000-0000D60C0000}"/>
    <cellStyle name="Heading 4 23" xfId="3288" xr:uid="{00000000-0005-0000-0000-0000D70C0000}"/>
    <cellStyle name="Heading 4 24" xfId="3289" xr:uid="{00000000-0005-0000-0000-0000D80C0000}"/>
    <cellStyle name="Heading 4 25" xfId="3290" xr:uid="{00000000-0005-0000-0000-0000D90C0000}"/>
    <cellStyle name="Heading 4 26" xfId="3291" xr:uid="{00000000-0005-0000-0000-0000DA0C0000}"/>
    <cellStyle name="Heading 4 27" xfId="3292" xr:uid="{00000000-0005-0000-0000-0000DB0C0000}"/>
    <cellStyle name="Heading 4 28" xfId="3293" xr:uid="{00000000-0005-0000-0000-0000DC0C0000}"/>
    <cellStyle name="Heading 4 29" xfId="3294" xr:uid="{00000000-0005-0000-0000-0000DD0C0000}"/>
    <cellStyle name="Heading 4 3" xfId="3295" xr:uid="{00000000-0005-0000-0000-0000DE0C0000}"/>
    <cellStyle name="Heading 4 3 2" xfId="3296" xr:uid="{00000000-0005-0000-0000-0000DF0C0000}"/>
    <cellStyle name="Heading 4 3 2 2" xfId="3297" xr:uid="{00000000-0005-0000-0000-0000E00C0000}"/>
    <cellStyle name="Heading 4 3 3" xfId="3298" xr:uid="{00000000-0005-0000-0000-0000E10C0000}"/>
    <cellStyle name="Heading 4 3 4" xfId="3299" xr:uid="{00000000-0005-0000-0000-0000E20C0000}"/>
    <cellStyle name="Heading 4 30" xfId="3300" xr:uid="{00000000-0005-0000-0000-0000E30C0000}"/>
    <cellStyle name="Heading 4 31" xfId="3301" xr:uid="{00000000-0005-0000-0000-0000E40C0000}"/>
    <cellStyle name="Heading 4 32" xfId="3302" xr:uid="{00000000-0005-0000-0000-0000E50C0000}"/>
    <cellStyle name="Heading 4 33" xfId="3303" xr:uid="{00000000-0005-0000-0000-0000E60C0000}"/>
    <cellStyle name="Heading 4 34" xfId="3304" xr:uid="{00000000-0005-0000-0000-0000E70C0000}"/>
    <cellStyle name="Heading 4 35" xfId="3305" xr:uid="{00000000-0005-0000-0000-0000E80C0000}"/>
    <cellStyle name="Heading 4 36" xfId="3306" xr:uid="{00000000-0005-0000-0000-0000E90C0000}"/>
    <cellStyle name="Heading 4 37" xfId="3307" xr:uid="{00000000-0005-0000-0000-0000EA0C0000}"/>
    <cellStyle name="Heading 4 38" xfId="3308" xr:uid="{00000000-0005-0000-0000-0000EB0C0000}"/>
    <cellStyle name="Heading 4 39" xfId="3309" xr:uid="{00000000-0005-0000-0000-0000EC0C0000}"/>
    <cellStyle name="Heading 4 4" xfId="3310" xr:uid="{00000000-0005-0000-0000-0000ED0C0000}"/>
    <cellStyle name="Heading 4 4 2" xfId="3311" xr:uid="{00000000-0005-0000-0000-0000EE0C0000}"/>
    <cellStyle name="Heading 4 40" xfId="3312" xr:uid="{00000000-0005-0000-0000-0000EF0C0000}"/>
    <cellStyle name="Heading 4 41" xfId="3313" xr:uid="{00000000-0005-0000-0000-0000F00C0000}"/>
    <cellStyle name="Heading 4 5" xfId="3314" xr:uid="{00000000-0005-0000-0000-0000F10C0000}"/>
    <cellStyle name="Heading 4 5 2" xfId="3315" xr:uid="{00000000-0005-0000-0000-0000F20C0000}"/>
    <cellStyle name="Heading 4 6" xfId="3316" xr:uid="{00000000-0005-0000-0000-0000F30C0000}"/>
    <cellStyle name="Heading 4 6 2" xfId="3317" xr:uid="{00000000-0005-0000-0000-0000F40C0000}"/>
    <cellStyle name="Heading 4 7" xfId="3318" xr:uid="{00000000-0005-0000-0000-0000F50C0000}"/>
    <cellStyle name="Heading 4 8" xfId="3319" xr:uid="{00000000-0005-0000-0000-0000F60C0000}"/>
    <cellStyle name="Heading 4 9" xfId="3320" xr:uid="{00000000-0005-0000-0000-0000F70C0000}"/>
    <cellStyle name="Heading 5" xfId="23611" xr:uid="{9EC5E6BB-4B6E-4FBF-ACD8-22572C5A142B}"/>
    <cellStyle name="Heading 5 2" xfId="23612" xr:uid="{A31FF721-26C4-4B1F-B207-A43B7BC1CAF9}"/>
    <cellStyle name="Heading 5 3" xfId="23613" xr:uid="{1A5C703B-47E6-4699-9ECC-71CB7001F0B0}"/>
    <cellStyle name="Heading 6" xfId="23614" xr:uid="{46D501B5-249B-44DA-8B17-B3326517B18C}"/>
    <cellStyle name="Heading 7" xfId="23615" xr:uid="{410B36B8-250F-4A06-BB17-A10345A14577}"/>
    <cellStyle name="Heading 8" xfId="23616" xr:uid="{636A0276-3D22-487A-BAA7-572EA07161CD}"/>
    <cellStyle name="Headline" xfId="3321" xr:uid="{00000000-0005-0000-0000-0000F80C0000}"/>
    <cellStyle name="Hyperlink" xfId="36426" builtinId="8"/>
    <cellStyle name="Hyperlink 2" xfId="3322" xr:uid="{00000000-0005-0000-0000-0000F90C0000}"/>
    <cellStyle name="Hyperlink 2 2" xfId="3323" xr:uid="{00000000-0005-0000-0000-0000FA0C0000}"/>
    <cellStyle name="Hyperlink 2 3" xfId="23618" xr:uid="{EF69F1A3-5066-4407-834A-029AA62352C4}"/>
    <cellStyle name="Hyperlink 2 4" xfId="23617" xr:uid="{6DD27573-49FF-45E2-B53E-1651C1E6F37F}"/>
    <cellStyle name="Hyperlink 3" xfId="3324" xr:uid="{00000000-0005-0000-0000-0000FB0C0000}"/>
    <cellStyle name="Hyperlink 3 2" xfId="23619" xr:uid="{37F2D76D-25A5-4994-A20C-8CB7F7421B1E}"/>
    <cellStyle name="Hyperlink 3 3" xfId="23620" xr:uid="{9356A5D5-2EB3-4C79-9E24-1FCA80230943}"/>
    <cellStyle name="Hyperlink 4" xfId="23621" xr:uid="{063A43E7-708A-4542-BACC-0E43D7900C6F}"/>
    <cellStyle name="Hyperlink 5" xfId="23622" xr:uid="{98CE73B8-DB73-44B8-9BA5-52291890984F}"/>
    <cellStyle name="Input" xfId="19442" builtinId="20" customBuiltin="1"/>
    <cellStyle name="Input 10 2" xfId="3325" xr:uid="{00000000-0005-0000-0000-0000FC0C0000}"/>
    <cellStyle name="Input 11 2" xfId="3326" xr:uid="{00000000-0005-0000-0000-0000FD0C0000}"/>
    <cellStyle name="Input 12 2" xfId="3327" xr:uid="{00000000-0005-0000-0000-0000FE0C0000}"/>
    <cellStyle name="Input 13 2" xfId="3328" xr:uid="{00000000-0005-0000-0000-0000FF0C0000}"/>
    <cellStyle name="Input 14 2" xfId="3329" xr:uid="{00000000-0005-0000-0000-0000000D0000}"/>
    <cellStyle name="Input 15 2" xfId="3330" xr:uid="{00000000-0005-0000-0000-0000010D0000}"/>
    <cellStyle name="Input 16 2" xfId="3331" xr:uid="{00000000-0005-0000-0000-0000020D0000}"/>
    <cellStyle name="Input 17 2" xfId="3332" xr:uid="{00000000-0005-0000-0000-0000030D0000}"/>
    <cellStyle name="Input 18 2" xfId="3333" xr:uid="{00000000-0005-0000-0000-0000040D0000}"/>
    <cellStyle name="Input 19 2" xfId="3334" xr:uid="{00000000-0005-0000-0000-0000050D0000}"/>
    <cellStyle name="Input 2" xfId="3335" xr:uid="{00000000-0005-0000-0000-0000060D0000}"/>
    <cellStyle name="Input 2 10" xfId="3336" xr:uid="{00000000-0005-0000-0000-0000070D0000}"/>
    <cellStyle name="Input 2 11" xfId="3337" xr:uid="{00000000-0005-0000-0000-0000080D0000}"/>
    <cellStyle name="Input 2 12" xfId="3338" xr:uid="{00000000-0005-0000-0000-0000090D0000}"/>
    <cellStyle name="Input 2 2" xfId="3339" xr:uid="{00000000-0005-0000-0000-00000A0D0000}"/>
    <cellStyle name="Input 2 2 2" xfId="3340" xr:uid="{00000000-0005-0000-0000-00000B0D0000}"/>
    <cellStyle name="Input 2 2 3" xfId="3341" xr:uid="{00000000-0005-0000-0000-00000C0D0000}"/>
    <cellStyle name="Input 2 3" xfId="3342" xr:uid="{00000000-0005-0000-0000-00000D0D0000}"/>
    <cellStyle name="Input 2 3 2" xfId="3343" xr:uid="{00000000-0005-0000-0000-00000E0D0000}"/>
    <cellStyle name="Input 2 3 2 2" xfId="3344" xr:uid="{00000000-0005-0000-0000-00000F0D0000}"/>
    <cellStyle name="Input 2 3 3" xfId="3345" xr:uid="{00000000-0005-0000-0000-0000100D0000}"/>
    <cellStyle name="Input 2 4" xfId="3346" xr:uid="{00000000-0005-0000-0000-0000110D0000}"/>
    <cellStyle name="Input 2 5" xfId="3347" xr:uid="{00000000-0005-0000-0000-0000120D0000}"/>
    <cellStyle name="Input 2 6" xfId="3348" xr:uid="{00000000-0005-0000-0000-0000130D0000}"/>
    <cellStyle name="Input 2 7" xfId="3349" xr:uid="{00000000-0005-0000-0000-0000140D0000}"/>
    <cellStyle name="Input 2 8" xfId="3350" xr:uid="{00000000-0005-0000-0000-0000150D0000}"/>
    <cellStyle name="Input 2 9" xfId="3351" xr:uid="{00000000-0005-0000-0000-0000160D0000}"/>
    <cellStyle name="Input 2_PrimaryEnergyPrices_TIMES" xfId="3352" xr:uid="{00000000-0005-0000-0000-0000170D0000}"/>
    <cellStyle name="Input 20 2" xfId="3353" xr:uid="{00000000-0005-0000-0000-0000180D0000}"/>
    <cellStyle name="Input 21 2" xfId="3354" xr:uid="{00000000-0005-0000-0000-0000190D0000}"/>
    <cellStyle name="Input 22 2" xfId="3355" xr:uid="{00000000-0005-0000-0000-00001A0D0000}"/>
    <cellStyle name="Input 23 2" xfId="3356" xr:uid="{00000000-0005-0000-0000-00001B0D0000}"/>
    <cellStyle name="Input 24 2" xfId="3357" xr:uid="{00000000-0005-0000-0000-00001C0D0000}"/>
    <cellStyle name="Input 25 2" xfId="3358" xr:uid="{00000000-0005-0000-0000-00001D0D0000}"/>
    <cellStyle name="Input 26 2" xfId="3359" xr:uid="{00000000-0005-0000-0000-00001E0D0000}"/>
    <cellStyle name="Input 27 2" xfId="3360" xr:uid="{00000000-0005-0000-0000-00001F0D0000}"/>
    <cellStyle name="Input 28 2" xfId="3361" xr:uid="{00000000-0005-0000-0000-0000200D0000}"/>
    <cellStyle name="Input 29 2" xfId="3362" xr:uid="{00000000-0005-0000-0000-0000210D0000}"/>
    <cellStyle name="Input 3" xfId="3363" xr:uid="{00000000-0005-0000-0000-0000220D0000}"/>
    <cellStyle name="Input 3 2" xfId="3364" xr:uid="{00000000-0005-0000-0000-0000230D0000}"/>
    <cellStyle name="Input 3 3" xfId="3365" xr:uid="{00000000-0005-0000-0000-0000240D0000}"/>
    <cellStyle name="Input 3 3 2" xfId="3366" xr:uid="{00000000-0005-0000-0000-0000250D0000}"/>
    <cellStyle name="Input 3 4" xfId="3367" xr:uid="{00000000-0005-0000-0000-0000260D0000}"/>
    <cellStyle name="Input 3 5" xfId="3368" xr:uid="{00000000-0005-0000-0000-0000270D0000}"/>
    <cellStyle name="Input 30 2" xfId="3369" xr:uid="{00000000-0005-0000-0000-0000280D0000}"/>
    <cellStyle name="Input 31 2" xfId="3370" xr:uid="{00000000-0005-0000-0000-0000290D0000}"/>
    <cellStyle name="Input 32 2" xfId="3371" xr:uid="{00000000-0005-0000-0000-00002A0D0000}"/>
    <cellStyle name="Input 33 2" xfId="3372" xr:uid="{00000000-0005-0000-0000-00002B0D0000}"/>
    <cellStyle name="Input 34" xfId="3373" xr:uid="{00000000-0005-0000-0000-00002C0D0000}"/>
    <cellStyle name="Input 34 2" xfId="3374" xr:uid="{00000000-0005-0000-0000-00002D0D0000}"/>
    <cellStyle name="Input 34_ELC_final" xfId="3375" xr:uid="{00000000-0005-0000-0000-00002E0D0000}"/>
    <cellStyle name="Input 35" xfId="3376" xr:uid="{00000000-0005-0000-0000-00002F0D0000}"/>
    <cellStyle name="Input 36" xfId="3377" xr:uid="{00000000-0005-0000-0000-0000300D0000}"/>
    <cellStyle name="Input 37" xfId="3378" xr:uid="{00000000-0005-0000-0000-0000310D0000}"/>
    <cellStyle name="Input 38" xfId="3379" xr:uid="{00000000-0005-0000-0000-0000320D0000}"/>
    <cellStyle name="Input 39" xfId="3380" xr:uid="{00000000-0005-0000-0000-0000330D0000}"/>
    <cellStyle name="Input 4" xfId="3381" xr:uid="{00000000-0005-0000-0000-0000340D0000}"/>
    <cellStyle name="Input 4 2" xfId="3382" xr:uid="{00000000-0005-0000-0000-0000350D0000}"/>
    <cellStyle name="Input 40" xfId="3383" xr:uid="{00000000-0005-0000-0000-0000360D0000}"/>
    <cellStyle name="Input 5" xfId="3384" xr:uid="{00000000-0005-0000-0000-0000370D0000}"/>
    <cellStyle name="Input 5 2" xfId="3385" xr:uid="{00000000-0005-0000-0000-0000380D0000}"/>
    <cellStyle name="Input 6" xfId="3386" xr:uid="{00000000-0005-0000-0000-0000390D0000}"/>
    <cellStyle name="Input 6 2" xfId="3387" xr:uid="{00000000-0005-0000-0000-00003A0D0000}"/>
    <cellStyle name="Input 7 2" xfId="3388" xr:uid="{00000000-0005-0000-0000-00003B0D0000}"/>
    <cellStyle name="Input 8 2" xfId="3389" xr:uid="{00000000-0005-0000-0000-00003C0D0000}"/>
    <cellStyle name="Input 9 2" xfId="3390" xr:uid="{00000000-0005-0000-0000-00003D0D0000}"/>
    <cellStyle name="InputCells" xfId="3391" xr:uid="{00000000-0005-0000-0000-00003E0D0000}"/>
    <cellStyle name="InputCells12" xfId="3392" xr:uid="{00000000-0005-0000-0000-00003F0D0000}"/>
    <cellStyle name="IntCells" xfId="3393" xr:uid="{00000000-0005-0000-0000-0000400D0000}"/>
    <cellStyle name="ligne_titre_0" xfId="3394" xr:uid="{00000000-0005-0000-0000-0000410D0000}"/>
    <cellStyle name="Linked Cell" xfId="19445" builtinId="24" customBuiltin="1"/>
    <cellStyle name="Linked Cell 10" xfId="3395" xr:uid="{00000000-0005-0000-0000-0000420D0000}"/>
    <cellStyle name="Linked Cell 11" xfId="3396" xr:uid="{00000000-0005-0000-0000-0000430D0000}"/>
    <cellStyle name="Linked Cell 12" xfId="3397" xr:uid="{00000000-0005-0000-0000-0000440D0000}"/>
    <cellStyle name="Linked Cell 13" xfId="3398" xr:uid="{00000000-0005-0000-0000-0000450D0000}"/>
    <cellStyle name="Linked Cell 14" xfId="3399" xr:uid="{00000000-0005-0000-0000-0000460D0000}"/>
    <cellStyle name="Linked Cell 15" xfId="3400" xr:uid="{00000000-0005-0000-0000-0000470D0000}"/>
    <cellStyle name="Linked Cell 16" xfId="3401" xr:uid="{00000000-0005-0000-0000-0000480D0000}"/>
    <cellStyle name="Linked Cell 17" xfId="3402" xr:uid="{00000000-0005-0000-0000-0000490D0000}"/>
    <cellStyle name="Linked Cell 18" xfId="3403" xr:uid="{00000000-0005-0000-0000-00004A0D0000}"/>
    <cellStyle name="Linked Cell 19" xfId="3404" xr:uid="{00000000-0005-0000-0000-00004B0D0000}"/>
    <cellStyle name="Linked Cell 2" xfId="3405" xr:uid="{00000000-0005-0000-0000-00004C0D0000}"/>
    <cellStyle name="Linked Cell 2 10" xfId="3406" xr:uid="{00000000-0005-0000-0000-00004D0D0000}"/>
    <cellStyle name="Linked Cell 2 11" xfId="3407" xr:uid="{00000000-0005-0000-0000-00004E0D0000}"/>
    <cellStyle name="Linked Cell 2 2" xfId="3408" xr:uid="{00000000-0005-0000-0000-00004F0D0000}"/>
    <cellStyle name="Linked Cell 2 2 2" xfId="23623" xr:uid="{2B8DAF75-E585-4E08-A373-103486D331D4}"/>
    <cellStyle name="Linked Cell 2 3" xfId="3409" xr:uid="{00000000-0005-0000-0000-0000500D0000}"/>
    <cellStyle name="Linked Cell 2 4" xfId="3410" xr:uid="{00000000-0005-0000-0000-0000510D0000}"/>
    <cellStyle name="Linked Cell 2 5" xfId="3411" xr:uid="{00000000-0005-0000-0000-0000520D0000}"/>
    <cellStyle name="Linked Cell 2 6" xfId="3412" xr:uid="{00000000-0005-0000-0000-0000530D0000}"/>
    <cellStyle name="Linked Cell 2 7" xfId="3413" xr:uid="{00000000-0005-0000-0000-0000540D0000}"/>
    <cellStyle name="Linked Cell 2 8" xfId="3414" xr:uid="{00000000-0005-0000-0000-0000550D0000}"/>
    <cellStyle name="Linked Cell 2 9" xfId="3415" xr:uid="{00000000-0005-0000-0000-0000560D0000}"/>
    <cellStyle name="Linked Cell 20" xfId="3416" xr:uid="{00000000-0005-0000-0000-0000570D0000}"/>
    <cellStyle name="Linked Cell 21" xfId="3417" xr:uid="{00000000-0005-0000-0000-0000580D0000}"/>
    <cellStyle name="Linked Cell 22" xfId="3418" xr:uid="{00000000-0005-0000-0000-0000590D0000}"/>
    <cellStyle name="Linked Cell 23" xfId="3419" xr:uid="{00000000-0005-0000-0000-00005A0D0000}"/>
    <cellStyle name="Linked Cell 24" xfId="3420" xr:uid="{00000000-0005-0000-0000-00005B0D0000}"/>
    <cellStyle name="Linked Cell 25" xfId="3421" xr:uid="{00000000-0005-0000-0000-00005C0D0000}"/>
    <cellStyle name="Linked Cell 26" xfId="3422" xr:uid="{00000000-0005-0000-0000-00005D0D0000}"/>
    <cellStyle name="Linked Cell 27" xfId="3423" xr:uid="{00000000-0005-0000-0000-00005E0D0000}"/>
    <cellStyle name="Linked Cell 28" xfId="3424" xr:uid="{00000000-0005-0000-0000-00005F0D0000}"/>
    <cellStyle name="Linked Cell 29" xfId="3425" xr:uid="{00000000-0005-0000-0000-0000600D0000}"/>
    <cellStyle name="Linked Cell 3" xfId="3426" xr:uid="{00000000-0005-0000-0000-0000610D0000}"/>
    <cellStyle name="Linked Cell 3 2" xfId="3427" xr:uid="{00000000-0005-0000-0000-0000620D0000}"/>
    <cellStyle name="Linked Cell 3 2 2" xfId="3428" xr:uid="{00000000-0005-0000-0000-0000630D0000}"/>
    <cellStyle name="Linked Cell 3 3" xfId="3429" xr:uid="{00000000-0005-0000-0000-0000640D0000}"/>
    <cellStyle name="Linked Cell 3 4" xfId="3430" xr:uid="{00000000-0005-0000-0000-0000650D0000}"/>
    <cellStyle name="Linked Cell 30" xfId="3431" xr:uid="{00000000-0005-0000-0000-0000660D0000}"/>
    <cellStyle name="Linked Cell 31" xfId="3432" xr:uid="{00000000-0005-0000-0000-0000670D0000}"/>
    <cellStyle name="Linked Cell 32" xfId="3433" xr:uid="{00000000-0005-0000-0000-0000680D0000}"/>
    <cellStyle name="Linked Cell 33" xfId="3434" xr:uid="{00000000-0005-0000-0000-0000690D0000}"/>
    <cellStyle name="Linked Cell 34" xfId="3435" xr:uid="{00000000-0005-0000-0000-00006A0D0000}"/>
    <cellStyle name="Linked Cell 35" xfId="3436" xr:uid="{00000000-0005-0000-0000-00006B0D0000}"/>
    <cellStyle name="Linked Cell 36" xfId="3437" xr:uid="{00000000-0005-0000-0000-00006C0D0000}"/>
    <cellStyle name="Linked Cell 37" xfId="3438" xr:uid="{00000000-0005-0000-0000-00006D0D0000}"/>
    <cellStyle name="Linked Cell 38" xfId="3439" xr:uid="{00000000-0005-0000-0000-00006E0D0000}"/>
    <cellStyle name="Linked Cell 39" xfId="3440" xr:uid="{00000000-0005-0000-0000-00006F0D0000}"/>
    <cellStyle name="Linked Cell 4" xfId="3441" xr:uid="{00000000-0005-0000-0000-0000700D0000}"/>
    <cellStyle name="Linked Cell 4 2" xfId="3442" xr:uid="{00000000-0005-0000-0000-0000710D0000}"/>
    <cellStyle name="Linked Cell 40" xfId="3443" xr:uid="{00000000-0005-0000-0000-0000720D0000}"/>
    <cellStyle name="Linked Cell 41" xfId="3444" xr:uid="{00000000-0005-0000-0000-0000730D0000}"/>
    <cellStyle name="Linked Cell 5" xfId="3445" xr:uid="{00000000-0005-0000-0000-0000740D0000}"/>
    <cellStyle name="Linked Cell 5 2" xfId="3446" xr:uid="{00000000-0005-0000-0000-0000750D0000}"/>
    <cellStyle name="Linked Cell 6" xfId="3447" xr:uid="{00000000-0005-0000-0000-0000760D0000}"/>
    <cellStyle name="Linked Cell 6 2" xfId="3448" xr:uid="{00000000-0005-0000-0000-0000770D0000}"/>
    <cellStyle name="Linked Cell 7" xfId="3449" xr:uid="{00000000-0005-0000-0000-0000780D0000}"/>
    <cellStyle name="Linked Cell 8" xfId="3450" xr:uid="{00000000-0005-0000-0000-0000790D0000}"/>
    <cellStyle name="Linked Cell 9" xfId="3451" xr:uid="{00000000-0005-0000-0000-00007A0D0000}"/>
    <cellStyle name="Migliaia_Oil&amp;Gas IFE ARC POLITO" xfId="3452" xr:uid="{00000000-0005-0000-0000-00007B0D0000}"/>
    <cellStyle name="Milliers [0]_03tabmat" xfId="23624" xr:uid="{228FB51B-7281-4334-B4B8-6B520031CF74}"/>
    <cellStyle name="Milliers_03tabmat" xfId="23625" xr:uid="{79E63915-F6E9-4124-8BFB-5205126C7829}"/>
    <cellStyle name="Monétaire [0]_03tabmat" xfId="23626" xr:uid="{129D0B44-6558-4A49-9212-FDFBE4CD912B}"/>
    <cellStyle name="Monétaire_03tabmat" xfId="23627" xr:uid="{533EB8A0-3571-4612-B46D-788CB3A56D61}"/>
    <cellStyle name="Neutral 10" xfId="3453" xr:uid="{00000000-0005-0000-0000-00007C0D0000}"/>
    <cellStyle name="Neutral 11" xfId="3454" xr:uid="{00000000-0005-0000-0000-00007D0D0000}"/>
    <cellStyle name="Neutral 12" xfId="3455" xr:uid="{00000000-0005-0000-0000-00007E0D0000}"/>
    <cellStyle name="Neutral 13" xfId="3456" xr:uid="{00000000-0005-0000-0000-00007F0D0000}"/>
    <cellStyle name="Neutral 14" xfId="3457" xr:uid="{00000000-0005-0000-0000-0000800D0000}"/>
    <cellStyle name="Neutral 15" xfId="3458" xr:uid="{00000000-0005-0000-0000-0000810D0000}"/>
    <cellStyle name="Neutral 16" xfId="3459" xr:uid="{00000000-0005-0000-0000-0000820D0000}"/>
    <cellStyle name="Neutral 17" xfId="3460" xr:uid="{00000000-0005-0000-0000-0000830D0000}"/>
    <cellStyle name="Neutral 18" xfId="3461" xr:uid="{00000000-0005-0000-0000-0000840D0000}"/>
    <cellStyle name="Neutral 19" xfId="3462" xr:uid="{00000000-0005-0000-0000-0000850D0000}"/>
    <cellStyle name="Neutral 2" xfId="3463" xr:uid="{00000000-0005-0000-0000-0000860D0000}"/>
    <cellStyle name="Neutral 2 10" xfId="3464" xr:uid="{00000000-0005-0000-0000-0000870D0000}"/>
    <cellStyle name="Neutral 2 11" xfId="3465" xr:uid="{00000000-0005-0000-0000-0000880D0000}"/>
    <cellStyle name="Neutral 2 12" xfId="20549" xr:uid="{00C75261-7A8C-4C48-99C5-0F3289B4C479}"/>
    <cellStyle name="Neutral 2 2" xfId="3466" xr:uid="{00000000-0005-0000-0000-0000890D0000}"/>
    <cellStyle name="Neutral 2 3" xfId="3467" xr:uid="{00000000-0005-0000-0000-00008A0D0000}"/>
    <cellStyle name="Neutral 2 4" xfId="3468" xr:uid="{00000000-0005-0000-0000-00008B0D0000}"/>
    <cellStyle name="Neutral 2 5" xfId="3469" xr:uid="{00000000-0005-0000-0000-00008C0D0000}"/>
    <cellStyle name="Neutral 2 6" xfId="3470" xr:uid="{00000000-0005-0000-0000-00008D0D0000}"/>
    <cellStyle name="Neutral 2 7" xfId="3471" xr:uid="{00000000-0005-0000-0000-00008E0D0000}"/>
    <cellStyle name="Neutral 2 8" xfId="3472" xr:uid="{00000000-0005-0000-0000-00008F0D0000}"/>
    <cellStyle name="Neutral 2 9" xfId="3473" xr:uid="{00000000-0005-0000-0000-0000900D0000}"/>
    <cellStyle name="Neutral 20" xfId="3474" xr:uid="{00000000-0005-0000-0000-0000910D0000}"/>
    <cellStyle name="Neutral 21" xfId="3475" xr:uid="{00000000-0005-0000-0000-0000920D0000}"/>
    <cellStyle name="Neutral 22" xfId="3476" xr:uid="{00000000-0005-0000-0000-0000930D0000}"/>
    <cellStyle name="Neutral 23" xfId="3477" xr:uid="{00000000-0005-0000-0000-0000940D0000}"/>
    <cellStyle name="Neutral 24" xfId="3478" xr:uid="{00000000-0005-0000-0000-0000950D0000}"/>
    <cellStyle name="Neutral 25" xfId="3479" xr:uid="{00000000-0005-0000-0000-0000960D0000}"/>
    <cellStyle name="Neutral 26" xfId="3480" xr:uid="{00000000-0005-0000-0000-0000970D0000}"/>
    <cellStyle name="Neutral 27" xfId="3481" xr:uid="{00000000-0005-0000-0000-0000980D0000}"/>
    <cellStyle name="Neutral 28" xfId="3482" xr:uid="{00000000-0005-0000-0000-0000990D0000}"/>
    <cellStyle name="Neutral 29" xfId="3483" xr:uid="{00000000-0005-0000-0000-00009A0D0000}"/>
    <cellStyle name="Neutral 3" xfId="3484" xr:uid="{00000000-0005-0000-0000-00009B0D0000}"/>
    <cellStyle name="Neutral 3 2" xfId="3485" xr:uid="{00000000-0005-0000-0000-00009C0D0000}"/>
    <cellStyle name="Neutral 3 2 2" xfId="3486" xr:uid="{00000000-0005-0000-0000-00009D0D0000}"/>
    <cellStyle name="Neutral 3 3" xfId="3487" xr:uid="{00000000-0005-0000-0000-00009E0D0000}"/>
    <cellStyle name="Neutral 3 3 2" xfId="3488" xr:uid="{00000000-0005-0000-0000-00009F0D0000}"/>
    <cellStyle name="Neutral 3 4" xfId="3489" xr:uid="{00000000-0005-0000-0000-0000A00D0000}"/>
    <cellStyle name="Neutral 3 5" xfId="3490" xr:uid="{00000000-0005-0000-0000-0000A10D0000}"/>
    <cellStyle name="Neutral 3 6" xfId="3491" xr:uid="{00000000-0005-0000-0000-0000A20D0000}"/>
    <cellStyle name="Neutral 3 7" xfId="3492" xr:uid="{00000000-0005-0000-0000-0000A30D0000}"/>
    <cellStyle name="Neutral 3 8" xfId="23769" xr:uid="{75B7A1B0-D449-491D-9182-D4499C892D17}"/>
    <cellStyle name="Neutral 30" xfId="3493" xr:uid="{00000000-0005-0000-0000-0000A40D0000}"/>
    <cellStyle name="Neutral 31" xfId="3494" xr:uid="{00000000-0005-0000-0000-0000A50D0000}"/>
    <cellStyle name="Neutral 32" xfId="3495" xr:uid="{00000000-0005-0000-0000-0000A60D0000}"/>
    <cellStyle name="Neutral 33" xfId="3496" xr:uid="{00000000-0005-0000-0000-0000A70D0000}"/>
    <cellStyle name="Neutral 34" xfId="3497" xr:uid="{00000000-0005-0000-0000-0000A80D0000}"/>
    <cellStyle name="Neutral 35" xfId="3498" xr:uid="{00000000-0005-0000-0000-0000A90D0000}"/>
    <cellStyle name="Neutral 36" xfId="3499" xr:uid="{00000000-0005-0000-0000-0000AA0D0000}"/>
    <cellStyle name="Neutral 37" xfId="3500" xr:uid="{00000000-0005-0000-0000-0000AB0D0000}"/>
    <cellStyle name="Neutral 38" xfId="3501" xr:uid="{00000000-0005-0000-0000-0000AC0D0000}"/>
    <cellStyle name="Neutral 39" xfId="3502" xr:uid="{00000000-0005-0000-0000-0000AD0D0000}"/>
    <cellStyle name="Neutral 4" xfId="3503" xr:uid="{00000000-0005-0000-0000-0000AE0D0000}"/>
    <cellStyle name="Neutral 4 2" xfId="3504" xr:uid="{00000000-0005-0000-0000-0000AF0D0000}"/>
    <cellStyle name="Neutral 40" xfId="3505" xr:uid="{00000000-0005-0000-0000-0000B00D0000}"/>
    <cellStyle name="Neutral 41" xfId="3506" xr:uid="{00000000-0005-0000-0000-0000B10D0000}"/>
    <cellStyle name="Neutral 42" xfId="3507" xr:uid="{00000000-0005-0000-0000-0000B20D0000}"/>
    <cellStyle name="Neutral 43" xfId="3508" xr:uid="{00000000-0005-0000-0000-0000B30D0000}"/>
    <cellStyle name="Neutral 5" xfId="3509" xr:uid="{00000000-0005-0000-0000-0000B40D0000}"/>
    <cellStyle name="Neutral 5 2" xfId="3510" xr:uid="{00000000-0005-0000-0000-0000B50D0000}"/>
    <cellStyle name="Neutral 6" xfId="3511" xr:uid="{00000000-0005-0000-0000-0000B60D0000}"/>
    <cellStyle name="Neutral 6 2" xfId="3512" xr:uid="{00000000-0005-0000-0000-0000B70D0000}"/>
    <cellStyle name="Neutral 7" xfId="3513" xr:uid="{00000000-0005-0000-0000-0000B80D0000}"/>
    <cellStyle name="Neutral 8" xfId="3514" xr:uid="{00000000-0005-0000-0000-0000B90D0000}"/>
    <cellStyle name="Neutral 9" xfId="3515" xr:uid="{00000000-0005-0000-0000-0000BA0D0000}"/>
    <cellStyle name="Neutro 2" xfId="18010" xr:uid="{61FF6AEE-123A-4F0A-8E7D-5D2811741188}"/>
    <cellStyle name="Normal" xfId="0" builtinId="0"/>
    <cellStyle name="Normal 10" xfId="3516" xr:uid="{00000000-0005-0000-0000-0000BC0D0000}"/>
    <cellStyle name="Normal 10 2" xfId="3517" xr:uid="{00000000-0005-0000-0000-0000BD0D0000}"/>
    <cellStyle name="Normal 10 2 2" xfId="3518" xr:uid="{00000000-0005-0000-0000-0000BE0D0000}"/>
    <cellStyle name="Normal 10 2 2 10" xfId="37161" xr:uid="{DEBA1E0A-8700-422B-8B60-4A4F8EFB37DD}"/>
    <cellStyle name="Normal 10 2 2 11" xfId="39641" xr:uid="{D8B7726B-9B73-4189-AC4B-3241A706D5FC}"/>
    <cellStyle name="Normal 10 2 2 12" xfId="42119" xr:uid="{5C3E518B-50EC-4789-A0E7-FB47D63CFC88}"/>
    <cellStyle name="Normal 10 2 2 2" xfId="3519" xr:uid="{00000000-0005-0000-0000-0000BF0D0000}"/>
    <cellStyle name="Normal 10 2 2 2 2 2" xfId="18014" xr:uid="{5F7A7C82-0D5E-452A-B819-DD580CA3E69F}"/>
    <cellStyle name="Normal 10 2 2 3" xfId="3520" xr:uid="{00000000-0005-0000-0000-0000C00D0000}"/>
    <cellStyle name="Normal 10 2 2 3 10" xfId="42120" xr:uid="{8CB1A716-D9B1-42FC-9DD6-E42EA640D184}"/>
    <cellStyle name="Normal 10 2 2 3 2" xfId="3521" xr:uid="{00000000-0005-0000-0000-0000C10D0000}"/>
    <cellStyle name="Normal 10 2 2 3 2 2" xfId="3522" xr:uid="{00000000-0005-0000-0000-0000C20D0000}"/>
    <cellStyle name="Normal 10 2 2 3 2 2 2" xfId="3523" xr:uid="{00000000-0005-0000-0000-0000C30D0000}"/>
    <cellStyle name="Normal 10 2 2 3 2 2 2 2" xfId="19004" xr:uid="{EB1C66EE-8485-4653-91B7-C963462483DB}"/>
    <cellStyle name="Normal 10 2 2 3 2 2 2 3" xfId="24741" xr:uid="{AEDDB657-B7A8-4AD6-A8D7-C250A25FF81B}"/>
    <cellStyle name="Normal 10 2 2 3 2 2 2 4" xfId="38597" xr:uid="{2F268AC2-2FF1-419B-9562-D94894919CA9}"/>
    <cellStyle name="Normal 10 2 2 3 2 2 2 5" xfId="41077" xr:uid="{C8A1475E-7EC1-4217-88E0-B044E96ACA0D}"/>
    <cellStyle name="Normal 10 2 2 3 2 2 2 6" xfId="43555" xr:uid="{A1601D8B-48AD-405D-AB26-4ED89CD11E6B}"/>
    <cellStyle name="Normal 10 2 2 3 2 2 3" xfId="19003" xr:uid="{66564CD7-5060-4F41-B705-13CB34D0E661}"/>
    <cellStyle name="Normal 10 2 2 3 2 2 4" xfId="24740" xr:uid="{54181608-30A0-4E72-BE6B-BED553CC7205}"/>
    <cellStyle name="Normal 10 2 2 3 2 2 5" xfId="38596" xr:uid="{24F559D3-9FF0-475C-9C7E-40371863B754}"/>
    <cellStyle name="Normal 10 2 2 3 2 2 6" xfId="41076" xr:uid="{6E29EAE5-8AB5-4829-9328-573EEDE92D6F}"/>
    <cellStyle name="Normal 10 2 2 3 2 2 7" xfId="43554" xr:uid="{D651592B-0134-4F22-B3B1-07E4D6070E28}"/>
    <cellStyle name="Normal 10 2 2 3 2 3" xfId="3524" xr:uid="{00000000-0005-0000-0000-0000C40D0000}"/>
    <cellStyle name="Normal 10 2 2 3 2 3 2" xfId="19005" xr:uid="{57F4B007-91BC-498F-B4E3-12A6C07DE252}"/>
    <cellStyle name="Normal 10 2 2 3 2 3 3" xfId="24742" xr:uid="{2D55B02C-87AF-4F77-B47E-F91734A8DCDF}"/>
    <cellStyle name="Normal 10 2 2 3 2 3 4" xfId="38598" xr:uid="{8B144EE6-5580-47B0-87A8-B63F64C8B01D}"/>
    <cellStyle name="Normal 10 2 2 3 2 3 5" xfId="41078" xr:uid="{03FB184B-37EF-4E23-8DCC-E325B8594CE5}"/>
    <cellStyle name="Normal 10 2 2 3 2 3 6" xfId="43556" xr:uid="{71B175BD-6657-43FD-A363-1049D35030F2}"/>
    <cellStyle name="Normal 10 2 2 3 2 4" xfId="19002" xr:uid="{FEB51C46-F63C-4E04-8E8F-73BFAC9CBD71}"/>
    <cellStyle name="Normal 10 2 2 3 2 5" xfId="24110" xr:uid="{725BCA38-AEF7-4AB9-8BB2-67E56A6B9B37}"/>
    <cellStyle name="Normal 10 2 2 3 2 6" xfId="37970" xr:uid="{405147DC-A23B-44E4-984F-7AE8289818B2}"/>
    <cellStyle name="Normal 10 2 2 3 2 7" xfId="40450" xr:uid="{2F286971-72B1-4571-A0AC-9059147022F1}"/>
    <cellStyle name="Normal 10 2 2 3 2 8" xfId="42928" xr:uid="{E7A1D541-D8A2-4AC0-A999-80CCFCA3746A}"/>
    <cellStyle name="Normal 10 2 2 3 3" xfId="3525" xr:uid="{00000000-0005-0000-0000-0000C50D0000}"/>
    <cellStyle name="Normal 10 2 2 3 3 2" xfId="3526" xr:uid="{00000000-0005-0000-0000-0000C60D0000}"/>
    <cellStyle name="Normal 10 2 2 3 3 2 2" xfId="3527" xr:uid="{00000000-0005-0000-0000-0000C70D0000}"/>
    <cellStyle name="Normal 10 2 2 3 3 2 2 2" xfId="19008" xr:uid="{BB88FC50-ABDD-43CC-9EB0-952ED03140DC}"/>
    <cellStyle name="Normal 10 2 2 3 3 2 2 3" xfId="24745" xr:uid="{CF2814CD-5DD5-42AB-8C1A-18954AE9ABE2}"/>
    <cellStyle name="Normal 10 2 2 3 3 2 2 4" xfId="38601" xr:uid="{28006E0C-36E2-4AA9-AFC6-E00E1A22352C}"/>
    <cellStyle name="Normal 10 2 2 3 3 2 2 5" xfId="41081" xr:uid="{6648B8F0-7F3C-45AF-ACD3-07D3C7E128E6}"/>
    <cellStyle name="Normal 10 2 2 3 3 2 2 6" xfId="43559" xr:uid="{18D066E8-A5AE-4D7B-AACA-26DA080599F2}"/>
    <cellStyle name="Normal 10 2 2 3 3 2 3" xfId="19007" xr:uid="{85006001-7C09-49F3-BED9-AB171AA346CE}"/>
    <cellStyle name="Normal 10 2 2 3 3 2 4" xfId="24744" xr:uid="{19CD401C-2D85-4258-8DF2-4E8CA12CFA42}"/>
    <cellStyle name="Normal 10 2 2 3 3 2 5" xfId="38600" xr:uid="{514C8661-6E53-4791-9373-400C3F52FCA2}"/>
    <cellStyle name="Normal 10 2 2 3 3 2 6" xfId="41080" xr:uid="{C7D70D6D-EAC1-4E2F-A512-DA2A5377EC19}"/>
    <cellStyle name="Normal 10 2 2 3 3 2 7" xfId="43558" xr:uid="{9BE468A2-D8ED-47CA-A33F-62A71592A591}"/>
    <cellStyle name="Normal 10 2 2 3 3 3" xfId="3528" xr:uid="{00000000-0005-0000-0000-0000C80D0000}"/>
    <cellStyle name="Normal 10 2 2 3 3 3 2" xfId="19009" xr:uid="{45621118-03F8-4D88-96B8-15EA5D1B60B7}"/>
    <cellStyle name="Normal 10 2 2 3 3 3 3" xfId="26779" xr:uid="{B1AD2338-92A7-44A9-9C5A-9CF0D3559A5F}"/>
    <cellStyle name="Normal 10 2 2 3 3 3 4" xfId="38846" xr:uid="{C80DEBD1-EA0A-4CB4-B17A-F1E0C7EE4027}"/>
    <cellStyle name="Normal 10 2 2 3 3 3 5" xfId="41326" xr:uid="{2C57964C-BC3B-4B32-8079-6F1F19192121}"/>
    <cellStyle name="Normal 10 2 2 3 3 3 6" xfId="43804" xr:uid="{D83D4BFE-AA77-42D2-9704-28FB100C097C}"/>
    <cellStyle name="Normal 10 2 2 3 3 4" xfId="19006" xr:uid="{5CA512D9-0590-4348-8E07-A9AA0924471C}"/>
    <cellStyle name="Normal 10 2 2 3 3 5" xfId="24743" xr:uid="{8A960340-B460-47B8-8695-F6156D5D5508}"/>
    <cellStyle name="Normal 10 2 2 3 3 6" xfId="38599" xr:uid="{E6D28A70-0893-4B18-808D-3968AE194EDA}"/>
    <cellStyle name="Normal 10 2 2 3 3 7" xfId="41079" xr:uid="{5BA44D63-FD3E-4ED1-9800-5341A5C02E00}"/>
    <cellStyle name="Normal 10 2 2 3 3 8" xfId="43557" xr:uid="{78AFB913-688D-4358-917D-775AF19DD3A7}"/>
    <cellStyle name="Normal 10 2 2 3 4" xfId="3529" xr:uid="{00000000-0005-0000-0000-0000C90D0000}"/>
    <cellStyle name="Normal 10 2 2 3 4 2" xfId="3530" xr:uid="{00000000-0005-0000-0000-0000CA0D0000}"/>
    <cellStyle name="Normal 10 2 2 3 4 2 2" xfId="19011" xr:uid="{F2B89719-6FB6-44BB-9072-AF3EE17CD518}"/>
    <cellStyle name="Normal 10 2 2 3 4 2 3" xfId="24747" xr:uid="{D86B79B5-9CAF-4650-80F6-F871EFBA4C23}"/>
    <cellStyle name="Normal 10 2 2 3 4 2 4" xfId="38603" xr:uid="{8D6CC05A-02FF-47CD-A0F9-01182FAF48E6}"/>
    <cellStyle name="Normal 10 2 2 3 4 2 5" xfId="41083" xr:uid="{8D92778E-7F19-434E-AE69-80E016386FA5}"/>
    <cellStyle name="Normal 10 2 2 3 4 2 6" xfId="43561" xr:uid="{1F35E2F1-F0AE-4039-82C0-C40CD0FE8133}"/>
    <cellStyle name="Normal 10 2 2 3 4 3" xfId="19010" xr:uid="{0916C5EA-5A08-4B46-8063-487746EEFDBD}"/>
    <cellStyle name="Normal 10 2 2 3 4 4" xfId="24746" xr:uid="{86E11319-231E-465A-BE10-F6BBA7854839}"/>
    <cellStyle name="Normal 10 2 2 3 4 5" xfId="38602" xr:uid="{258EBAF7-D4CD-452D-95CB-90EE48C2BA46}"/>
    <cellStyle name="Normal 10 2 2 3 4 6" xfId="41082" xr:uid="{D42B979A-9FCE-4652-B4F5-1A7079C43DB7}"/>
    <cellStyle name="Normal 10 2 2 3 4 7" xfId="43560" xr:uid="{1C84D33A-5979-4C86-B95A-B5E0A858A293}"/>
    <cellStyle name="Normal 10 2 2 3 5" xfId="3531" xr:uid="{00000000-0005-0000-0000-0000CB0D0000}"/>
    <cellStyle name="Normal 10 2 2 3 5 2" xfId="19012" xr:uid="{2B7F3DD4-4B8E-4D00-8B1C-77E76C60ECD2}"/>
    <cellStyle name="Normal 10 2 2 3 5 3" xfId="26665" xr:uid="{C696FBB4-8B48-41BE-9248-BC943B56EB02}"/>
    <cellStyle name="Normal 10 2 2 3 5 4" xfId="38798" xr:uid="{CF586678-9B22-4619-A146-8D39B5DAD050}"/>
    <cellStyle name="Normal 10 2 2 3 5 5" xfId="41278" xr:uid="{47EFC3F3-45F0-44E7-BDE9-2E31AEE4185B}"/>
    <cellStyle name="Normal 10 2 2 3 5 6" xfId="43756" xr:uid="{2E844525-D78F-46F9-B8AA-1E92716C72BA}"/>
    <cellStyle name="Normal 10 2 2 3 6" xfId="19001" xr:uid="{60760F0D-738C-4D14-8EDB-81067D4A2991}"/>
    <cellStyle name="Normal 10 2 2 3 7" xfId="21218" xr:uid="{C4179072-B901-469D-A2E4-846CCF810147}"/>
    <cellStyle name="Normal 10 2 2 3 8" xfId="37162" xr:uid="{7F7A6BED-50BB-4794-B1BD-8265D1EFDCE9}"/>
    <cellStyle name="Normal 10 2 2 3 9" xfId="39642" xr:uid="{EC275CAF-6CF1-4999-8D11-E80C0C8B8D88}"/>
    <cellStyle name="Normal 10 2 2 4" xfId="3532" xr:uid="{00000000-0005-0000-0000-0000CC0D0000}"/>
    <cellStyle name="Normal 10 2 2 4 2" xfId="3533" xr:uid="{00000000-0005-0000-0000-0000CD0D0000}"/>
    <cellStyle name="Normal 10 2 2 4 2 2" xfId="3534" xr:uid="{00000000-0005-0000-0000-0000CE0D0000}"/>
    <cellStyle name="Normal 10 2 2 4 2 2 2" xfId="19015" xr:uid="{61169D9D-F980-4BED-8613-2148544094B4}"/>
    <cellStyle name="Normal 10 2 2 4 2 2 3" xfId="24749" xr:uid="{22921940-AF3F-4D5A-B997-D3FAD3113BE9}"/>
    <cellStyle name="Normal 10 2 2 4 2 2 4" xfId="38605" xr:uid="{99C318E9-BB42-4E31-8130-C92AF7C53DF8}"/>
    <cellStyle name="Normal 10 2 2 4 2 2 5" xfId="41085" xr:uid="{C1B041A5-5A35-491B-AAA1-63203B209228}"/>
    <cellStyle name="Normal 10 2 2 4 2 2 6" xfId="43563" xr:uid="{711E001A-8FE5-48F8-96CA-2402C318D47C}"/>
    <cellStyle name="Normal 10 2 2 4 2 3" xfId="19014" xr:uid="{336702B9-0984-4AF6-AAB4-BDD4B20BACA9}"/>
    <cellStyle name="Normal 10 2 2 4 2 4" xfId="24748" xr:uid="{C91E6C47-7915-4211-B6F7-6F34DE09ADDF}"/>
    <cellStyle name="Normal 10 2 2 4 2 5" xfId="38604" xr:uid="{D40AA4A2-46A2-4A47-BCD8-32F107ABBD64}"/>
    <cellStyle name="Normal 10 2 2 4 2 6" xfId="41084" xr:uid="{3224E189-A1EE-4761-B059-B6E4DE8F3EC8}"/>
    <cellStyle name="Normal 10 2 2 4 2 7" xfId="43562" xr:uid="{6E89A9DF-CBAC-4E23-958A-A8EB510E23EA}"/>
    <cellStyle name="Normal 10 2 2 4 3" xfId="3535" xr:uid="{00000000-0005-0000-0000-0000CF0D0000}"/>
    <cellStyle name="Normal 10 2 2 4 3 2" xfId="19016" xr:uid="{EC789CB1-4AFD-4809-B6D2-D4D52B5D4EC7}"/>
    <cellStyle name="Normal 10 2 2 4 3 3" xfId="24750" xr:uid="{A7AB8081-0EDC-433E-B5CC-48AC762A66D0}"/>
    <cellStyle name="Normal 10 2 2 4 3 4" xfId="38606" xr:uid="{21F8CDCB-696B-4B5F-AB30-87DE942A9CB0}"/>
    <cellStyle name="Normal 10 2 2 4 3 5" xfId="41086" xr:uid="{4BB5FC9F-88F4-48AD-8079-ACF666B53698}"/>
    <cellStyle name="Normal 10 2 2 4 3 6" xfId="43564" xr:uid="{751144CE-F81B-499E-A936-3B0BED07CCFE}"/>
    <cellStyle name="Normal 10 2 2 4 4" xfId="3536" xr:uid="{00000000-0005-0000-0000-0000D00D0000}"/>
    <cellStyle name="Normal 10 2 2 4 5" xfId="19013" xr:uid="{9515DFC5-840B-482F-8B83-95E967A189B1}"/>
    <cellStyle name="Normal 10 2 2 4 6" xfId="24109" xr:uid="{20DCA2A6-1A47-4116-8938-E90F13516D61}"/>
    <cellStyle name="Normal 10 2 2 4 7" xfId="37969" xr:uid="{A897938F-94BB-485B-BB74-281E5848B175}"/>
    <cellStyle name="Normal 10 2 2 4 8" xfId="40449" xr:uid="{70FBA6C0-3402-4453-97C6-8B5D15CD9EFF}"/>
    <cellStyle name="Normal 10 2 2 4 9" xfId="42927" xr:uid="{765A514F-CDBB-42CD-8D1C-171D00413C79}"/>
    <cellStyle name="Normal 10 2 2 5" xfId="3537" xr:uid="{00000000-0005-0000-0000-0000D10D0000}"/>
    <cellStyle name="Normal 10 2 2 5 2" xfId="3538" xr:uid="{00000000-0005-0000-0000-0000D20D0000}"/>
    <cellStyle name="Normal 10 2 2 5 2 2" xfId="3539" xr:uid="{00000000-0005-0000-0000-0000D30D0000}"/>
    <cellStyle name="Normal 10 2 2 5 2 2 2" xfId="19019" xr:uid="{100DAD9E-3BE3-43E2-8478-B356748C79D2}"/>
    <cellStyle name="Normal 10 2 2 5 2 2 3" xfId="24753" xr:uid="{253022D5-897C-42C1-820A-D368FB086965}"/>
    <cellStyle name="Normal 10 2 2 5 2 2 4" xfId="38609" xr:uid="{D259EF8C-ADF3-4B7A-B280-E05F149EF05F}"/>
    <cellStyle name="Normal 10 2 2 5 2 2 5" xfId="41089" xr:uid="{EC54CA0A-D014-4DFE-9804-6B68BFD6C53C}"/>
    <cellStyle name="Normal 10 2 2 5 2 2 6" xfId="43567" xr:uid="{7A813A74-2F4E-40C8-A5EF-9631CC5D93DA}"/>
    <cellStyle name="Normal 10 2 2 5 2 3" xfId="19018" xr:uid="{85A93275-6C58-4E01-AB7B-5D9B86C423A3}"/>
    <cellStyle name="Normal 10 2 2 5 2 4" xfId="24752" xr:uid="{BB2B0CF1-7821-4CF5-8D12-E3D26AF58633}"/>
    <cellStyle name="Normal 10 2 2 5 2 5" xfId="38608" xr:uid="{92521BCF-4F95-49A9-AF9B-7EC170FD823A}"/>
    <cellStyle name="Normal 10 2 2 5 2 6" xfId="41088" xr:uid="{ED51689A-DE34-413A-93D6-8C433E4C6EDD}"/>
    <cellStyle name="Normal 10 2 2 5 2 7" xfId="43566" xr:uid="{46ECDB4F-75C9-451D-A056-44045AB2C6D3}"/>
    <cellStyle name="Normal 10 2 2 5 3" xfId="3540" xr:uid="{00000000-0005-0000-0000-0000D40D0000}"/>
    <cellStyle name="Normal 10 2 2 5 3 2" xfId="19020" xr:uid="{C66CBAB1-61A5-4EFC-9F21-F7186770EC24}"/>
    <cellStyle name="Normal 10 2 2 5 3 3" xfId="24754" xr:uid="{0949EB4C-3EAF-488E-96E8-428C8E97EEE8}"/>
    <cellStyle name="Normal 10 2 2 5 3 4" xfId="38610" xr:uid="{AEFE2FDB-E13C-4B61-931C-35BC4B1050CA}"/>
    <cellStyle name="Normal 10 2 2 5 3 5" xfId="41090" xr:uid="{C1C8455A-9818-4D6E-986F-E13D1FC20C51}"/>
    <cellStyle name="Normal 10 2 2 5 3 6" xfId="43568" xr:uid="{0599F4DE-3862-410E-BE38-8FF4E1B04B1E}"/>
    <cellStyle name="Normal 10 2 2 5 4" xfId="19017" xr:uid="{68A3BC71-1F51-480F-BD38-37BC9E146A2D}"/>
    <cellStyle name="Normal 10 2 2 5 5" xfId="24751" xr:uid="{E46E749C-81F6-4773-9A70-229DE76F65A0}"/>
    <cellStyle name="Normal 10 2 2 5 6" xfId="38607" xr:uid="{7658F594-BC8C-4BCC-96AD-FB8E8B999917}"/>
    <cellStyle name="Normal 10 2 2 5 7" xfId="41087" xr:uid="{A2E5C0D0-C947-4134-B5B6-AE4F3F47EFF9}"/>
    <cellStyle name="Normal 10 2 2 5 8" xfId="43565" xr:uid="{BDC6325A-0921-4377-8A9A-F50ABD9A1D16}"/>
    <cellStyle name="Normal 10 2 2 6" xfId="3541" xr:uid="{00000000-0005-0000-0000-0000D50D0000}"/>
    <cellStyle name="Normal 10 2 2 6 2" xfId="3542" xr:uid="{00000000-0005-0000-0000-0000D60D0000}"/>
    <cellStyle name="Normal 10 2 2 6 2 2" xfId="19022" xr:uid="{6C1C57CE-C12E-40A6-A663-F55516C39900}"/>
    <cellStyle name="Normal 10 2 2 6 2 3" xfId="24756" xr:uid="{CA93DF17-E5E1-4EAC-828C-BEEED5EF1BA0}"/>
    <cellStyle name="Normal 10 2 2 6 2 4" xfId="38612" xr:uid="{7868B38D-1441-4ED0-AEC9-6579034BB8AA}"/>
    <cellStyle name="Normal 10 2 2 6 2 5" xfId="41092" xr:uid="{D3469F17-794A-4297-B50E-0937BED6209C}"/>
    <cellStyle name="Normal 10 2 2 6 2 6" xfId="43570" xr:uid="{9A59296D-218A-4861-94B6-EDC56B6A97FF}"/>
    <cellStyle name="Normal 10 2 2 6 3" xfId="19021" xr:uid="{555333B3-9A65-4918-A6BA-DB659AB4AE7C}"/>
    <cellStyle name="Normal 10 2 2 6 4" xfId="24755" xr:uid="{385FAB64-08FF-497C-8646-D011C65D40D9}"/>
    <cellStyle name="Normal 10 2 2 6 5" xfId="38611" xr:uid="{04419606-FC30-46BF-836F-5BF42FAD3F71}"/>
    <cellStyle name="Normal 10 2 2 6 6" xfId="41091" xr:uid="{00E2F4BB-C550-494F-9E68-AE75A0596DEC}"/>
    <cellStyle name="Normal 10 2 2 6 7" xfId="43569" xr:uid="{C598639C-75FD-4E72-B338-56C3D5235400}"/>
    <cellStyle name="Normal 10 2 2 7" xfId="3543" xr:uid="{00000000-0005-0000-0000-0000D70D0000}"/>
    <cellStyle name="Normal 10 2 2 7 2" xfId="19023" xr:uid="{A7052131-A02C-4006-A23C-4D1D1E5C7586}"/>
    <cellStyle name="Normal 10 2 2 7 3" xfId="24757" xr:uid="{25DA80FB-755A-4B4F-8579-0FB4D79FF582}"/>
    <cellStyle name="Normal 10 2 2 7 4" xfId="38613" xr:uid="{AB419BA2-844E-41A0-8F5B-B48291E4675A}"/>
    <cellStyle name="Normal 10 2 2 7 5" xfId="41093" xr:uid="{95A86281-0334-49BC-8614-81778156A69E}"/>
    <cellStyle name="Normal 10 2 2 7 6" xfId="43571" xr:uid="{3782F7BB-4FDE-44BA-A612-96936A4785E5}"/>
    <cellStyle name="Normal 10 2 2 8" xfId="19000" xr:uid="{9898388A-6606-462E-BF36-BA2AF9B07C8A}"/>
    <cellStyle name="Normal 10 2 2 9" xfId="21217" xr:uid="{CF468382-D0A3-4495-93A4-C1C7EA03B3E3}"/>
    <cellStyle name="Normal 10 2 3" xfId="3544" xr:uid="{00000000-0005-0000-0000-0000D80D0000}"/>
    <cellStyle name="Normal 10 2 3 10" xfId="39643" xr:uid="{B2A5AA5F-5C23-4323-97ED-EBFB94DEA9D9}"/>
    <cellStyle name="Normal 10 2 3 11" xfId="42121" xr:uid="{80AF177A-3C1E-4BEC-85AB-840191741CEA}"/>
    <cellStyle name="Normal 10 2 3 2" xfId="3545" xr:uid="{00000000-0005-0000-0000-0000D90D0000}"/>
    <cellStyle name="Normal 10 2 3 2 10" xfId="42122" xr:uid="{4E67E448-4791-4602-B1EB-59F550A2F213}"/>
    <cellStyle name="Normal 10 2 3 2 2" xfId="3546" xr:uid="{00000000-0005-0000-0000-0000DA0D0000}"/>
    <cellStyle name="Normal 10 2 3 2 2 2" xfId="3547" xr:uid="{00000000-0005-0000-0000-0000DB0D0000}"/>
    <cellStyle name="Normal 10 2 3 2 2 2 2" xfId="3548" xr:uid="{00000000-0005-0000-0000-0000DC0D0000}"/>
    <cellStyle name="Normal 10 2 3 2 2 2 2 2" xfId="19028" xr:uid="{BDF82F24-9153-4565-8792-565483208A44}"/>
    <cellStyle name="Normal 10 2 3 2 2 2 2 3" xfId="26780" xr:uid="{059290BB-A671-45CD-BCE5-FBC2332A4105}"/>
    <cellStyle name="Normal 10 2 3 2 2 2 2 4" xfId="38847" xr:uid="{5959DA4C-5078-43B4-BFDA-A8AF884BB322}"/>
    <cellStyle name="Normal 10 2 3 2 2 2 2 5" xfId="41327" xr:uid="{FC4CBF5F-2FD2-422C-97AC-EB7152B722C4}"/>
    <cellStyle name="Normal 10 2 3 2 2 2 2 6" xfId="43805" xr:uid="{A5107230-C49A-4F2C-87E4-4ACFEA914F1A}"/>
    <cellStyle name="Normal 10 2 3 2 2 2 3" xfId="19027" xr:uid="{49641199-03F1-46AB-A5D2-993B703E042D}"/>
    <cellStyle name="Normal 10 2 3 2 2 2 4" xfId="24758" xr:uid="{67D28A2A-2466-48BB-B693-B841FF588B96}"/>
    <cellStyle name="Normal 10 2 3 2 2 2 5" xfId="38614" xr:uid="{7528F1EF-28C9-41B8-AF49-48A3E080E8EE}"/>
    <cellStyle name="Normal 10 2 3 2 2 2 6" xfId="41094" xr:uid="{9B7BA7DA-1D21-4FB1-BD79-2A5B57695232}"/>
    <cellStyle name="Normal 10 2 3 2 2 2 7" xfId="43572" xr:uid="{DDA49765-5570-44EC-98E9-ACEE664D8B58}"/>
    <cellStyle name="Normal 10 2 3 2 2 3" xfId="3549" xr:uid="{00000000-0005-0000-0000-0000DD0D0000}"/>
    <cellStyle name="Normal 10 2 3 2 2 3 2" xfId="19029" xr:uid="{E97020CC-05D8-47E0-900A-AD6F90EE7695}"/>
    <cellStyle name="Normal 10 2 3 2 2 3 3" xfId="24759" xr:uid="{0B99EC7D-CD4E-439D-AF20-376A8D33CF95}"/>
    <cellStyle name="Normal 10 2 3 2 2 3 4" xfId="38615" xr:uid="{E00C3E00-8A49-4B09-A168-943F3C0C169E}"/>
    <cellStyle name="Normal 10 2 3 2 2 3 5" xfId="41095" xr:uid="{2E17AEB8-E8B5-4D54-BC54-D6E35C4E2F11}"/>
    <cellStyle name="Normal 10 2 3 2 2 3 6" xfId="43573" xr:uid="{107EB901-5FBA-4A39-B421-C7724A997E9B}"/>
    <cellStyle name="Normal 10 2 3 2 2 4" xfId="19026" xr:uid="{A0265032-1F14-425B-A6CC-115EABB018DA}"/>
    <cellStyle name="Normal 10 2 3 2 2 5" xfId="24112" xr:uid="{99873E8D-6234-4753-B2DB-84076EFDBC34}"/>
    <cellStyle name="Normal 10 2 3 2 2 6" xfId="37972" xr:uid="{DFBDBE7E-C95D-42E3-8E58-D59C41D6C698}"/>
    <cellStyle name="Normal 10 2 3 2 2 7" xfId="40452" xr:uid="{2A410EA1-E765-49BA-B24F-42DAA3EB4E78}"/>
    <cellStyle name="Normal 10 2 3 2 2 8" xfId="42930" xr:uid="{12648C1C-4621-432B-8063-F2C822867D1F}"/>
    <cellStyle name="Normal 10 2 3 2 3" xfId="3550" xr:uid="{00000000-0005-0000-0000-0000DE0D0000}"/>
    <cellStyle name="Normal 10 2 3 2 3 2" xfId="3551" xr:uid="{00000000-0005-0000-0000-0000DF0D0000}"/>
    <cellStyle name="Normal 10 2 3 2 3 2 2" xfId="3552" xr:uid="{00000000-0005-0000-0000-0000E00D0000}"/>
    <cellStyle name="Normal 10 2 3 2 3 2 2 2" xfId="19032" xr:uid="{E58A2505-C46D-4EC2-9481-EF4ABDF757DC}"/>
    <cellStyle name="Normal 10 2 3 2 3 2 2 3" xfId="24761" xr:uid="{535CFFAC-59A0-49AF-99FF-D4E0399536FB}"/>
    <cellStyle name="Normal 10 2 3 2 3 2 2 4" xfId="38617" xr:uid="{45D1C9F9-E32D-4D82-AE31-DF827E963689}"/>
    <cellStyle name="Normal 10 2 3 2 3 2 2 5" xfId="41097" xr:uid="{FC95F4AD-E084-402E-966F-FFDE79C449E1}"/>
    <cellStyle name="Normal 10 2 3 2 3 2 2 6" xfId="43575" xr:uid="{69E9F888-D2BE-4938-BFEC-B9CE35451D76}"/>
    <cellStyle name="Normal 10 2 3 2 3 2 3" xfId="19031" xr:uid="{FCA696E6-10E2-494A-8D24-15B9A48ACAB2}"/>
    <cellStyle name="Normal 10 2 3 2 3 2 4" xfId="24760" xr:uid="{0ACA779F-7789-4909-A316-CAF5A738EC48}"/>
    <cellStyle name="Normal 10 2 3 2 3 2 5" xfId="38616" xr:uid="{597C38F7-32D9-4C24-A7F4-FE56D9A202BD}"/>
    <cellStyle name="Normal 10 2 3 2 3 2 6" xfId="41096" xr:uid="{3AC9C7F1-50A3-4C17-9A5D-9F5B1FCB4715}"/>
    <cellStyle name="Normal 10 2 3 2 3 2 7" xfId="43574" xr:uid="{DB78BD15-3872-4CCD-B0F4-E00DCC0D8859}"/>
    <cellStyle name="Normal 10 2 3 2 3 3" xfId="3553" xr:uid="{00000000-0005-0000-0000-0000E10D0000}"/>
    <cellStyle name="Normal 10 2 3 2 3 3 2" xfId="19033" xr:uid="{59F2C31B-64E5-4F04-BFEA-69B060766FCB}"/>
    <cellStyle name="Normal 10 2 3 2 3 3 3" xfId="24762" xr:uid="{52A4CF7C-3697-41B0-94B2-0FECF6691100}"/>
    <cellStyle name="Normal 10 2 3 2 3 3 4" xfId="38618" xr:uid="{F4F258CA-7CD9-4CA4-AC4E-1591BF7CD9DF}"/>
    <cellStyle name="Normal 10 2 3 2 3 3 5" xfId="41098" xr:uid="{FA9F1D0F-6E8C-4E43-B890-19F6F6C8132F}"/>
    <cellStyle name="Normal 10 2 3 2 3 3 6" xfId="43576" xr:uid="{1859A0AF-AA60-4E61-A507-A957305826DB}"/>
    <cellStyle name="Normal 10 2 3 2 3 4" xfId="19030" xr:uid="{AE7C27C2-65CB-4B87-A007-A1D24DB339B8}"/>
    <cellStyle name="Normal 10 2 3 2 3 5" xfId="26781" xr:uid="{E3E881F0-CCC9-4B91-8384-4701CBD34FC0}"/>
    <cellStyle name="Normal 10 2 3 2 3 6" xfId="38848" xr:uid="{887112B8-B8C8-417E-A610-A3913E1A8A0B}"/>
    <cellStyle name="Normal 10 2 3 2 3 7" xfId="41328" xr:uid="{E495325B-1DD6-4D90-B98F-756561C49912}"/>
    <cellStyle name="Normal 10 2 3 2 3 8" xfId="43806" xr:uid="{B16D372F-16BB-45B4-94C8-1458B0033D81}"/>
    <cellStyle name="Normal 10 2 3 2 4" xfId="3554" xr:uid="{00000000-0005-0000-0000-0000E20D0000}"/>
    <cellStyle name="Normal 10 2 3 2 4 2" xfId="3555" xr:uid="{00000000-0005-0000-0000-0000E30D0000}"/>
    <cellStyle name="Normal 10 2 3 2 4 2 2" xfId="19035" xr:uid="{0129C70D-56A3-422E-ACF5-247A182E8D80}"/>
    <cellStyle name="Normal 10 2 3 2 4 2 3" xfId="24764" xr:uid="{51ADAC27-9455-4FBC-A281-4093337A5FCC}"/>
    <cellStyle name="Normal 10 2 3 2 4 2 4" xfId="38620" xr:uid="{F69C06A7-D042-43F9-927B-5BCDDD88B7ED}"/>
    <cellStyle name="Normal 10 2 3 2 4 2 5" xfId="41100" xr:uid="{8B8B0817-D3EB-4046-B6AC-39C8C52A5BB2}"/>
    <cellStyle name="Normal 10 2 3 2 4 2 6" xfId="43578" xr:uid="{9AD029A4-C5D0-4B71-A152-306B20A0D718}"/>
    <cellStyle name="Normal 10 2 3 2 4 3" xfId="19034" xr:uid="{BC23D3B0-422B-422B-A9E8-E0C6022F9F4F}"/>
    <cellStyle name="Normal 10 2 3 2 4 4" xfId="24763" xr:uid="{24D28283-CF02-45DC-8B16-BD9066AAA00E}"/>
    <cellStyle name="Normal 10 2 3 2 4 5" xfId="38619" xr:uid="{89DE64FE-68F7-4376-95E0-DDB73BEBF941}"/>
    <cellStyle name="Normal 10 2 3 2 4 6" xfId="41099" xr:uid="{256FBADA-F54B-4D65-9032-3840E137D730}"/>
    <cellStyle name="Normal 10 2 3 2 4 7" xfId="43577" xr:uid="{329D2DF3-3674-4F8B-BC13-0EC235DB3727}"/>
    <cellStyle name="Normal 10 2 3 2 5" xfId="3556" xr:uid="{00000000-0005-0000-0000-0000E40D0000}"/>
    <cellStyle name="Normal 10 2 3 2 5 2" xfId="19036" xr:uid="{087F30A8-54B6-44AA-AA77-FA5FD9E066C0}"/>
    <cellStyle name="Normal 10 2 3 2 5 3" xfId="24765" xr:uid="{7718439B-16D8-4A10-A0E1-78CC0B306BE1}"/>
    <cellStyle name="Normal 10 2 3 2 5 4" xfId="38621" xr:uid="{BD79CA1C-21D0-4E8B-8389-489725B0AEBD}"/>
    <cellStyle name="Normal 10 2 3 2 5 5" xfId="41101" xr:uid="{0970969A-742A-45E7-BD9C-45EE359A614F}"/>
    <cellStyle name="Normal 10 2 3 2 5 6" xfId="43579" xr:uid="{55984B83-8367-4574-A1F7-41DBD983A640}"/>
    <cellStyle name="Normal 10 2 3 2 6" xfId="19025" xr:uid="{C2B5A54B-002B-4E5F-9187-FCEA70E27DDC}"/>
    <cellStyle name="Normal 10 2 3 2 7" xfId="21220" xr:uid="{2843C44E-0657-4CAE-8372-40E518A63DA1}"/>
    <cellStyle name="Normal 10 2 3 2 8" xfId="37164" xr:uid="{42C74B7D-A6CD-4810-8945-0E7BA4204535}"/>
    <cellStyle name="Normal 10 2 3 2 9" xfId="39644" xr:uid="{9ED8023D-B5B0-418F-AA07-4E328AF417AC}"/>
    <cellStyle name="Normal 10 2 3 3" xfId="3557" xr:uid="{00000000-0005-0000-0000-0000E50D0000}"/>
    <cellStyle name="Normal 10 2 3 3 2" xfId="3558" xr:uid="{00000000-0005-0000-0000-0000E60D0000}"/>
    <cellStyle name="Normal 10 2 3 3 2 2" xfId="3559" xr:uid="{00000000-0005-0000-0000-0000E70D0000}"/>
    <cellStyle name="Normal 10 2 3 3 2 2 2" xfId="19039" xr:uid="{917477ED-1E06-4FD5-B3BA-59ABE790DE93}"/>
    <cellStyle name="Normal 10 2 3 3 2 2 3" xfId="24767" xr:uid="{79E5D478-1395-4E0F-ACC4-26241E786182}"/>
    <cellStyle name="Normal 10 2 3 3 2 2 4" xfId="38623" xr:uid="{0564A284-0AE1-4F22-9D3A-501D7FB29006}"/>
    <cellStyle name="Normal 10 2 3 3 2 2 5" xfId="41103" xr:uid="{DBE5CAD0-FFE8-4914-AE66-D84C0F8B4AD9}"/>
    <cellStyle name="Normal 10 2 3 3 2 2 6" xfId="43581" xr:uid="{2ADC427C-EAE9-443A-8584-DC27B996A2CE}"/>
    <cellStyle name="Normal 10 2 3 3 2 3" xfId="19038" xr:uid="{F2ADE901-7E43-4986-8643-F650F1BCCCC7}"/>
    <cellStyle name="Normal 10 2 3 3 2 4" xfId="24766" xr:uid="{90D512C2-BB87-4B41-ADAC-FC8B6460073A}"/>
    <cellStyle name="Normal 10 2 3 3 2 5" xfId="38622" xr:uid="{0FD5304F-5AA0-4A3A-AADD-A27AC4F798FD}"/>
    <cellStyle name="Normal 10 2 3 3 2 6" xfId="41102" xr:uid="{3C1DDD62-43F6-4405-95FB-CE92D0AF7DD3}"/>
    <cellStyle name="Normal 10 2 3 3 2 7" xfId="43580" xr:uid="{D127760B-EC64-48FC-97D2-4DCD433806A9}"/>
    <cellStyle name="Normal 10 2 3 3 3" xfId="3560" xr:uid="{00000000-0005-0000-0000-0000E80D0000}"/>
    <cellStyle name="Normal 10 2 3 3 3 2" xfId="19040" xr:uid="{77E95864-EC46-4300-937A-3EBC314039D6}"/>
    <cellStyle name="Normal 10 2 3 3 3 3" xfId="24768" xr:uid="{9E22DBA1-2BA1-4310-B528-B0E7774FD219}"/>
    <cellStyle name="Normal 10 2 3 3 3 4" xfId="38624" xr:uid="{B4C66BE9-7B60-45A4-9A10-54421CEA8AF5}"/>
    <cellStyle name="Normal 10 2 3 3 3 5" xfId="41104" xr:uid="{C1C42267-4762-49BA-86F0-815DFEADC3E5}"/>
    <cellStyle name="Normal 10 2 3 3 3 6" xfId="43582" xr:uid="{D47A74E2-E41E-41AD-B30F-3511CF84CC05}"/>
    <cellStyle name="Normal 10 2 3 3 4" xfId="19037" xr:uid="{18CB5705-D37C-446D-B9E5-62E168CBDF21}"/>
    <cellStyle name="Normal 10 2 3 3 5" xfId="24111" xr:uid="{6D629008-226D-4460-88D6-E79BEB52FF39}"/>
    <cellStyle name="Normal 10 2 3 3 6" xfId="37971" xr:uid="{C9A52FE4-4647-414E-98D0-F40C6394206F}"/>
    <cellStyle name="Normal 10 2 3 3 7" xfId="40451" xr:uid="{83E136D2-0FFC-4DB6-AFC7-7EFB6DCCF5A7}"/>
    <cellStyle name="Normal 10 2 3 3 8" xfId="42929" xr:uid="{9FD20D02-B986-4705-962C-DE7D2FA40D52}"/>
    <cellStyle name="Normal 10 2 3 4" xfId="3561" xr:uid="{00000000-0005-0000-0000-0000E90D0000}"/>
    <cellStyle name="Normal 10 2 3 4 2" xfId="3562" xr:uid="{00000000-0005-0000-0000-0000EA0D0000}"/>
    <cellStyle name="Normal 10 2 3 4 2 2" xfId="3563" xr:uid="{00000000-0005-0000-0000-0000EB0D0000}"/>
    <cellStyle name="Normal 10 2 3 4 2 2 2" xfId="19043" xr:uid="{174DDFC3-B8FD-4F26-B9E0-C4B351C86878}"/>
    <cellStyle name="Normal 10 2 3 4 2 2 3" xfId="24771" xr:uid="{59FD320E-346A-442C-BF09-A6E908045F96}"/>
    <cellStyle name="Normal 10 2 3 4 2 2 4" xfId="38627" xr:uid="{5BBEF61D-486B-41AA-89D4-5C419324BFC4}"/>
    <cellStyle name="Normal 10 2 3 4 2 2 5" xfId="41107" xr:uid="{D984AAB4-7290-4C83-986D-32D37CFEBF09}"/>
    <cellStyle name="Normal 10 2 3 4 2 2 6" xfId="43585" xr:uid="{17A1C701-2EC5-4B67-B5DF-351427C3D71D}"/>
    <cellStyle name="Normal 10 2 3 4 2 3" xfId="19042" xr:uid="{C4F05B6E-CE03-4A79-A2A2-3B606862A85D}"/>
    <cellStyle name="Normal 10 2 3 4 2 4" xfId="24770" xr:uid="{D878468B-8230-4D02-9241-D9B5781BF965}"/>
    <cellStyle name="Normal 10 2 3 4 2 5" xfId="38626" xr:uid="{0BABDF46-70F2-4204-8F6D-133204F29E2E}"/>
    <cellStyle name="Normal 10 2 3 4 2 6" xfId="41106" xr:uid="{7F21B6B6-7E08-486C-AE51-6E426C3D2E11}"/>
    <cellStyle name="Normal 10 2 3 4 2 7" xfId="43584" xr:uid="{3FF1C382-6D49-4694-995D-51653BEB5519}"/>
    <cellStyle name="Normal 10 2 3 4 3" xfId="3564" xr:uid="{00000000-0005-0000-0000-0000EC0D0000}"/>
    <cellStyle name="Normal 10 2 3 4 3 2" xfId="19044" xr:uid="{87E21C9A-36A6-4C35-AD00-6E5A3F29A207}"/>
    <cellStyle name="Normal 10 2 3 4 3 3" xfId="24772" xr:uid="{3D255A91-1EA3-4AEB-AFC6-A76FC09550D6}"/>
    <cellStyle name="Normal 10 2 3 4 3 4" xfId="38628" xr:uid="{44136E54-E276-4053-8E3C-95063E3F811D}"/>
    <cellStyle name="Normal 10 2 3 4 3 5" xfId="41108" xr:uid="{CEBFC3B0-DC32-4D13-AEA8-5719D8A70A3D}"/>
    <cellStyle name="Normal 10 2 3 4 3 6" xfId="43586" xr:uid="{13D594AE-59A2-4324-8B0E-2A3B3FE9F21D}"/>
    <cellStyle name="Normal 10 2 3 4 4" xfId="19041" xr:uid="{C1A19C15-FDD8-490C-BBF9-83EE29E50D7F}"/>
    <cellStyle name="Normal 10 2 3 4 5" xfId="24769" xr:uid="{BB6B29BF-0160-4F47-849A-C4E91EEE8634}"/>
    <cellStyle name="Normal 10 2 3 4 6" xfId="38625" xr:uid="{22EC8034-9C84-45DE-B0EC-6EAF611307AA}"/>
    <cellStyle name="Normal 10 2 3 4 7" xfId="41105" xr:uid="{72F23145-3D92-4FEE-B982-0ED2500F1F4D}"/>
    <cellStyle name="Normal 10 2 3 4 8" xfId="43583" xr:uid="{5A726A59-5F93-4FAD-846B-8E66E47503E4}"/>
    <cellStyle name="Normal 10 2 3 5" xfId="3565" xr:uid="{00000000-0005-0000-0000-0000ED0D0000}"/>
    <cellStyle name="Normal 10 2 3 5 2" xfId="3566" xr:uid="{00000000-0005-0000-0000-0000EE0D0000}"/>
    <cellStyle name="Normal 10 2 3 5 2 2" xfId="19046" xr:uid="{F3714873-EAAA-4899-88BB-DB3F203A1ACD}"/>
    <cellStyle name="Normal 10 2 3 5 2 3" xfId="24774" xr:uid="{2547FABC-56C1-4F6B-8732-26E6EC188EEF}"/>
    <cellStyle name="Normal 10 2 3 5 2 4" xfId="38630" xr:uid="{D93FF411-B71D-4D10-828F-207CEE139E5F}"/>
    <cellStyle name="Normal 10 2 3 5 2 5" xfId="41110" xr:uid="{6A5DE278-C0CA-46DB-9AAA-C7765946384F}"/>
    <cellStyle name="Normal 10 2 3 5 2 6" xfId="43588" xr:uid="{926B669C-CAA7-431C-BCF2-9CBB83719D3D}"/>
    <cellStyle name="Normal 10 2 3 5 3" xfId="19045" xr:uid="{60E0AF56-F82C-4937-82E6-A72A8DBC200B}"/>
    <cellStyle name="Normal 10 2 3 5 4" xfId="24773" xr:uid="{3EFEE828-234C-4159-ACFE-1FE942F3A15C}"/>
    <cellStyle name="Normal 10 2 3 5 5" xfId="38629" xr:uid="{C1609807-98A9-46A6-B821-00A3023AE817}"/>
    <cellStyle name="Normal 10 2 3 5 6" xfId="41109" xr:uid="{74EA44DD-8436-4232-A21D-2EB157A71243}"/>
    <cellStyle name="Normal 10 2 3 5 7" xfId="43587" xr:uid="{5814D94C-4CB0-4A20-9DD3-FA7030302279}"/>
    <cellStyle name="Normal 10 2 3 6" xfId="3567" xr:uid="{00000000-0005-0000-0000-0000EF0D0000}"/>
    <cellStyle name="Normal 10 2 3 6 2" xfId="19047" xr:uid="{2C4E06A3-B3D2-457C-BBC0-407DB794121C}"/>
    <cellStyle name="Normal 10 2 3 6 3" xfId="24775" xr:uid="{31DEAE40-3082-4BA2-8223-A885E5BF674A}"/>
    <cellStyle name="Normal 10 2 3 6 4" xfId="38631" xr:uid="{D72BC6DF-C35B-43D5-AF9D-D2F637AC8F5B}"/>
    <cellStyle name="Normal 10 2 3 6 5" xfId="41111" xr:uid="{924F384E-6F30-48DB-84FF-3B2EE22D1830}"/>
    <cellStyle name="Normal 10 2 3 6 6" xfId="43589" xr:uid="{267EA96D-1A38-48FF-8C9C-403CD9A3ABCF}"/>
    <cellStyle name="Normal 10 2 3 7" xfId="19024" xr:uid="{EFAB821A-18BA-4BEF-AA16-CC1E4B48625D}"/>
    <cellStyle name="Normal 10 2 3 8" xfId="21219" xr:uid="{4E07DADE-619D-43E3-B4B0-CAAB1A84323B}"/>
    <cellStyle name="Normal 10 2 3 9" xfId="37163" xr:uid="{D191DF7D-6606-4FCA-90B8-24448152FF1F}"/>
    <cellStyle name="Normal 10 2 4" xfId="3568" xr:uid="{00000000-0005-0000-0000-0000F00D0000}"/>
    <cellStyle name="Normal 10 2 5" xfId="3569" xr:uid="{00000000-0005-0000-0000-0000F10D0000}"/>
    <cellStyle name="Normal 10 2 5 10" xfId="39645" xr:uid="{894F29C8-B8A2-40E8-A32D-493FF1088623}"/>
    <cellStyle name="Normal 10 2 5 11" xfId="42123" xr:uid="{D91627A0-3E52-4316-9EB3-905A206B8E4C}"/>
    <cellStyle name="Normal 10 2 5 2" xfId="3570" xr:uid="{00000000-0005-0000-0000-0000F20D0000}"/>
    <cellStyle name="Normal 10 2 5 2 10" xfId="42124" xr:uid="{15716C29-7577-46DF-B78B-6912A133C3C4}"/>
    <cellStyle name="Normal 10 2 5 2 2" xfId="3571" xr:uid="{00000000-0005-0000-0000-0000F30D0000}"/>
    <cellStyle name="Normal 10 2 5 2 2 2" xfId="3572" xr:uid="{00000000-0005-0000-0000-0000F40D0000}"/>
    <cellStyle name="Normal 10 2 5 2 2 2 2" xfId="3573" xr:uid="{00000000-0005-0000-0000-0000F50D0000}"/>
    <cellStyle name="Normal 10 2 5 2 2 2 2 2" xfId="19052" xr:uid="{69DAE77B-80DA-4795-B580-103A55A032C7}"/>
    <cellStyle name="Normal 10 2 5 2 2 2 2 3" xfId="24777" xr:uid="{6DEE1B3C-F668-44F5-B619-AB728E1EBE8E}"/>
    <cellStyle name="Normal 10 2 5 2 2 2 2 4" xfId="38633" xr:uid="{98B91B19-1828-4AEC-84B6-3992AC47EF30}"/>
    <cellStyle name="Normal 10 2 5 2 2 2 2 5" xfId="41113" xr:uid="{7022CE41-69A6-4353-B179-06A5A0A1AF1C}"/>
    <cellStyle name="Normal 10 2 5 2 2 2 2 6" xfId="43591" xr:uid="{63E396D2-C462-4A37-874E-A462036E54C4}"/>
    <cellStyle name="Normal 10 2 5 2 2 2 3" xfId="19051" xr:uid="{0CF92B8A-62EC-42F5-9F13-5872C85823BA}"/>
    <cellStyle name="Normal 10 2 5 2 2 2 4" xfId="24776" xr:uid="{B8EC49D9-0C90-41CD-98BE-099BF16BB9B5}"/>
    <cellStyle name="Normal 10 2 5 2 2 2 5" xfId="38632" xr:uid="{312BBEF8-E739-4057-811F-4A13A773BBA6}"/>
    <cellStyle name="Normal 10 2 5 2 2 2 6" xfId="41112" xr:uid="{79D51176-8E1A-40F9-9B13-8DA932BB3FA9}"/>
    <cellStyle name="Normal 10 2 5 2 2 2 7" xfId="43590" xr:uid="{0B8A38D7-1605-4A46-80DD-DB2F0E19CBF6}"/>
    <cellStyle name="Normal 10 2 5 2 2 3" xfId="3574" xr:uid="{00000000-0005-0000-0000-0000F60D0000}"/>
    <cellStyle name="Normal 10 2 5 2 2 3 2" xfId="19053" xr:uid="{98FDD562-76B5-42EA-B6D0-86F68BE83F4B}"/>
    <cellStyle name="Normal 10 2 5 2 2 3 3" xfId="24778" xr:uid="{B0C69B96-04CA-48B5-BD89-E3655BB7765A}"/>
    <cellStyle name="Normal 10 2 5 2 2 3 4" xfId="38634" xr:uid="{40046DB6-B298-4B56-8178-951BBFD11370}"/>
    <cellStyle name="Normal 10 2 5 2 2 3 5" xfId="41114" xr:uid="{ED93EAFA-4CEF-420D-9EA1-1746903DA0DC}"/>
    <cellStyle name="Normal 10 2 5 2 2 3 6" xfId="43592" xr:uid="{513E47A4-6A83-418E-B1DF-67695BC0E0DA}"/>
    <cellStyle name="Normal 10 2 5 2 2 4" xfId="19050" xr:uid="{303A0C2B-7891-4B8D-8626-7DDF2345944A}"/>
    <cellStyle name="Normal 10 2 5 2 2 5" xfId="24114" xr:uid="{85D2F937-A9C4-4935-855A-D228D49F21FA}"/>
    <cellStyle name="Normal 10 2 5 2 2 6" xfId="37974" xr:uid="{B4CCEB89-0B5A-427C-9249-21168D260D25}"/>
    <cellStyle name="Normal 10 2 5 2 2 7" xfId="40454" xr:uid="{5DFB530F-1024-4C93-9BB2-6D4A90734889}"/>
    <cellStyle name="Normal 10 2 5 2 2 8" xfId="42932" xr:uid="{3485EC71-6B2F-4879-A5E3-F26855E77537}"/>
    <cellStyle name="Normal 10 2 5 2 3" xfId="3575" xr:uid="{00000000-0005-0000-0000-0000F70D0000}"/>
    <cellStyle name="Normal 10 2 5 2 3 2" xfId="3576" xr:uid="{00000000-0005-0000-0000-0000F80D0000}"/>
    <cellStyle name="Normal 10 2 5 2 3 2 2" xfId="3577" xr:uid="{00000000-0005-0000-0000-0000F90D0000}"/>
    <cellStyle name="Normal 10 2 5 2 3 2 2 2" xfId="19056" xr:uid="{B79A78C7-B3E2-4336-8707-F5563AACD79A}"/>
    <cellStyle name="Normal 10 2 5 2 3 2 2 3" xfId="24780" xr:uid="{E5469E25-D6B2-48AD-95AD-5510F8803B3F}"/>
    <cellStyle name="Normal 10 2 5 2 3 2 2 4" xfId="38636" xr:uid="{BE24FA5E-353D-4577-A1B5-E2CE6BBC05CE}"/>
    <cellStyle name="Normal 10 2 5 2 3 2 2 5" xfId="41116" xr:uid="{23822371-8898-4ED4-8D4C-736B3153E6B0}"/>
    <cellStyle name="Normal 10 2 5 2 3 2 2 6" xfId="43594" xr:uid="{BBA21AC2-2D81-4FE5-BFDC-B0092B1097DC}"/>
    <cellStyle name="Normal 10 2 5 2 3 2 3" xfId="19055" xr:uid="{BACF1962-94B8-449D-A410-639FFA386DDC}"/>
    <cellStyle name="Normal 10 2 5 2 3 2 4" xfId="26666" xr:uid="{29A67A2E-C85C-4307-BCF3-01CE74DCB278}"/>
    <cellStyle name="Normal 10 2 5 2 3 2 5" xfId="38799" xr:uid="{F1A800BE-64E8-4346-8B40-83BF5F35BE9A}"/>
    <cellStyle name="Normal 10 2 5 2 3 2 6" xfId="41279" xr:uid="{84BCC692-556F-4994-9B63-CA9EBB6C108B}"/>
    <cellStyle name="Normal 10 2 5 2 3 2 7" xfId="43757" xr:uid="{1E867FA3-AC62-4E14-92A8-7399F70AE7F0}"/>
    <cellStyle name="Normal 10 2 5 2 3 3" xfId="3578" xr:uid="{00000000-0005-0000-0000-0000FA0D0000}"/>
    <cellStyle name="Normal 10 2 5 2 3 3 2" xfId="19057" xr:uid="{5EE1ADCE-C89A-4465-AC8A-27AA0153360C}"/>
    <cellStyle name="Normal 10 2 5 2 3 3 3" xfId="24781" xr:uid="{18874D34-FF4A-48D7-9A56-F424CC34D6D6}"/>
    <cellStyle name="Normal 10 2 5 2 3 3 4" xfId="38637" xr:uid="{715F2D7E-E316-46BE-9A86-0112AEEC14C5}"/>
    <cellStyle name="Normal 10 2 5 2 3 3 5" xfId="41117" xr:uid="{D5D2780E-812E-479A-B656-D842A1F5712F}"/>
    <cellStyle name="Normal 10 2 5 2 3 3 6" xfId="43595" xr:uid="{CF0152A3-06AC-4665-A8B7-939A319BC95C}"/>
    <cellStyle name="Normal 10 2 5 2 3 4" xfId="19054" xr:uid="{DF3FCB59-F097-4F48-AC3A-0C55D43E83F0}"/>
    <cellStyle name="Normal 10 2 5 2 3 5" xfId="24779" xr:uid="{16A3F36A-2A0D-4D4A-9219-6467DDDF9375}"/>
    <cellStyle name="Normal 10 2 5 2 3 6" xfId="38635" xr:uid="{D4BB16FF-5854-4340-B9A0-325557A2B7CD}"/>
    <cellStyle name="Normal 10 2 5 2 3 7" xfId="41115" xr:uid="{7FBE077E-93FF-4F6C-B95D-86A04F7CB39E}"/>
    <cellStyle name="Normal 10 2 5 2 3 8" xfId="43593" xr:uid="{6DEC3A55-4BB2-41CD-B32D-8BD65F9A528D}"/>
    <cellStyle name="Normal 10 2 5 2 4" xfId="3579" xr:uid="{00000000-0005-0000-0000-0000FB0D0000}"/>
    <cellStyle name="Normal 10 2 5 2 4 2" xfId="3580" xr:uid="{00000000-0005-0000-0000-0000FC0D0000}"/>
    <cellStyle name="Normal 10 2 5 2 4 2 2" xfId="19059" xr:uid="{C28B4B5E-12EE-4F24-BE15-12CEC82787EA}"/>
    <cellStyle name="Normal 10 2 5 2 4 2 3" xfId="20880" xr:uid="{F68D0CF2-E014-4D9E-8C00-4A265102D3D0}"/>
    <cellStyle name="Normal 10 2 5 2 4 2 4" xfId="37036" xr:uid="{0CC85D15-62E3-49A4-92DA-28F0C4A0C638}"/>
    <cellStyle name="Normal 10 2 5 2 4 2 5" xfId="39516" xr:uid="{AECD3490-AC5E-42FA-96A1-8D78D8C0931D}"/>
    <cellStyle name="Normal 10 2 5 2 4 2 6" xfId="41994" xr:uid="{77B6F8C2-8501-4476-BB9A-8EE71D9498D5}"/>
    <cellStyle name="Normal 10 2 5 2 4 3" xfId="19058" xr:uid="{5738EA19-A7A7-49DE-9708-D6CB792E1F26}"/>
    <cellStyle name="Normal 10 2 5 2 4 4" xfId="24782" xr:uid="{527EFB71-618F-4293-A2A9-B4BFDABBD927}"/>
    <cellStyle name="Normal 10 2 5 2 4 5" xfId="38638" xr:uid="{6AA55A52-1324-43B4-BED4-97D8A77F8106}"/>
    <cellStyle name="Normal 10 2 5 2 4 6" xfId="41118" xr:uid="{DE6683CB-275B-4B4A-879B-D1526C520CA5}"/>
    <cellStyle name="Normal 10 2 5 2 4 7" xfId="43596" xr:uid="{D42061A6-E4D7-44E6-B851-D2F5459F20CA}"/>
    <cellStyle name="Normal 10 2 5 2 5" xfId="3581" xr:uid="{00000000-0005-0000-0000-0000FD0D0000}"/>
    <cellStyle name="Normal 10 2 5 2 5 2" xfId="19060" xr:uid="{47C437C2-08FB-4AEB-AA52-99E59B71E2FA}"/>
    <cellStyle name="Normal 10 2 5 2 5 3" xfId="24783" xr:uid="{454CF130-6CBD-4BE2-84F7-95677003EBAE}"/>
    <cellStyle name="Normal 10 2 5 2 5 4" xfId="38639" xr:uid="{96B800B7-FAC8-44EC-96EA-2136D5514849}"/>
    <cellStyle name="Normal 10 2 5 2 5 5" xfId="41119" xr:uid="{D9DF2035-B7E8-438B-BCD3-ACF49AE90E37}"/>
    <cellStyle name="Normal 10 2 5 2 5 6" xfId="43597" xr:uid="{2FE2FC14-38EF-491D-B3FC-848788CF6718}"/>
    <cellStyle name="Normal 10 2 5 2 6" xfId="19049" xr:uid="{E4C79637-B49E-48BC-BEF4-A7A87B1BA53D}"/>
    <cellStyle name="Normal 10 2 5 2 7" xfId="21222" xr:uid="{9C408D1E-9D3D-4761-A882-84E965FF47E7}"/>
    <cellStyle name="Normal 10 2 5 2 8" xfId="37166" xr:uid="{A6F8D65A-8F72-4501-9DBC-FFA3EEBDAF85}"/>
    <cellStyle name="Normal 10 2 5 2 9" xfId="39646" xr:uid="{21292751-0AC9-4097-8AA1-AFF30FAAE0D4}"/>
    <cellStyle name="Normal 10 2 5 3" xfId="3582" xr:uid="{00000000-0005-0000-0000-0000FE0D0000}"/>
    <cellStyle name="Normal 10 2 5 3 2" xfId="3583" xr:uid="{00000000-0005-0000-0000-0000FF0D0000}"/>
    <cellStyle name="Normal 10 2 5 3 2 2" xfId="3584" xr:uid="{00000000-0005-0000-0000-0000000E0000}"/>
    <cellStyle name="Normal 10 2 5 3 2 2 2" xfId="19063" xr:uid="{C881CEA1-1B1C-4F7F-892F-BABB09C92332}"/>
    <cellStyle name="Normal 10 2 5 3 2 2 3" xfId="24785" xr:uid="{5907931D-E1BD-47DE-B332-F9C1BDA2D036}"/>
    <cellStyle name="Normal 10 2 5 3 2 2 4" xfId="38641" xr:uid="{6A846390-4446-4792-9CA7-CEA3C1E57DB2}"/>
    <cellStyle name="Normal 10 2 5 3 2 2 5" xfId="41121" xr:uid="{B38D0534-E07D-4E56-B1CC-F0B78CA7C5F5}"/>
    <cellStyle name="Normal 10 2 5 3 2 2 6" xfId="43599" xr:uid="{8D960CC8-ABED-46F7-A017-5E28A0AA89D3}"/>
    <cellStyle name="Normal 10 2 5 3 2 3" xfId="19062" xr:uid="{B4A25828-3A1A-4E23-BEEB-8C7D10D546BA}"/>
    <cellStyle name="Normal 10 2 5 3 2 4" xfId="24784" xr:uid="{6D288B80-04D5-4FD1-A2BC-5AB73DEC4F5C}"/>
    <cellStyle name="Normal 10 2 5 3 2 5" xfId="38640" xr:uid="{ED864450-7CD8-4EE8-BE58-BAFCE24F7706}"/>
    <cellStyle name="Normal 10 2 5 3 2 6" xfId="41120" xr:uid="{61BF86F5-FDC7-4788-8C9D-485C74C0C1FD}"/>
    <cellStyle name="Normal 10 2 5 3 2 7" xfId="43598" xr:uid="{24BDB732-8ADA-4AB9-AAA5-9C99553A07D0}"/>
    <cellStyle name="Normal 10 2 5 3 3" xfId="3585" xr:uid="{00000000-0005-0000-0000-0000010E0000}"/>
    <cellStyle name="Normal 10 2 5 3 3 2" xfId="19064" xr:uid="{322A791C-8872-46BD-AB85-156316CC1C6E}"/>
    <cellStyle name="Normal 10 2 5 3 3 3" xfId="24786" xr:uid="{17EA452F-3661-486E-8181-D6201B600845}"/>
    <cellStyle name="Normal 10 2 5 3 3 4" xfId="38642" xr:uid="{9E5A604D-1F7E-4D9A-AB80-599CBE7E385D}"/>
    <cellStyle name="Normal 10 2 5 3 3 5" xfId="41122" xr:uid="{37686A96-07DE-44EC-9F4C-0E9E0EEB4B4C}"/>
    <cellStyle name="Normal 10 2 5 3 3 6" xfId="43600" xr:uid="{D13EA13D-A25E-467A-9D73-240101562F06}"/>
    <cellStyle name="Normal 10 2 5 3 4" xfId="19061" xr:uid="{BFDF29D2-68A5-42B7-82EF-2FB328E7A7DF}"/>
    <cellStyle name="Normal 10 2 5 3 5" xfId="24113" xr:uid="{A1DB95A3-75B2-4C1E-B843-8A6296E7481A}"/>
    <cellStyle name="Normal 10 2 5 3 6" xfId="37973" xr:uid="{F08FE008-BAEE-420C-A6F9-758618E08FA2}"/>
    <cellStyle name="Normal 10 2 5 3 7" xfId="40453" xr:uid="{3AC2E9FA-CAEB-4BA5-BB95-7F1FB0F117C6}"/>
    <cellStyle name="Normal 10 2 5 3 8" xfId="42931" xr:uid="{DFA4579F-A61D-467B-AA0A-DC239A29EE99}"/>
    <cellStyle name="Normal 10 2 5 4" xfId="3586" xr:uid="{00000000-0005-0000-0000-0000020E0000}"/>
    <cellStyle name="Normal 10 2 5 4 2" xfId="3587" xr:uid="{00000000-0005-0000-0000-0000030E0000}"/>
    <cellStyle name="Normal 10 2 5 4 2 2" xfId="3588" xr:uid="{00000000-0005-0000-0000-0000040E0000}"/>
    <cellStyle name="Normal 10 2 5 4 2 2 2" xfId="19067" xr:uid="{141F7910-BCD8-401F-8321-32F40158EEEA}"/>
    <cellStyle name="Normal 10 2 5 4 2 2 3" xfId="26667" xr:uid="{11F02EDD-D5F0-4971-A224-F55E7091ADAE}"/>
    <cellStyle name="Normal 10 2 5 4 2 2 4" xfId="38800" xr:uid="{FD3CCA60-555D-41F1-A6EE-C4FD02E5E1E5}"/>
    <cellStyle name="Normal 10 2 5 4 2 2 5" xfId="41280" xr:uid="{EA2BC053-5FFD-40C2-80B3-5897E1030E48}"/>
    <cellStyle name="Normal 10 2 5 4 2 2 6" xfId="43758" xr:uid="{F6F0A963-0232-4B07-ACE1-4BB34BDFBFC4}"/>
    <cellStyle name="Normal 10 2 5 4 2 3" xfId="19066" xr:uid="{C5CD9551-7429-4D0E-B38F-49335BD2BEC2}"/>
    <cellStyle name="Normal 10 2 5 4 2 4" xfId="24788" xr:uid="{FCA87E6E-679F-4FF6-8150-5241362D44AD}"/>
    <cellStyle name="Normal 10 2 5 4 2 5" xfId="38644" xr:uid="{097B19CC-8BBC-4B4C-B1A5-FBA10E7A26FF}"/>
    <cellStyle name="Normal 10 2 5 4 2 6" xfId="41124" xr:uid="{696C6024-0C6A-46F0-8091-B5D6F71F05C1}"/>
    <cellStyle name="Normal 10 2 5 4 2 7" xfId="43602" xr:uid="{28FAF4B5-DF8C-44A4-A257-7401B9092401}"/>
    <cellStyle name="Normal 10 2 5 4 3" xfId="3589" xr:uid="{00000000-0005-0000-0000-0000050E0000}"/>
    <cellStyle name="Normal 10 2 5 4 3 2" xfId="19068" xr:uid="{771DFCC5-68DA-4B43-8989-DE0B7674AD16}"/>
    <cellStyle name="Normal 10 2 5 4 3 3" xfId="24789" xr:uid="{74320642-8EB3-4FCB-8A6B-09EFC9DF0D2F}"/>
    <cellStyle name="Normal 10 2 5 4 3 4" xfId="38645" xr:uid="{21D3DA4B-FBA7-4D79-B418-CA6279FCA1C7}"/>
    <cellStyle name="Normal 10 2 5 4 3 5" xfId="41125" xr:uid="{E39F6439-123F-41DA-B95A-3D6B4D0B82F2}"/>
    <cellStyle name="Normal 10 2 5 4 3 6" xfId="43603" xr:uid="{9FE6C764-3541-4EAC-8747-E01F1C656465}"/>
    <cellStyle name="Normal 10 2 5 4 4" xfId="19065" xr:uid="{8D5A48CD-EC01-489F-830E-6B6C4F23768C}"/>
    <cellStyle name="Normal 10 2 5 4 5" xfId="24787" xr:uid="{E9ABECAA-91D3-4099-80DD-E11C8FCA9C8F}"/>
    <cellStyle name="Normal 10 2 5 4 6" xfId="38643" xr:uid="{7C4466E2-933E-435A-82E3-3938441484A2}"/>
    <cellStyle name="Normal 10 2 5 4 7" xfId="41123" xr:uid="{6AB8A8EF-2D8D-4AA9-8F4C-6ACA2EFD8987}"/>
    <cellStyle name="Normal 10 2 5 4 8" xfId="43601" xr:uid="{B44DE2D7-5DC4-49CC-BED7-0238E6A4322D}"/>
    <cellStyle name="Normal 10 2 5 5" xfId="3590" xr:uid="{00000000-0005-0000-0000-0000060E0000}"/>
    <cellStyle name="Normal 10 2 5 5 2" xfId="3591" xr:uid="{00000000-0005-0000-0000-0000070E0000}"/>
    <cellStyle name="Normal 10 2 5 5 2 2" xfId="19070" xr:uid="{E9903594-C5B8-49EC-A1B8-1D7F0B2305CC}"/>
    <cellStyle name="Normal 10 2 5 5 2 3" xfId="26668" xr:uid="{F51F5480-99BD-4CBD-AA43-99399367F5E9}"/>
    <cellStyle name="Normal 10 2 5 5 2 4" xfId="38801" xr:uid="{3E39A720-4078-4FCE-B58B-BDEFAB31E504}"/>
    <cellStyle name="Normal 10 2 5 5 2 5" xfId="41281" xr:uid="{974D3DD5-582F-4B75-A091-5E8538465FA4}"/>
    <cellStyle name="Normal 10 2 5 5 2 6" xfId="43759" xr:uid="{6294DC21-FCD5-4168-A611-D8D06D33134F}"/>
    <cellStyle name="Normal 10 2 5 5 3" xfId="19069" xr:uid="{F2313B52-EBDB-492A-BF6F-DF196374251D}"/>
    <cellStyle name="Normal 10 2 5 5 4" xfId="24790" xr:uid="{581C9E53-F90C-486F-8FD1-6F558968FFB6}"/>
    <cellStyle name="Normal 10 2 5 5 5" xfId="38646" xr:uid="{04DFB283-0C17-4A8E-953B-8865A45FFA19}"/>
    <cellStyle name="Normal 10 2 5 5 6" xfId="41126" xr:uid="{1E21EFFE-3E41-40D5-AC24-2A653461D485}"/>
    <cellStyle name="Normal 10 2 5 5 7" xfId="43604" xr:uid="{28090F00-D0FA-45A5-AFFB-DBF5B3D5C7E6}"/>
    <cellStyle name="Normal 10 2 5 6" xfId="3592" xr:uid="{00000000-0005-0000-0000-0000080E0000}"/>
    <cellStyle name="Normal 10 2 5 6 2" xfId="19071" xr:uid="{51EFE01A-C073-4B5D-8AF4-697356802A7F}"/>
    <cellStyle name="Normal 10 2 5 6 3" xfId="26782" xr:uid="{E7A5F430-2D09-43C4-9AC4-0311AB3DD250}"/>
    <cellStyle name="Normal 10 2 5 6 4" xfId="38849" xr:uid="{4CF2536F-9D05-4111-9CA3-9ECEAF052814}"/>
    <cellStyle name="Normal 10 2 5 6 5" xfId="41329" xr:uid="{DB0ABDA3-C44B-4A40-8BEA-5D1FD1968B3F}"/>
    <cellStyle name="Normal 10 2 5 6 6" xfId="43807" xr:uid="{76DFF06F-053F-4D0E-A4BE-1ABFCD33E416}"/>
    <cellStyle name="Normal 10 2 5 7" xfId="19048" xr:uid="{A9D38986-8D78-4D84-B4EC-6AED59C179CF}"/>
    <cellStyle name="Normal 10 2 5 8" xfId="21221" xr:uid="{C0C2CBF5-2E88-49F5-8523-DFBFB1D195F2}"/>
    <cellStyle name="Normal 10 2 5 9" xfId="37165" xr:uid="{9B480397-59A6-46A9-9D95-FB376C295F94}"/>
    <cellStyle name="Normal 10 2 6" xfId="3593" xr:uid="{00000000-0005-0000-0000-0000090E0000}"/>
    <cellStyle name="Normal 10 2 6 10" xfId="42125" xr:uid="{6A3204C8-9637-4A9E-8A10-236B222F4028}"/>
    <cellStyle name="Normal 10 2 6 2" xfId="3594" xr:uid="{00000000-0005-0000-0000-00000A0E0000}"/>
    <cellStyle name="Normal 10 2 6 2 2" xfId="3595" xr:uid="{00000000-0005-0000-0000-00000B0E0000}"/>
    <cellStyle name="Normal 10 2 6 2 2 2" xfId="3596" xr:uid="{00000000-0005-0000-0000-00000C0E0000}"/>
    <cellStyle name="Normal 10 2 6 2 2 2 2" xfId="19075" xr:uid="{1D6A023F-065A-4776-9D80-FF4D1D66DAE5}"/>
    <cellStyle name="Normal 10 2 6 2 2 2 3" xfId="24792" xr:uid="{12C21D1A-BCBF-4AAC-B711-0EF1FB5D7355}"/>
    <cellStyle name="Normal 10 2 6 2 2 2 4" xfId="38648" xr:uid="{5939DAF0-34F3-42B1-9E8E-6833DD3D7662}"/>
    <cellStyle name="Normal 10 2 6 2 2 2 5" xfId="41128" xr:uid="{8F899B9D-90F9-4964-AFD2-E5AFF33DC0CE}"/>
    <cellStyle name="Normal 10 2 6 2 2 2 6" xfId="43606" xr:uid="{7CCF4263-9E10-45AA-9C23-DB13B19F6BB6}"/>
    <cellStyle name="Normal 10 2 6 2 2 3" xfId="19074" xr:uid="{B80B9207-2A12-41B7-9BC5-1C9DC9FEDCBE}"/>
    <cellStyle name="Normal 10 2 6 2 2 4" xfId="24791" xr:uid="{824F460E-A46C-45A4-BDCD-AA9CB11CBE9A}"/>
    <cellStyle name="Normal 10 2 6 2 2 5" xfId="38647" xr:uid="{7620A7DA-60EF-49F9-A2D0-A3BA5D961ACF}"/>
    <cellStyle name="Normal 10 2 6 2 2 6" xfId="41127" xr:uid="{F71F6526-983E-4318-A3A1-DA067F60C095}"/>
    <cellStyle name="Normal 10 2 6 2 2 7" xfId="43605" xr:uid="{B94B5D4E-71A7-43F8-A97C-50818AA4BA98}"/>
    <cellStyle name="Normal 10 2 6 2 3" xfId="3597" xr:uid="{00000000-0005-0000-0000-00000D0E0000}"/>
    <cellStyle name="Normal 10 2 6 2 3 2" xfId="19076" xr:uid="{323CA1B3-7606-4E53-A258-AA26249882B9}"/>
    <cellStyle name="Normal 10 2 6 2 3 3" xfId="26784" xr:uid="{ABD2AA53-B22C-4030-A0E1-9EFF5EA2769E}"/>
    <cellStyle name="Normal 10 2 6 2 3 4" xfId="38851" xr:uid="{18987065-FF08-4E49-B5E4-5C84FB53A9AC}"/>
    <cellStyle name="Normal 10 2 6 2 3 5" xfId="41331" xr:uid="{7E1963F6-D9AB-4E2D-B88C-C8EB3E7DC689}"/>
    <cellStyle name="Normal 10 2 6 2 3 6" xfId="43809" xr:uid="{172BE6E2-84BA-427D-885A-3DB8940F0D57}"/>
    <cellStyle name="Normal 10 2 6 2 4" xfId="19073" xr:uid="{5F5735D2-5118-4453-BB90-A72CC77E6E59}"/>
    <cellStyle name="Normal 10 2 6 2 5" xfId="24115" xr:uid="{3CD309A5-A2F5-47F4-A1FB-9E8484803501}"/>
    <cellStyle name="Normal 10 2 6 2 6" xfId="37975" xr:uid="{56445561-0191-4EA4-B426-BF09C39C48EA}"/>
    <cellStyle name="Normal 10 2 6 2 7" xfId="40455" xr:uid="{FAD67D50-C49B-4F91-841C-F71A33BCD7C5}"/>
    <cellStyle name="Normal 10 2 6 2 8" xfId="42933" xr:uid="{C3CCC42D-6002-4AC1-A8D1-11B414CCCC13}"/>
    <cellStyle name="Normal 10 2 6 3" xfId="3598" xr:uid="{00000000-0005-0000-0000-00000E0E0000}"/>
    <cellStyle name="Normal 10 2 6 3 2" xfId="3599" xr:uid="{00000000-0005-0000-0000-00000F0E0000}"/>
    <cellStyle name="Normal 10 2 6 3 2 2" xfId="3600" xr:uid="{00000000-0005-0000-0000-0000100E0000}"/>
    <cellStyle name="Normal 10 2 6 3 2 2 2" xfId="19079" xr:uid="{6A0C2BBF-CC82-44B0-AEDE-5C5E9D39339E}"/>
    <cellStyle name="Normal 10 2 6 3 2 2 3" xfId="24793" xr:uid="{83D49A28-F075-4950-BA22-0FF0163C242C}"/>
    <cellStyle name="Normal 10 2 6 3 2 2 4" xfId="38649" xr:uid="{F737CE1C-E5DF-4E7B-AB97-E3FE33C81858}"/>
    <cellStyle name="Normal 10 2 6 3 2 2 5" xfId="41129" xr:uid="{E8D14D64-6702-4F7F-A9A0-1CA9200027C7}"/>
    <cellStyle name="Normal 10 2 6 3 2 2 6" xfId="43607" xr:uid="{C44895E4-7E90-46BD-967F-6D4EFD5F4C66}"/>
    <cellStyle name="Normal 10 2 6 3 2 3" xfId="19078" xr:uid="{E6888F38-8B31-4DB6-8E4D-3D42F0C8BA4D}"/>
    <cellStyle name="Normal 10 2 6 3 2 4" xfId="26783" xr:uid="{03A6B52A-B77F-4D11-A6EF-55407701C19D}"/>
    <cellStyle name="Normal 10 2 6 3 2 5" xfId="38850" xr:uid="{82E1A587-1C32-4502-8238-6377F4A0665F}"/>
    <cellStyle name="Normal 10 2 6 3 2 6" xfId="41330" xr:uid="{A1B0CE27-035D-4391-8648-6FE0DA3CBECD}"/>
    <cellStyle name="Normal 10 2 6 3 2 7" xfId="43808" xr:uid="{819C7C85-781D-4322-92A3-A26CA4019DEB}"/>
    <cellStyle name="Normal 10 2 6 3 3" xfId="3601" xr:uid="{00000000-0005-0000-0000-0000110E0000}"/>
    <cellStyle name="Normal 10 2 6 3 3 2" xfId="19080" xr:uid="{FFC05354-7D4D-4BB6-8CC7-A8D71880630B}"/>
    <cellStyle name="Normal 10 2 6 3 3 3" xfId="24794" xr:uid="{DBCAE075-A540-463F-AB84-1B7E66644D85}"/>
    <cellStyle name="Normal 10 2 6 3 3 4" xfId="38650" xr:uid="{96D4BECA-46B0-4C8F-8896-A5AAFE42F443}"/>
    <cellStyle name="Normal 10 2 6 3 3 5" xfId="41130" xr:uid="{4B347E7E-6714-49BA-8935-A872F296B8FC}"/>
    <cellStyle name="Normal 10 2 6 3 3 6" xfId="43608" xr:uid="{8D6873DF-84F8-402A-8740-995C324CD03F}"/>
    <cellStyle name="Normal 10 2 6 3 4" xfId="19077" xr:uid="{B75B7351-7DDC-4EB4-A0EB-1D758624324D}"/>
    <cellStyle name="Normal 10 2 6 3 5" xfId="26669" xr:uid="{D50BD358-2B1F-4FF3-A5AC-F498DDF5EB87}"/>
    <cellStyle name="Normal 10 2 6 3 6" xfId="38802" xr:uid="{59D035C1-BFCD-4BE2-B97B-9B6F8A536CA8}"/>
    <cellStyle name="Normal 10 2 6 3 7" xfId="41282" xr:uid="{4F27490E-ECF7-4572-942C-7B28AD5BC5B5}"/>
    <cellStyle name="Normal 10 2 6 3 8" xfId="43760" xr:uid="{8DD70CFE-E2BA-436D-93C2-94B66E5C86EE}"/>
    <cellStyle name="Normal 10 2 6 4" xfId="3602" xr:uid="{00000000-0005-0000-0000-0000120E0000}"/>
    <cellStyle name="Normal 10 2 6 4 2" xfId="3603" xr:uid="{00000000-0005-0000-0000-0000130E0000}"/>
    <cellStyle name="Normal 10 2 6 4 2 2" xfId="19082" xr:uid="{DE65D7BA-B991-46ED-8F8B-16DAD56B4BA9}"/>
    <cellStyle name="Normal 10 2 6 4 2 3" xfId="26738" xr:uid="{6D89A9AC-88FD-4F1D-82C8-609BD45F6071}"/>
    <cellStyle name="Normal 10 2 6 4 2 4" xfId="38809" xr:uid="{E554BEA9-A3A8-4BE4-920D-3C6FB812C0AD}"/>
    <cellStyle name="Normal 10 2 6 4 2 5" xfId="41289" xr:uid="{FDAA9CCF-01B0-449A-B75D-4AB56458DA60}"/>
    <cellStyle name="Normal 10 2 6 4 2 6" xfId="43767" xr:uid="{8CEAB471-BB41-4900-9A6C-E51B3AAC4B92}"/>
    <cellStyle name="Normal 10 2 6 4 3" xfId="19081" xr:uid="{F7084C08-81EF-472F-93B5-C0E2E56EC152}"/>
    <cellStyle name="Normal 10 2 6 4 4" xfId="26786" xr:uid="{8D4DCB8C-E97B-4279-9E21-BA5629E1DAA3}"/>
    <cellStyle name="Normal 10 2 6 4 5" xfId="38853" xr:uid="{529C0BAF-86A7-4C19-AFF1-7CB47980C783}"/>
    <cellStyle name="Normal 10 2 6 4 6" xfId="41333" xr:uid="{DEB0913B-58AB-4BEA-9766-F488422A6A9E}"/>
    <cellStyle name="Normal 10 2 6 4 7" xfId="43811" xr:uid="{6E883C8B-FADF-4398-ABF5-BB6378D74957}"/>
    <cellStyle name="Normal 10 2 6 5" xfId="3604" xr:uid="{00000000-0005-0000-0000-0000140E0000}"/>
    <cellStyle name="Normal 10 2 6 5 2" xfId="19083" xr:uid="{9586E06B-D5CB-46A5-8429-B372C37AE0E6}"/>
    <cellStyle name="Normal 10 2 6 5 3" xfId="26785" xr:uid="{51D6EEB6-5816-4285-99B0-7AE49DA20D9D}"/>
    <cellStyle name="Normal 10 2 6 5 4" xfId="38852" xr:uid="{E72668EB-08AC-4C5E-9DEC-85EEF29A25AB}"/>
    <cellStyle name="Normal 10 2 6 5 5" xfId="41332" xr:uid="{7D387A91-3F2F-4E05-9ACD-499EB96AFBBB}"/>
    <cellStyle name="Normal 10 2 6 5 6" xfId="43810" xr:uid="{A751BBBF-7E27-4825-8F6E-1511E6786B41}"/>
    <cellStyle name="Normal 10 2 6 6" xfId="19072" xr:uid="{7B47FC80-E3F7-47FA-A7E9-A8A7F70D665A}"/>
    <cellStyle name="Normal 10 2 6 7" xfId="21223" xr:uid="{D6216AC4-B79D-4BF6-B2A6-AD713F266835}"/>
    <cellStyle name="Normal 10 2 6 8" xfId="37167" xr:uid="{8142BFCD-8C44-4452-A9DB-5DA8EBDFEC95}"/>
    <cellStyle name="Normal 10 2 6 9" xfId="39647" xr:uid="{F4FEDDB6-5713-47D2-9426-D028BC0FDA89}"/>
    <cellStyle name="Normal 10 2 7" xfId="3605" xr:uid="{00000000-0005-0000-0000-0000150E0000}"/>
    <cellStyle name="Normal 10 2 7 2" xfId="3606" xr:uid="{00000000-0005-0000-0000-0000160E0000}"/>
    <cellStyle name="Normal 10 2 7 2 2" xfId="3607" xr:uid="{00000000-0005-0000-0000-0000170E0000}"/>
    <cellStyle name="Normal 10 2 7 2 2 2" xfId="3608" xr:uid="{00000000-0005-0000-0000-0000180E0000}"/>
    <cellStyle name="Normal 10 2 7 2 2 2 2" xfId="19087" xr:uid="{149CB7E6-84C4-4DA5-899C-F1468F29FD26}"/>
    <cellStyle name="Normal 10 2 7 2 2 2 3" xfId="24795" xr:uid="{59781368-524A-402E-9F15-0F6F194D2076}"/>
    <cellStyle name="Normal 10 2 7 2 2 2 4" xfId="38651" xr:uid="{2BBF7E41-D1BE-49B0-BCCA-07038B23B80F}"/>
    <cellStyle name="Normal 10 2 7 2 2 2 5" xfId="41131" xr:uid="{591013A5-9342-4566-947E-D824EC5F2E9A}"/>
    <cellStyle name="Normal 10 2 7 2 2 2 6" xfId="43609" xr:uid="{379D6091-6D6E-4313-B7C7-2A203065C1BC}"/>
    <cellStyle name="Normal 10 2 7 2 2 3" xfId="19086" xr:uid="{339B215B-78D3-484E-A782-2256BCFBB2AB}"/>
    <cellStyle name="Normal 10 2 7 2 2 4" xfId="26908" xr:uid="{3C91477A-7B80-44B8-8F38-D27CD4F26AEA}"/>
    <cellStyle name="Normal 10 2 7 2 2 5" xfId="38904" xr:uid="{825FA4D0-DE2F-4DDD-846E-C53BFF9E287D}"/>
    <cellStyle name="Normal 10 2 7 2 2 6" xfId="41384" xr:uid="{3988AFAB-7594-45F7-A4D6-D989C702F109}"/>
    <cellStyle name="Normal 10 2 7 2 2 7" xfId="43862" xr:uid="{0D1EEA1C-2E99-40E1-B7FE-E91EFD27BC08}"/>
    <cellStyle name="Normal 10 2 7 2 3" xfId="3609" xr:uid="{00000000-0005-0000-0000-0000190E0000}"/>
    <cellStyle name="Normal 10 2 7 2 3 2" xfId="19088" xr:uid="{F30AA7B7-D230-42D1-AAC2-29C9A1AAD467}"/>
    <cellStyle name="Normal 10 2 7 2 3 3" xfId="24796" xr:uid="{2E2AE517-3E81-4460-9C02-43A57B7C9C1C}"/>
    <cellStyle name="Normal 10 2 7 2 3 4" xfId="38652" xr:uid="{A6209F70-DF3E-4F78-8D98-70296473EFBF}"/>
    <cellStyle name="Normal 10 2 7 2 3 5" xfId="41132" xr:uid="{80E54C27-A3A1-46A4-91D9-D3A323406DC6}"/>
    <cellStyle name="Normal 10 2 7 2 3 6" xfId="43610" xr:uid="{2186C1C1-C41E-47AA-A778-BD21FE027208}"/>
    <cellStyle name="Normal 10 2 7 2 4" xfId="19085" xr:uid="{82307D5D-67FF-4832-B87B-36418D015E33}"/>
    <cellStyle name="Normal 10 2 7 2 5" xfId="24116" xr:uid="{6A7891A0-8D05-4CE5-A293-D401BBD311DC}"/>
    <cellStyle name="Normal 10 2 7 2 6" xfId="37976" xr:uid="{9D99C7AB-B2AD-458E-9E1C-1743DD7A49D3}"/>
    <cellStyle name="Normal 10 2 7 2 7" xfId="40456" xr:uid="{DE855DF8-E9B5-4E6D-A76F-36BC49C44308}"/>
    <cellStyle name="Normal 10 2 7 2 8" xfId="42934" xr:uid="{942BD920-2D15-40DC-800D-D1ECD439E6BF}"/>
    <cellStyle name="Normal 10 2 7 3" xfId="3610" xr:uid="{00000000-0005-0000-0000-00001A0E0000}"/>
    <cellStyle name="Normal 10 2 7 3 2" xfId="3611" xr:uid="{00000000-0005-0000-0000-00001B0E0000}"/>
    <cellStyle name="Normal 10 2 7 3 2 2" xfId="19090" xr:uid="{3433DCA8-E01C-44EC-B7F9-04BC04FECB99}"/>
    <cellStyle name="Normal 10 2 7 3 2 3" xfId="24798" xr:uid="{3089C24C-B0A1-48A5-8AF6-AA99AA349818}"/>
    <cellStyle name="Normal 10 2 7 3 2 4" xfId="38654" xr:uid="{9CC1CB9D-F573-45BE-9CDA-90C175F816CF}"/>
    <cellStyle name="Normal 10 2 7 3 2 5" xfId="41134" xr:uid="{D58E5B60-4409-455B-96E4-81AE0F7514E2}"/>
    <cellStyle name="Normal 10 2 7 3 2 6" xfId="43612" xr:uid="{B2184C63-22EB-44AC-A6BF-E1104982456A}"/>
    <cellStyle name="Normal 10 2 7 3 3" xfId="19089" xr:uid="{5F46354E-E86A-4A59-896D-3044B185A54F}"/>
    <cellStyle name="Normal 10 2 7 3 4" xfId="24797" xr:uid="{766D122F-2F0C-4291-A0A3-DCF09408FB18}"/>
    <cellStyle name="Normal 10 2 7 3 5" xfId="38653" xr:uid="{97A931F8-4826-4CE3-87A9-7A1A3C4912D0}"/>
    <cellStyle name="Normal 10 2 7 3 6" xfId="41133" xr:uid="{B7B70CBD-18C5-4EEA-8CF7-AE35185989E0}"/>
    <cellStyle name="Normal 10 2 7 3 7" xfId="43611" xr:uid="{238B73A3-A40F-45EF-B12C-3D12FD1E484D}"/>
    <cellStyle name="Normal 10 2 7 4" xfId="3612" xr:uid="{00000000-0005-0000-0000-00001C0E0000}"/>
    <cellStyle name="Normal 10 2 7 4 2" xfId="19091" xr:uid="{FD3A9E50-C939-4C3F-80CF-ACF8271BF0AD}"/>
    <cellStyle name="Normal 10 2 7 4 3" xfId="24799" xr:uid="{E042DC35-A38D-4231-88A2-41D38B2D98FA}"/>
    <cellStyle name="Normal 10 2 7 4 4" xfId="38655" xr:uid="{5D151188-58B0-47B1-8792-5FEF3CD0B499}"/>
    <cellStyle name="Normal 10 2 7 4 5" xfId="41135" xr:uid="{46DE1222-B397-48AF-B688-D8E7E2D60286}"/>
    <cellStyle name="Normal 10 2 7 4 6" xfId="43613" xr:uid="{0996D5BA-D343-4F78-B322-F41A5B65BA9A}"/>
    <cellStyle name="Normal 10 2 7 5" xfId="19084" xr:uid="{8DD4288D-2370-4EF1-AC05-D7AD0C703C6F}"/>
    <cellStyle name="Normal 10 2 7 6" xfId="21224" xr:uid="{04430725-B887-4485-B507-C6BA96DE2C83}"/>
    <cellStyle name="Normal 10 2 7 7" xfId="37168" xr:uid="{B323516D-93AC-4683-94CE-3A4514C15DCF}"/>
    <cellStyle name="Normal 10 2 7 8" xfId="39648" xr:uid="{A338D166-02D8-4699-B7B6-8A5009CCBA45}"/>
    <cellStyle name="Normal 10 2 7 9" xfId="42126" xr:uid="{C2E6CE98-DE2C-45B5-B935-5888A5E498D2}"/>
    <cellStyle name="Normal 10 2 8" xfId="3613" xr:uid="{00000000-0005-0000-0000-00001D0E0000}"/>
    <cellStyle name="Normal 10 2 8 2" xfId="3614" xr:uid="{00000000-0005-0000-0000-00001E0E0000}"/>
    <cellStyle name="Normal 10 2 8 2 2" xfId="19093" xr:uid="{282395AB-B8D0-496D-AEE5-A75DEAB5D851}"/>
    <cellStyle name="Normal 10 2 8 2 3" xfId="24801" xr:uid="{98395E96-EDBD-419B-8DE6-1DAF79C564D0}"/>
    <cellStyle name="Normal 10 2 8 2 4" xfId="38657" xr:uid="{EEFBFE93-52FB-4B99-BF22-258EAF40FFD2}"/>
    <cellStyle name="Normal 10 2 8 2 5" xfId="41137" xr:uid="{7175DD81-42BD-44FC-B8C8-CD5A7896FFFF}"/>
    <cellStyle name="Normal 10 2 8 2 6" xfId="43615" xr:uid="{E88D67E9-754F-4113-8EE9-DA2B25729383}"/>
    <cellStyle name="Normal 10 2 8 3" xfId="19092" xr:uid="{8F9CC7F6-360F-436A-B8DF-B593F8623721}"/>
    <cellStyle name="Normal 10 2 8 4" xfId="24800" xr:uid="{45616186-A966-46C3-BB93-DC6D07802E88}"/>
    <cellStyle name="Normal 10 2 8 5" xfId="38656" xr:uid="{2288F70B-9C56-48FB-949A-57B90A1A4293}"/>
    <cellStyle name="Normal 10 2 8 6" xfId="41136" xr:uid="{A6A1BD2A-C0C7-4C3B-A878-3A07D5574EA4}"/>
    <cellStyle name="Normal 10 2 8 7" xfId="43614" xr:uid="{2A8BCD06-CDF8-4019-938A-74987D29D8FC}"/>
    <cellStyle name="Normal 10 3" xfId="3615" xr:uid="{00000000-0005-0000-0000-00001F0E0000}"/>
    <cellStyle name="Normal 10 3 2" xfId="23628" xr:uid="{F2E18F09-0C41-4716-9184-CB2729F2E515}"/>
    <cellStyle name="Normal 10 3 2 2" xfId="37621" xr:uid="{DA007B52-52CC-419F-AB63-3F4C76BF1511}"/>
    <cellStyle name="Normal 10 3 2 3" xfId="40101" xr:uid="{D4546775-1A4E-49E7-A709-082CBC4E75D7}"/>
    <cellStyle name="Normal 10 3 2 4" xfId="42579" xr:uid="{1F916C53-53B1-41DD-99DD-74D9F313FE41}"/>
    <cellStyle name="Normal 10 4" xfId="3616" xr:uid="{00000000-0005-0000-0000-0000200E0000}"/>
    <cellStyle name="Normal 10 5" xfId="3617" xr:uid="{00000000-0005-0000-0000-0000210E0000}"/>
    <cellStyle name="Normal 10 5 2" xfId="23629" xr:uid="{187CA2DD-B5E4-4C8F-8997-634F4494C5BA}"/>
    <cellStyle name="Normal 10 6" xfId="3618" xr:uid="{00000000-0005-0000-0000-0000220E0000}"/>
    <cellStyle name="Normal 10 6 2" xfId="23630" xr:uid="{05298FD9-E8A6-4C61-B058-9999A06990D0}"/>
    <cellStyle name="Normal 10 7" xfId="3619" xr:uid="{00000000-0005-0000-0000-0000230E0000}"/>
    <cellStyle name="Normal 10 7 2" xfId="23631" xr:uid="{5C10E56D-D86A-40BF-92A9-137E7BB2CE6D}"/>
    <cellStyle name="Normal 10 8" xfId="3620" xr:uid="{00000000-0005-0000-0000-0000240E0000}"/>
    <cellStyle name="Normal 10 8 2" xfId="23632" xr:uid="{F979D414-D8BF-4536-A1C9-2D51E2075B3B}"/>
    <cellStyle name="Normal 10 8 2 2" xfId="37622" xr:uid="{6D3C8CF9-7ACD-4D1C-90E3-8801181CF817}"/>
    <cellStyle name="Normal 10 8 2 3" xfId="40102" xr:uid="{7D1F59D2-E96A-4EF1-AB76-ECF9579D306F}"/>
    <cellStyle name="Normal 10 8 2 4" xfId="42580" xr:uid="{E913AF81-22C4-4EA8-AE6A-D37C100BC397}"/>
    <cellStyle name="Normal 10 9" xfId="3621" xr:uid="{00000000-0005-0000-0000-0000250E0000}"/>
    <cellStyle name="Normal 11" xfId="3622" xr:uid="{00000000-0005-0000-0000-0000260E0000}"/>
    <cellStyle name="Normal 11 2" xfId="3623" xr:uid="{00000000-0005-0000-0000-0000270E0000}"/>
    <cellStyle name="Normal 11 2 2" xfId="3624" xr:uid="{00000000-0005-0000-0000-0000280E0000}"/>
    <cellStyle name="Normal 11 2 2 2" xfId="3625" xr:uid="{00000000-0005-0000-0000-0000290E0000}"/>
    <cellStyle name="Normal 11 3" xfId="3626" xr:uid="{00000000-0005-0000-0000-00002A0E0000}"/>
    <cellStyle name="Normal 11 4" xfId="3627" xr:uid="{00000000-0005-0000-0000-00002B0E0000}"/>
    <cellStyle name="Normal 11 4 2" xfId="3628" xr:uid="{00000000-0005-0000-0000-00002C0E0000}"/>
    <cellStyle name="Normal 11 5" xfId="3629" xr:uid="{00000000-0005-0000-0000-00002D0E0000}"/>
    <cellStyle name="Normal 11 5 2" xfId="3630" xr:uid="{00000000-0005-0000-0000-00002E0E0000}"/>
    <cellStyle name="Normal 11 5 3" xfId="3631" xr:uid="{00000000-0005-0000-0000-00002F0E0000}"/>
    <cellStyle name="Normal 11 5 3 10" xfId="42127" xr:uid="{290D40A2-4A7F-4565-83B9-DACF3DA4B215}"/>
    <cellStyle name="Normal 11 5 3 2" xfId="3632" xr:uid="{00000000-0005-0000-0000-0000300E0000}"/>
    <cellStyle name="Normal 11 5 3 2 2" xfId="3633" xr:uid="{00000000-0005-0000-0000-0000310E0000}"/>
    <cellStyle name="Normal 11 5 3 2 2 2" xfId="3634" xr:uid="{00000000-0005-0000-0000-0000320E0000}"/>
    <cellStyle name="Normal 11 5 3 2 2 2 2" xfId="19097" xr:uid="{E7C72D92-62F7-427F-ACE9-EC2391DD1B44}"/>
    <cellStyle name="Normal 11 5 3 2 2 2 3" xfId="24802" xr:uid="{AE341CA6-E24D-4AD1-8835-F3B48C8B0F29}"/>
    <cellStyle name="Normal 11 5 3 2 2 2 4" xfId="38658" xr:uid="{39636ED5-9ABF-43D4-925A-04462FFBE9D3}"/>
    <cellStyle name="Normal 11 5 3 2 2 2 5" xfId="41138" xr:uid="{52FE7742-B5A1-4F61-92F3-93A8C45F8E05}"/>
    <cellStyle name="Normal 11 5 3 2 2 2 6" xfId="43616" xr:uid="{F899146A-5070-4304-BF0E-C4251A512DD8}"/>
    <cellStyle name="Normal 11 5 3 2 2 3" xfId="19096" xr:uid="{0C9D0723-075D-4A63-B1E3-989B28700C5E}"/>
    <cellStyle name="Normal 11 5 3 2 2 4" xfId="26787" xr:uid="{5C037A7E-6F59-4C40-865C-EE02A18634F7}"/>
    <cellStyle name="Normal 11 5 3 2 2 5" xfId="38854" xr:uid="{6A772D3B-9138-4034-B018-2B115C30FEBC}"/>
    <cellStyle name="Normal 11 5 3 2 2 6" xfId="41334" xr:uid="{44DAB7C1-E43E-4D29-BFC4-D9522B8F2742}"/>
    <cellStyle name="Normal 11 5 3 2 2 7" xfId="43812" xr:uid="{7034A18A-20BF-480F-8774-D1EF92B2B472}"/>
    <cellStyle name="Normal 11 5 3 2 3" xfId="3635" xr:uid="{00000000-0005-0000-0000-0000330E0000}"/>
    <cellStyle name="Normal 11 5 3 2 3 2" xfId="19098" xr:uid="{05624CFF-83ED-4984-A381-68C8ED2E91AD}"/>
    <cellStyle name="Normal 11 5 3 2 3 3" xfId="24803" xr:uid="{93E45264-AEE4-4D2B-AB42-AEB3642462CE}"/>
    <cellStyle name="Normal 11 5 3 2 3 4" xfId="38659" xr:uid="{E1A3F1B5-A355-4C0D-834E-C67527B586B3}"/>
    <cellStyle name="Normal 11 5 3 2 3 5" xfId="41139" xr:uid="{12AF22A3-2680-41FD-89EC-DFAAF1A4B75C}"/>
    <cellStyle name="Normal 11 5 3 2 3 6" xfId="43617" xr:uid="{8CE7556E-435D-4D7E-9347-D23D9A8FD85A}"/>
    <cellStyle name="Normal 11 5 3 2 4" xfId="19095" xr:uid="{56C47726-704A-4898-B5AA-9326386A850B}"/>
    <cellStyle name="Normal 11 5 3 2 5" xfId="24117" xr:uid="{C609B418-B2C2-4F14-9213-94F11E80D1A2}"/>
    <cellStyle name="Normal 11 5 3 2 6" xfId="37977" xr:uid="{221C39A2-E404-419F-9FAF-959CCF0F8E8B}"/>
    <cellStyle name="Normal 11 5 3 2 7" xfId="40457" xr:uid="{CDFD923E-D471-4C46-9DBA-4B745CAABCDD}"/>
    <cellStyle name="Normal 11 5 3 2 8" xfId="42935" xr:uid="{56ECABD3-7737-42BE-8B3E-1AF319D40B9F}"/>
    <cellStyle name="Normal 11 5 3 3" xfId="3636" xr:uid="{00000000-0005-0000-0000-0000340E0000}"/>
    <cellStyle name="Normal 11 5 3 3 2" xfId="3637" xr:uid="{00000000-0005-0000-0000-0000350E0000}"/>
    <cellStyle name="Normal 11 5 3 3 2 2" xfId="3638" xr:uid="{00000000-0005-0000-0000-0000360E0000}"/>
    <cellStyle name="Normal 11 5 3 3 2 2 2" xfId="19101" xr:uid="{A669BA55-BA54-48EF-ADC6-D80AD9335B7E}"/>
    <cellStyle name="Normal 11 5 3 3 2 2 3" xfId="24804" xr:uid="{11BDD592-B973-427F-A45B-7AB59F4BC85D}"/>
    <cellStyle name="Normal 11 5 3 3 2 2 4" xfId="38660" xr:uid="{0536FD93-05F9-455A-8821-0B7A9F1492F1}"/>
    <cellStyle name="Normal 11 5 3 3 2 2 5" xfId="41140" xr:uid="{8BDC4527-13AF-4E61-861B-667CAAABFE34}"/>
    <cellStyle name="Normal 11 5 3 3 2 2 6" xfId="43618" xr:uid="{E27A2A60-4612-4B10-B8CC-9AFE0DEEE196}"/>
    <cellStyle name="Normal 11 5 3 3 2 3" xfId="19100" xr:uid="{22F5CE83-5D9B-4A3A-BE71-712140BC6D9A}"/>
    <cellStyle name="Normal 11 5 3 3 2 4" xfId="26788" xr:uid="{C46D1F41-822D-48F0-B8F2-16B563A80862}"/>
    <cellStyle name="Normal 11 5 3 3 2 5" xfId="38855" xr:uid="{B59EEDCB-27CF-41B1-841F-F9FA204359C1}"/>
    <cellStyle name="Normal 11 5 3 3 2 6" xfId="41335" xr:uid="{B78C0655-5FF4-4D70-858E-0492ED8EEE5E}"/>
    <cellStyle name="Normal 11 5 3 3 2 7" xfId="43813" xr:uid="{B4095AB0-99B6-4B3A-BFE4-36F805174557}"/>
    <cellStyle name="Normal 11 5 3 3 3" xfId="3639" xr:uid="{00000000-0005-0000-0000-0000370E0000}"/>
    <cellStyle name="Normal 11 5 3 3 3 2" xfId="19102" xr:uid="{FF0D59AA-A669-473F-A060-C995049CDB8D}"/>
    <cellStyle name="Normal 11 5 3 3 3 3" xfId="20879" xr:uid="{E3F92C1F-B17A-424C-B15E-9EED0615519A}"/>
    <cellStyle name="Normal 11 5 3 3 3 4" xfId="37035" xr:uid="{E30DB339-C40C-4600-87A4-7772129A637D}"/>
    <cellStyle name="Normal 11 5 3 3 3 5" xfId="39515" xr:uid="{28CC1E4E-E70F-404F-8CEB-A993255A28EF}"/>
    <cellStyle name="Normal 11 5 3 3 3 6" xfId="41993" xr:uid="{7C99A7A2-B3EA-42C7-A34D-6FFA8362611E}"/>
    <cellStyle name="Normal 11 5 3 3 4" xfId="19099" xr:uid="{7DFF49E1-02D4-47FB-A1B3-20AF3634ED21}"/>
    <cellStyle name="Normal 11 5 3 3 5" xfId="26789" xr:uid="{7F5E52C2-4F71-4AA7-8DA6-61679987A8DD}"/>
    <cellStyle name="Normal 11 5 3 3 6" xfId="38856" xr:uid="{14A8CD65-8545-4503-A5EC-C1CAE18EC310}"/>
    <cellStyle name="Normal 11 5 3 3 7" xfId="41336" xr:uid="{35B1E971-EC89-4018-A780-D725FFD91C06}"/>
    <cellStyle name="Normal 11 5 3 3 8" xfId="43814" xr:uid="{8F0CB0E9-9318-4E4F-B4CC-412912448DE9}"/>
    <cellStyle name="Normal 11 5 3 4" xfId="3640" xr:uid="{00000000-0005-0000-0000-0000380E0000}"/>
    <cellStyle name="Normal 11 5 3 4 2" xfId="3641" xr:uid="{00000000-0005-0000-0000-0000390E0000}"/>
    <cellStyle name="Normal 11 5 3 4 2 2" xfId="19104" xr:uid="{94EEB562-16F6-418F-BF17-7A9100588E9F}"/>
    <cellStyle name="Normal 11 5 3 4 2 3" xfId="20878" xr:uid="{5EB7E46D-0BC9-42E2-932B-AB16F0D50009}"/>
    <cellStyle name="Normal 11 5 3 4 2 4" xfId="37034" xr:uid="{E0604A87-3528-45AF-AB96-200E289990FA}"/>
    <cellStyle name="Normal 11 5 3 4 2 5" xfId="39514" xr:uid="{B9519C50-9481-416E-B77A-03B3F2C80186}"/>
    <cellStyle name="Normal 11 5 3 4 2 6" xfId="41992" xr:uid="{10C36683-187A-48F1-A624-2A166D30B525}"/>
    <cellStyle name="Normal 11 5 3 4 3" xfId="19103" xr:uid="{1282E726-F610-41BB-9FF0-B1FF7EF29003}"/>
    <cellStyle name="Normal 11 5 3 4 4" xfId="24805" xr:uid="{7B2055E8-2B23-4E9C-87EB-AB366A3D5C5F}"/>
    <cellStyle name="Normal 11 5 3 4 5" xfId="38661" xr:uid="{AA93121E-4344-46E7-A1E3-9CD1B102E471}"/>
    <cellStyle name="Normal 11 5 3 4 6" xfId="41141" xr:uid="{48C137D8-3AFD-4F56-8911-76333ECC0073}"/>
    <cellStyle name="Normal 11 5 3 4 7" xfId="43619" xr:uid="{D41B4913-1E5A-40BD-873B-EF32BA3A38A1}"/>
    <cellStyle name="Normal 11 5 3 5" xfId="3642" xr:uid="{00000000-0005-0000-0000-00003A0E0000}"/>
    <cellStyle name="Normal 11 5 3 5 2" xfId="19105" xr:uid="{87E15B0F-5057-464B-AECB-0E19CD53CDEC}"/>
    <cellStyle name="Normal 11 5 3 5 3" xfId="26790" xr:uid="{6C6304E6-F262-46A6-959A-42FAA41CF8FF}"/>
    <cellStyle name="Normal 11 5 3 5 4" xfId="38857" xr:uid="{69BAECE7-8F60-4C9B-8BDF-9B78F5C9A650}"/>
    <cellStyle name="Normal 11 5 3 5 5" xfId="41337" xr:uid="{03119B1C-A270-4545-B2C0-C98875FCE54F}"/>
    <cellStyle name="Normal 11 5 3 5 6" xfId="43815" xr:uid="{429BA738-81DD-43B6-8FE8-586405DFAE1A}"/>
    <cellStyle name="Normal 11 5 3 6" xfId="19094" xr:uid="{BA627B67-05EB-49B4-90E0-9D8308DD7BDE}"/>
    <cellStyle name="Normal 11 5 3 7" xfId="21236" xr:uid="{EDC42F14-6F50-4381-A07E-ADACA4E8A48E}"/>
    <cellStyle name="Normal 11 5 3 8" xfId="37169" xr:uid="{F4DDFBCB-D5C2-4370-AE20-1F1F8DEE0136}"/>
    <cellStyle name="Normal 11 5 3 9" xfId="39649" xr:uid="{BCD26289-ECCA-458E-BA2A-ABCA4A61005F}"/>
    <cellStyle name="Normal 11 5 4" xfId="3643" xr:uid="{00000000-0005-0000-0000-00003B0E0000}"/>
    <cellStyle name="Normal 11 5 4 2" xfId="3644" xr:uid="{00000000-0005-0000-0000-00003C0E0000}"/>
    <cellStyle name="Normal 11 5 4 2 2" xfId="3645" xr:uid="{00000000-0005-0000-0000-00003D0E0000}"/>
    <cellStyle name="Normal 11 5 4 2 2 2" xfId="3646" xr:uid="{00000000-0005-0000-0000-00003E0E0000}"/>
    <cellStyle name="Normal 11 5 4 2 2 2 2" xfId="19109" xr:uid="{5176CCAD-FD7F-41BA-9A78-F8A104541F69}"/>
    <cellStyle name="Normal 11 5 4 2 2 2 3" xfId="20876" xr:uid="{C9B9353A-94AE-4611-8069-F4AB421138ED}"/>
    <cellStyle name="Normal 11 5 4 2 2 2 4" xfId="37032" xr:uid="{BA9F5228-7F67-46AB-BF4C-56D94EDB69D2}"/>
    <cellStyle name="Normal 11 5 4 2 2 2 5" xfId="39512" xr:uid="{7B1D30CE-7E95-4A83-B211-D9C40C10A07E}"/>
    <cellStyle name="Normal 11 5 4 2 2 2 6" xfId="41990" xr:uid="{E434ED1A-490A-4039-B2E2-4F3A9FF0DD53}"/>
    <cellStyle name="Normal 11 5 4 2 2 3" xfId="19108" xr:uid="{000BC9BA-AFDB-486C-B423-055A99396DAB}"/>
    <cellStyle name="Normal 11 5 4 2 2 4" xfId="20877" xr:uid="{660EDB8C-D373-4C2B-A2D2-1278C26FD079}"/>
    <cellStyle name="Normal 11 5 4 2 2 5" xfId="37033" xr:uid="{D6FC9D08-A3CB-4DC3-97C6-9648387B644B}"/>
    <cellStyle name="Normal 11 5 4 2 2 6" xfId="39513" xr:uid="{5A6EC631-CC1C-441F-A5B2-F70BE690BA8C}"/>
    <cellStyle name="Normal 11 5 4 2 2 7" xfId="41991" xr:uid="{375E9555-2C55-4116-A82E-04F988CAD5C6}"/>
    <cellStyle name="Normal 11 5 4 2 3" xfId="3647" xr:uid="{00000000-0005-0000-0000-00003F0E0000}"/>
    <cellStyle name="Normal 11 5 4 2 3 2" xfId="19110" xr:uid="{FC067850-98AF-4882-B368-18893E1FBDC1}"/>
    <cellStyle name="Normal 11 5 4 2 3 3" xfId="20875" xr:uid="{E16B49AD-BCBF-4280-AFB3-20EE74366E98}"/>
    <cellStyle name="Normal 11 5 4 2 3 4" xfId="37031" xr:uid="{E469526D-67FA-414D-8550-F86FC423C73E}"/>
    <cellStyle name="Normal 11 5 4 2 3 5" xfId="39511" xr:uid="{6F812025-928D-4978-9112-5FBC88E2DFBE}"/>
    <cellStyle name="Normal 11 5 4 2 3 6" xfId="41989" xr:uid="{0A9CE694-8D62-4270-A754-EE41ECD5E061}"/>
    <cellStyle name="Normal 11 5 4 2 4" xfId="19107" xr:uid="{AC993532-CBF2-43B4-8BCF-922BC79752D6}"/>
    <cellStyle name="Normal 11 5 4 2 5" xfId="24118" xr:uid="{803D81DD-6E13-4AE0-BDBE-CD7EAB787B08}"/>
    <cellStyle name="Normal 11 5 4 2 6" xfId="37978" xr:uid="{AB5CCFE1-FC94-41AA-9009-15C5C433E32F}"/>
    <cellStyle name="Normal 11 5 4 2 7" xfId="40458" xr:uid="{950867A2-A09C-4FFC-B1A0-0370FE3E4A45}"/>
    <cellStyle name="Normal 11 5 4 2 8" xfId="42936" xr:uid="{91A33BDC-70CE-49DC-A733-E954DA5AE889}"/>
    <cellStyle name="Normal 11 5 4 3" xfId="3648" xr:uid="{00000000-0005-0000-0000-0000400E0000}"/>
    <cellStyle name="Normal 11 5 4 3 2" xfId="3649" xr:uid="{00000000-0005-0000-0000-0000410E0000}"/>
    <cellStyle name="Normal 11 5 4 3 2 2" xfId="19112" xr:uid="{D8C8C830-987C-4F09-B152-1E8EDB727C51}"/>
    <cellStyle name="Normal 11 5 4 3 2 3" xfId="26671" xr:uid="{DF715C1A-B57D-4A0C-8610-DDC5645ABEED}"/>
    <cellStyle name="Normal 11 5 4 3 2 4" xfId="38804" xr:uid="{F5FBF0C6-DC86-48C7-9EAB-E30E007DF31E}"/>
    <cellStyle name="Normal 11 5 4 3 2 5" xfId="41284" xr:uid="{29B9AB6E-9D48-4EBE-8672-3ECBB3165167}"/>
    <cellStyle name="Normal 11 5 4 3 2 6" xfId="43762" xr:uid="{CB2641A9-4146-4C1F-B491-19EA759BB3D0}"/>
    <cellStyle name="Normal 11 5 4 3 3" xfId="19111" xr:uid="{1897B208-4C23-438A-9FF7-24E962E9892F}"/>
    <cellStyle name="Normal 11 5 4 3 4" xfId="26791" xr:uid="{3D1506D8-1514-4380-90D1-F10977AE1E5F}"/>
    <cellStyle name="Normal 11 5 4 3 5" xfId="38858" xr:uid="{93894C6D-DA0A-4FE0-9C02-422459918638}"/>
    <cellStyle name="Normal 11 5 4 3 6" xfId="41338" xr:uid="{1F66A0C5-58C9-459D-92A8-9686B3AE2A8E}"/>
    <cellStyle name="Normal 11 5 4 3 7" xfId="43816" xr:uid="{DA040B5D-1AE7-49F0-B77A-EBD7B5E6F466}"/>
    <cellStyle name="Normal 11 5 4 4" xfId="3650" xr:uid="{00000000-0005-0000-0000-0000420E0000}"/>
    <cellStyle name="Normal 11 5 4 4 2" xfId="19113" xr:uid="{852E186E-D905-47AF-BC00-80C54574B48E}"/>
    <cellStyle name="Normal 11 5 4 4 3" xfId="24806" xr:uid="{BECC17CA-3B62-45BA-B3D7-B323F6CF501B}"/>
    <cellStyle name="Normal 11 5 4 4 4" xfId="38662" xr:uid="{2999D436-F358-46C0-BCF8-5AABBBBD6589}"/>
    <cellStyle name="Normal 11 5 4 4 5" xfId="41142" xr:uid="{74C26B11-495E-483E-ACF4-008705515F5C}"/>
    <cellStyle name="Normal 11 5 4 4 6" xfId="43620" xr:uid="{6723F29A-6532-4E36-9C43-89717C9F5428}"/>
    <cellStyle name="Normal 11 5 4 5" xfId="19106" xr:uid="{0F504912-C9CF-4291-8CEE-DB6774AB95AC}"/>
    <cellStyle name="Normal 11 5 4 6" xfId="21237" xr:uid="{FA34BDF1-E481-40B5-B398-E9153955013C}"/>
    <cellStyle name="Normal 11 5 4 7" xfId="37170" xr:uid="{41F77F00-E162-4940-9F69-D8D8CC38E72A}"/>
    <cellStyle name="Normal 11 5 4 8" xfId="39650" xr:uid="{168478B0-BEC4-48EF-8615-F82E20A7441B}"/>
    <cellStyle name="Normal 11 5 4 9" xfId="42128" xr:uid="{B3D7C267-8AF7-4585-BDCC-BDEBEAE63372}"/>
    <cellStyle name="Normal 11 5 5" xfId="3651" xr:uid="{00000000-0005-0000-0000-0000430E0000}"/>
    <cellStyle name="Normal 11 5 5 2" xfId="3652" xr:uid="{00000000-0005-0000-0000-0000440E0000}"/>
    <cellStyle name="Normal 11 5 5 2 2" xfId="19115" xr:uid="{C822FEC6-A7E7-4915-95C9-894EAEE6A95D}"/>
    <cellStyle name="Normal 11 5 5 2 3" xfId="24808" xr:uid="{1B51477B-4B9F-43CA-9570-634A8F510F2A}"/>
    <cellStyle name="Normal 11 5 5 2 4" xfId="38664" xr:uid="{0F3FBDA9-AC59-4E2E-A814-444979739C1D}"/>
    <cellStyle name="Normal 11 5 5 2 5" xfId="41144" xr:uid="{2BACF20A-DC9E-4735-AD74-0B733830D6CE}"/>
    <cellStyle name="Normal 11 5 5 2 6" xfId="43622" xr:uid="{B524C2BC-189B-466C-B8B9-E54372248763}"/>
    <cellStyle name="Normal 11 5 5 3" xfId="19114" xr:uid="{76B3542E-15D6-4CDF-90C1-22AB5E8435FC}"/>
    <cellStyle name="Normal 11 5 5 4" xfId="24807" xr:uid="{6447944D-B87E-4A6C-8F2E-4990C3A4C55E}"/>
    <cellStyle name="Normal 11 5 5 5" xfId="38663" xr:uid="{E77A8EF2-5DBB-4A5C-88B8-BE9DCB4CA027}"/>
    <cellStyle name="Normal 11 5 5 6" xfId="41143" xr:uid="{55955BC8-FEC5-472C-9815-E9BC18A87AD3}"/>
    <cellStyle name="Normal 11 5 5 7" xfId="43621" xr:uid="{8EE52355-9223-4D7A-ABDB-22044593FB27}"/>
    <cellStyle name="Normal 11 6" xfId="3653" xr:uid="{00000000-0005-0000-0000-0000450E0000}"/>
    <cellStyle name="Normal 11 7" xfId="3654" xr:uid="{00000000-0005-0000-0000-0000460E0000}"/>
    <cellStyle name="Normal 11 8" xfId="3655" xr:uid="{00000000-0005-0000-0000-0000470E0000}"/>
    <cellStyle name="Normal 11 9" xfId="23633" xr:uid="{7ED571DF-1D5A-401D-9A20-F10B85BC943B}"/>
    <cellStyle name="Normal 11 9 2" xfId="37623" xr:uid="{1F73D931-FC74-45F3-86FB-DC693A85BFA7}"/>
    <cellStyle name="Normal 11 9 3" xfId="40103" xr:uid="{44F83D36-3666-4F0F-9932-A01902B2882D}"/>
    <cellStyle name="Normal 11 9 4" xfId="42581" xr:uid="{B2E130BB-50D7-43CD-8BF9-70CADCF19323}"/>
    <cellStyle name="Normal 12" xfId="3656" xr:uid="{00000000-0005-0000-0000-0000480E0000}"/>
    <cellStyle name="Normal 12 2" xfId="3657" xr:uid="{00000000-0005-0000-0000-0000490E0000}"/>
    <cellStyle name="Normal 12 2 2" xfId="23636" xr:uid="{593F986B-2294-4820-9C24-6CA41B1F9A77}"/>
    <cellStyle name="Normal 12 2 3" xfId="23635" xr:uid="{3DE4BF1C-5212-4F31-93AA-2EA402F02F90}"/>
    <cellStyle name="Normal 12 3" xfId="3658" xr:uid="{00000000-0005-0000-0000-00004A0E0000}"/>
    <cellStyle name="Normal 12 3 2" xfId="23637" xr:uid="{F796E2F1-10F9-4692-8A77-9ADC26F1A0E3}"/>
    <cellStyle name="Normal 12 3 2 2" xfId="37624" xr:uid="{97897AAA-CBB4-4481-8BB3-ACB4258999B8}"/>
    <cellStyle name="Normal 12 3 2 3" xfId="40104" xr:uid="{A8F4306E-8BEE-4A6F-88C0-8C54F718422B}"/>
    <cellStyle name="Normal 12 3 2 4" xfId="42582" xr:uid="{A56E6DF7-D60A-4DF8-B4F4-25916264BC33}"/>
    <cellStyle name="Normal 12 4" xfId="3659" xr:uid="{00000000-0005-0000-0000-00004B0E0000}"/>
    <cellStyle name="Normal 12 5" xfId="3660" xr:uid="{00000000-0005-0000-0000-00004C0E0000}"/>
    <cellStyle name="Normal 12 6" xfId="3661" xr:uid="{00000000-0005-0000-0000-00004D0E0000}"/>
    <cellStyle name="Normal 12 7" xfId="3662" xr:uid="{00000000-0005-0000-0000-00004E0E0000}"/>
    <cellStyle name="Normal 12 8" xfId="3663" xr:uid="{00000000-0005-0000-0000-00004F0E0000}"/>
    <cellStyle name="Normal 12 9" xfId="23634" xr:uid="{BAF03B04-680C-4E42-A105-C8D9C5355DC0}"/>
    <cellStyle name="Normal 13" xfId="3664" xr:uid="{00000000-0005-0000-0000-0000500E0000}"/>
    <cellStyle name="Normal 13 10" xfId="3665" xr:uid="{00000000-0005-0000-0000-0000510E0000}"/>
    <cellStyle name="Normal 13 10 10" xfId="39120" xr:uid="{34D015A8-4FB9-48ED-A620-0C39F0242532}"/>
    <cellStyle name="Normal 13 10 11" xfId="41598" xr:uid="{9AC8759C-4B33-48F6-ADDD-8B95EEF9B810}"/>
    <cellStyle name="Normal 13 10 2" xfId="3666" xr:uid="{00000000-0005-0000-0000-0000520E0000}"/>
    <cellStyle name="Normal 13 10 2 10" xfId="42129" xr:uid="{75E5B339-8024-44F8-B26E-A1D759B957AB}"/>
    <cellStyle name="Normal 13 10 2 2" xfId="3667" xr:uid="{00000000-0005-0000-0000-0000530E0000}"/>
    <cellStyle name="Normal 13 10 2 2 2" xfId="3668" xr:uid="{00000000-0005-0000-0000-0000540E0000}"/>
    <cellStyle name="Normal 13 10 2 2 2 2" xfId="3669" xr:uid="{00000000-0005-0000-0000-0000550E0000}"/>
    <cellStyle name="Normal 13 10 2 2 2 2 2" xfId="19120" xr:uid="{D924FF9A-09AD-48EC-B66D-8D5BB0A57311}"/>
    <cellStyle name="Normal 13 10 2 2 2 2 3" xfId="24810" xr:uid="{03D1763B-842E-4DD6-BD76-DCF2A8379468}"/>
    <cellStyle name="Normal 13 10 2 2 2 2 4" xfId="38666" xr:uid="{70DA22C0-88E1-46DC-A819-1A18AD69CAB1}"/>
    <cellStyle name="Normal 13 10 2 2 2 2 5" xfId="41146" xr:uid="{0B0BDD89-349A-4F5F-97DC-18A15E833A85}"/>
    <cellStyle name="Normal 13 10 2 2 2 2 6" xfId="43624" xr:uid="{13E7CE86-B690-49FA-A9C6-4A4805967C11}"/>
    <cellStyle name="Normal 13 10 2 2 2 3" xfId="19119" xr:uid="{D07A380A-1B15-4E8F-92E4-B8A6C9F417C1}"/>
    <cellStyle name="Normal 13 10 2 2 2 4" xfId="24809" xr:uid="{D4C9437F-D2EB-4AF1-9D2A-9FF46863BEEE}"/>
    <cellStyle name="Normal 13 10 2 2 2 5" xfId="38665" xr:uid="{4D1A3EE5-E2D0-46EE-BCE9-30416600CAA6}"/>
    <cellStyle name="Normal 13 10 2 2 2 6" xfId="41145" xr:uid="{B47D40A7-737E-4FA5-8490-1ACA994B0DAB}"/>
    <cellStyle name="Normal 13 10 2 2 2 7" xfId="43623" xr:uid="{0FB82760-C857-45D0-90F0-136792F2DB07}"/>
    <cellStyle name="Normal 13 10 2 2 3" xfId="3670" xr:uid="{00000000-0005-0000-0000-0000560E0000}"/>
    <cellStyle name="Normal 13 10 2 2 3 2" xfId="19121" xr:uid="{E82E36B0-A4CD-4984-B835-B9B8319F5856}"/>
    <cellStyle name="Normal 13 10 2 2 3 3" xfId="26793" xr:uid="{0A212926-7033-446B-B8C2-2BD9A2C73772}"/>
    <cellStyle name="Normal 13 10 2 2 3 4" xfId="38860" xr:uid="{B70D91E2-D956-4104-B987-C21D77A9CA61}"/>
    <cellStyle name="Normal 13 10 2 2 3 5" xfId="41340" xr:uid="{D7A38836-9D44-42BF-88CB-BFA904D3F9CA}"/>
    <cellStyle name="Normal 13 10 2 2 3 6" xfId="43818" xr:uid="{750EBB51-D547-4ABE-BF60-849697C3B0DB}"/>
    <cellStyle name="Normal 13 10 2 2 4" xfId="19118" xr:uid="{02FAE29C-40D7-44C1-A392-3869BAA0CC6C}"/>
    <cellStyle name="Normal 13 10 2 2 5" xfId="24120" xr:uid="{276D5294-4EFA-4573-8F86-153F70D571D3}"/>
    <cellStyle name="Normal 13 10 2 2 6" xfId="37980" xr:uid="{8389A21A-C11D-4CCD-916D-36E8AED80632}"/>
    <cellStyle name="Normal 13 10 2 2 7" xfId="40460" xr:uid="{B779C1B5-E983-4875-A610-9EC49528C2EE}"/>
    <cellStyle name="Normal 13 10 2 2 8" xfId="42938" xr:uid="{40D1C4C3-41AA-48CE-B1A0-5AFD1A2CB4C8}"/>
    <cellStyle name="Normal 13 10 2 3" xfId="3671" xr:uid="{00000000-0005-0000-0000-0000570E0000}"/>
    <cellStyle name="Normal 13 10 2 3 2" xfId="3672" xr:uid="{00000000-0005-0000-0000-0000580E0000}"/>
    <cellStyle name="Normal 13 10 2 3 2 2" xfId="3673" xr:uid="{00000000-0005-0000-0000-0000590E0000}"/>
    <cellStyle name="Normal 13 10 2 3 2 2 2" xfId="19124" xr:uid="{242CA924-7FA0-4A8F-8F6D-A775FC63E8FA}"/>
    <cellStyle name="Normal 13 10 2 3 2 2 3" xfId="24812" xr:uid="{F15B9933-0943-4816-82AC-DBF148DEA308}"/>
    <cellStyle name="Normal 13 10 2 3 2 2 4" xfId="38668" xr:uid="{2A2C6A9F-5C19-43DA-9E15-79E63FF27151}"/>
    <cellStyle name="Normal 13 10 2 3 2 2 5" xfId="41148" xr:uid="{4687F201-24A8-42D0-B1B9-D6C238D17634}"/>
    <cellStyle name="Normal 13 10 2 3 2 2 6" xfId="43626" xr:uid="{9C5DDA25-55DA-4C1A-BFEC-8F0FE65A7BC7}"/>
    <cellStyle name="Normal 13 10 2 3 2 3" xfId="19123" xr:uid="{DB5F274B-2A26-451F-9580-A083046F5310}"/>
    <cellStyle name="Normal 13 10 2 3 2 4" xfId="24811" xr:uid="{4D642DFF-03F6-4273-B4C1-8176F7636AFF}"/>
    <cellStyle name="Normal 13 10 2 3 2 5" xfId="38667" xr:uid="{6B61224C-D1B0-49CF-93EF-13559B0D8CEE}"/>
    <cellStyle name="Normal 13 10 2 3 2 6" xfId="41147" xr:uid="{6D75488A-7D58-4180-B5FB-5CEDF0747573}"/>
    <cellStyle name="Normal 13 10 2 3 2 7" xfId="43625" xr:uid="{0294EE97-FDF6-4CFF-A71F-E53F75DCA59E}"/>
    <cellStyle name="Normal 13 10 2 3 3" xfId="3674" xr:uid="{00000000-0005-0000-0000-00005A0E0000}"/>
    <cellStyle name="Normal 13 10 2 3 3 2" xfId="19125" xr:uid="{6CCA2C8F-1433-4918-BF14-B2BD6C913A7D}"/>
    <cellStyle name="Normal 13 10 2 3 3 3" xfId="26795" xr:uid="{F4991FFC-52C6-46E1-8C24-15D7ABBEB26E}"/>
    <cellStyle name="Normal 13 10 2 3 3 4" xfId="38862" xr:uid="{814B9A28-A78C-4C42-A49F-3CE1440BA62E}"/>
    <cellStyle name="Normal 13 10 2 3 3 5" xfId="41342" xr:uid="{4DA039F2-EE48-4EFA-9C5A-8BDB0986FCE0}"/>
    <cellStyle name="Normal 13 10 2 3 3 6" xfId="43820" xr:uid="{47814C91-0FD5-48AE-B684-27A2FD3DDD9E}"/>
    <cellStyle name="Normal 13 10 2 3 4" xfId="19122" xr:uid="{D6EA8702-9A7B-4D19-B746-6E45DD8551DD}"/>
    <cellStyle name="Normal 13 10 2 3 5" xfId="26792" xr:uid="{CCD3C0CE-1E45-4AC6-8966-B690EF0EA36D}"/>
    <cellStyle name="Normal 13 10 2 3 6" xfId="38859" xr:uid="{1128748B-F526-4683-8778-AF13F421FAAC}"/>
    <cellStyle name="Normal 13 10 2 3 7" xfId="41339" xr:uid="{914A60DC-070E-4355-A31E-3E26E697A7A8}"/>
    <cellStyle name="Normal 13 10 2 3 8" xfId="43817" xr:uid="{4FBDC0EA-9196-4D3E-8324-1CCDC61AB3D2}"/>
    <cellStyle name="Normal 13 10 2 4" xfId="3675" xr:uid="{00000000-0005-0000-0000-00005B0E0000}"/>
    <cellStyle name="Normal 13 10 2 4 2" xfId="3676" xr:uid="{00000000-0005-0000-0000-00005C0E0000}"/>
    <cellStyle name="Normal 13 10 2 4 2 2" xfId="19127" xr:uid="{0FF46526-EDBF-4B9E-AB4A-D1A385D02911}"/>
    <cellStyle name="Normal 13 10 2 4 2 3" xfId="24813" xr:uid="{DA4A5DAA-230F-467B-90C5-71B35F801AD2}"/>
    <cellStyle name="Normal 13 10 2 4 2 4" xfId="38669" xr:uid="{A9B53589-A923-45A8-8359-C095A3659077}"/>
    <cellStyle name="Normal 13 10 2 4 2 5" xfId="41149" xr:uid="{7AFD222D-8FC8-4DD9-A8D4-4B8F35375ECD}"/>
    <cellStyle name="Normal 13 10 2 4 2 6" xfId="43627" xr:uid="{D270CF38-3101-44C2-AB3E-A1A3F594DD8A}"/>
    <cellStyle name="Normal 13 10 2 4 3" xfId="19126" xr:uid="{5E6281B1-07F5-45C0-8A66-2E798890BA05}"/>
    <cellStyle name="Normal 13 10 2 4 4" xfId="26794" xr:uid="{A14431C5-2947-4828-8781-770799BDBD5C}"/>
    <cellStyle name="Normal 13 10 2 4 5" xfId="38861" xr:uid="{55F759A5-8E0C-4D6C-A0CD-EB93F7C4C570}"/>
    <cellStyle name="Normal 13 10 2 4 6" xfId="41341" xr:uid="{11C4570A-6AFD-4A7F-8172-E64B5D28C5E4}"/>
    <cellStyle name="Normal 13 10 2 4 7" xfId="43819" xr:uid="{62EA8C0F-9387-4DD4-A20B-768DDF9C808D}"/>
    <cellStyle name="Normal 13 10 2 5" xfId="3677" xr:uid="{00000000-0005-0000-0000-00005D0E0000}"/>
    <cellStyle name="Normal 13 10 2 5 2" xfId="19128" xr:uid="{DB41A40F-C55C-46C2-A181-BF37A1B72D9B}"/>
    <cellStyle name="Normal 13 10 2 5 3" xfId="24814" xr:uid="{110C92B7-7099-4B33-9345-76BA7F8A48D3}"/>
    <cellStyle name="Normal 13 10 2 5 4" xfId="38670" xr:uid="{F4015DA5-7C3D-486D-9FA2-AF8A2F52DEDB}"/>
    <cellStyle name="Normal 13 10 2 5 5" xfId="41150" xr:uid="{F3B9E898-6103-4F93-B935-1E8214E7F4D9}"/>
    <cellStyle name="Normal 13 10 2 5 6" xfId="43628" xr:uid="{A9010CA3-0BCE-4C73-AAB1-D13A8B9C4649}"/>
    <cellStyle name="Normal 13 10 2 6" xfId="19117" xr:uid="{2A922947-82D9-451B-AF32-FC144529B70E}"/>
    <cellStyle name="Normal 13 10 2 7" xfId="21251" xr:uid="{7C64F73F-68D0-4815-BE65-9478CFCC92D8}"/>
    <cellStyle name="Normal 13 10 2 8" xfId="37171" xr:uid="{9BE7D788-9D96-434C-B63D-AA19D0DC540E}"/>
    <cellStyle name="Normal 13 10 2 9" xfId="39651" xr:uid="{67C7BD2B-55E8-4F4A-B0C5-79DEB354ECE0}"/>
    <cellStyle name="Normal 13 10 3" xfId="3678" xr:uid="{00000000-0005-0000-0000-00005E0E0000}"/>
    <cellStyle name="Normal 13 10 3 2" xfId="3679" xr:uid="{00000000-0005-0000-0000-00005F0E0000}"/>
    <cellStyle name="Normal 13 10 3 2 2" xfId="3680" xr:uid="{00000000-0005-0000-0000-0000600E0000}"/>
    <cellStyle name="Normal 13 10 3 2 2 2" xfId="3681" xr:uid="{00000000-0005-0000-0000-0000610E0000}"/>
    <cellStyle name="Normal 13 10 3 2 2 2 2" xfId="19132" xr:uid="{6F14FCD1-B6B2-40E1-B3D4-EDA8216F0622}"/>
    <cellStyle name="Normal 13 10 3 2 2 2 3" xfId="24816" xr:uid="{DEC37008-3FDC-476C-8759-B340C9522148}"/>
    <cellStyle name="Normal 13 10 3 2 2 2 4" xfId="38672" xr:uid="{F1878251-9227-4798-967A-F06F708269DE}"/>
    <cellStyle name="Normal 13 10 3 2 2 2 5" xfId="41152" xr:uid="{3C63B3A1-232D-436E-BAB2-C6B05E39799B}"/>
    <cellStyle name="Normal 13 10 3 2 2 2 6" xfId="43630" xr:uid="{EADCBBE3-A6EE-4A51-8954-1C8A4804E890}"/>
    <cellStyle name="Normal 13 10 3 2 2 3" xfId="19131" xr:uid="{518ED44C-CA81-4438-9EA3-A4F1D502D7BF}"/>
    <cellStyle name="Normal 13 10 3 2 2 4" xfId="24815" xr:uid="{5272F0AE-3332-4AF2-AD29-47B1EC257F47}"/>
    <cellStyle name="Normal 13 10 3 2 2 5" xfId="38671" xr:uid="{166FB8E5-2C1D-41C4-BF82-64F573FC67DE}"/>
    <cellStyle name="Normal 13 10 3 2 2 6" xfId="41151" xr:uid="{F8C7BCD8-82E5-44D2-A7A1-20FC6BBA1DD6}"/>
    <cellStyle name="Normal 13 10 3 2 2 7" xfId="43629" xr:uid="{1087920E-5791-4EDA-9A46-EF51D78B6FF1}"/>
    <cellStyle name="Normal 13 10 3 2 3" xfId="3682" xr:uid="{00000000-0005-0000-0000-0000620E0000}"/>
    <cellStyle name="Normal 13 10 3 2 3 2" xfId="19133" xr:uid="{606DA21D-C215-4FA9-9E14-EDEB33B64529}"/>
    <cellStyle name="Normal 13 10 3 2 3 3" xfId="26798" xr:uid="{6E216313-10A9-462B-895A-86E0CC3BD8EA}"/>
    <cellStyle name="Normal 13 10 3 2 3 4" xfId="38865" xr:uid="{D1D33D29-8957-45E3-8F8E-636A24E3B876}"/>
    <cellStyle name="Normal 13 10 3 2 3 5" xfId="41345" xr:uid="{9A0994C9-D64E-480F-832B-36188BB3B342}"/>
    <cellStyle name="Normal 13 10 3 2 3 6" xfId="43823" xr:uid="{8B78401F-4D9B-4402-B8B5-C5DD25551577}"/>
    <cellStyle name="Normal 13 10 3 2 4" xfId="19130" xr:uid="{7AEA7456-92CA-40D2-B92D-D5B500C53C33}"/>
    <cellStyle name="Normal 13 10 3 2 5" xfId="26796" xr:uid="{14015C5B-4AB0-42D6-9785-B00160BAFE7B}"/>
    <cellStyle name="Normal 13 10 3 2 6" xfId="38863" xr:uid="{2E5690CC-81C2-4693-B932-230B6626FAE3}"/>
    <cellStyle name="Normal 13 10 3 2 7" xfId="41343" xr:uid="{85F2751B-B3DA-4BF6-A038-C65B8538F61B}"/>
    <cellStyle name="Normal 13 10 3 2 8" xfId="43821" xr:uid="{CF5338E4-D671-4D50-9E60-CE89D0B7A35F}"/>
    <cellStyle name="Normal 13 10 3 3" xfId="3683" xr:uid="{00000000-0005-0000-0000-0000630E0000}"/>
    <cellStyle name="Normal 13 10 3 3 2" xfId="3684" xr:uid="{00000000-0005-0000-0000-0000640E0000}"/>
    <cellStyle name="Normal 13 10 3 3 2 2" xfId="19135" xr:uid="{1C83FE3D-E91F-4414-A4D3-D832BB186A33}"/>
    <cellStyle name="Normal 13 10 3 3 2 3" xfId="24817" xr:uid="{45772249-82E2-48B1-ADFC-480E75B28277}"/>
    <cellStyle name="Normal 13 10 3 3 2 4" xfId="38673" xr:uid="{568F722C-FE57-4447-AFA5-B7886F69937A}"/>
    <cellStyle name="Normal 13 10 3 3 2 5" xfId="41153" xr:uid="{037A974A-B7F8-40FD-BC72-F1CC65661B63}"/>
    <cellStyle name="Normal 13 10 3 3 2 6" xfId="43631" xr:uid="{DFF6408C-370A-483D-95DE-D0ACD4B4D097}"/>
    <cellStyle name="Normal 13 10 3 3 3" xfId="19134" xr:uid="{0FA7498D-5BEF-4401-9635-14412FBD7481}"/>
    <cellStyle name="Normal 13 10 3 3 4" xfId="26797" xr:uid="{57796E52-5B7F-4387-9E49-BC0CFDFB8F02}"/>
    <cellStyle name="Normal 13 10 3 3 5" xfId="38864" xr:uid="{9B8D8262-9DA9-4771-882F-D99E76B532A0}"/>
    <cellStyle name="Normal 13 10 3 3 6" xfId="41344" xr:uid="{B1E1646D-E7EA-4084-8EE5-AF332A838CA0}"/>
    <cellStyle name="Normal 13 10 3 3 7" xfId="43822" xr:uid="{5BA04228-EFF5-4992-84C1-5D7D4088C93F}"/>
    <cellStyle name="Normal 13 10 3 4" xfId="3685" xr:uid="{00000000-0005-0000-0000-0000650E0000}"/>
    <cellStyle name="Normal 13 10 3 4 2" xfId="19136" xr:uid="{BDE6E058-0312-4A13-B532-92FDBEE8D182}"/>
    <cellStyle name="Normal 13 10 3 4 3" xfId="24818" xr:uid="{8357D856-E11B-4A0E-89E0-C3D2FD6CF8E9}"/>
    <cellStyle name="Normal 13 10 3 4 4" xfId="38674" xr:uid="{74364427-93AF-4F07-B7F1-CC2550CC1B55}"/>
    <cellStyle name="Normal 13 10 3 4 5" xfId="41154" xr:uid="{2B44B5ED-62F6-46CE-B9F9-9485A5A4A692}"/>
    <cellStyle name="Normal 13 10 3 4 6" xfId="43632" xr:uid="{87645BA2-E294-4422-BB14-EAA67D2B9D37}"/>
    <cellStyle name="Normal 13 10 3 5" xfId="19129" xr:uid="{90D836D3-E669-4328-B5FB-AE282F956F29}"/>
    <cellStyle name="Normal 13 10 3 6" xfId="24119" xr:uid="{FCF543F9-B45C-4B73-A9B9-D2E89089AEBE}"/>
    <cellStyle name="Normal 13 10 3 7" xfId="37979" xr:uid="{B7115CBA-B899-4DD8-80E7-2697BDFFF8DE}"/>
    <cellStyle name="Normal 13 10 3 8" xfId="40459" xr:uid="{616DB1CE-6A81-486A-838E-36260B4B0429}"/>
    <cellStyle name="Normal 13 10 3 9" xfId="42937" xr:uid="{598499E9-7625-4191-AE0E-DDDA7AB26BFD}"/>
    <cellStyle name="Normal 13 10 4" xfId="3686" xr:uid="{00000000-0005-0000-0000-0000660E0000}"/>
    <cellStyle name="Normal 13 10 5" xfId="3687" xr:uid="{00000000-0005-0000-0000-0000670E0000}"/>
    <cellStyle name="Normal 13 10 5 2" xfId="3688" xr:uid="{00000000-0005-0000-0000-0000680E0000}"/>
    <cellStyle name="Normal 13 10 5 2 2" xfId="19138" xr:uid="{FFB6EA2C-51A0-4B59-B25E-83EFB1E292B8}"/>
    <cellStyle name="Normal 13 10 5 2 3" xfId="24819" xr:uid="{1CC6608F-E0BE-4860-9BD1-E8B111ED999D}"/>
    <cellStyle name="Normal 13 10 5 2 4" xfId="38675" xr:uid="{3791EF3D-AEA7-4090-8FA3-0839F5CDD2A5}"/>
    <cellStyle name="Normal 13 10 5 2 5" xfId="41155" xr:uid="{E975A2CB-476F-4C94-974E-520E7B3A9CD9}"/>
    <cellStyle name="Normal 13 10 5 2 6" xfId="43633" xr:uid="{DE91368D-3B82-4542-A0C8-EB6891CBE03B}"/>
    <cellStyle name="Normal 13 10 5 3" xfId="19137" xr:uid="{1D616E8D-922F-4837-B5D3-E7EBB320616E}"/>
    <cellStyle name="Normal 13 10 5 4" xfId="26799" xr:uid="{8284FD66-2A06-4FC8-A3D2-5A984BA24386}"/>
    <cellStyle name="Normal 13 10 5 5" xfId="38866" xr:uid="{A9DD172D-35D1-44F4-836A-0A8FE55ADE95}"/>
    <cellStyle name="Normal 13 10 5 6" xfId="41346" xr:uid="{698F8CC2-79B7-42CE-8F40-995B784AA581}"/>
    <cellStyle name="Normal 13 10 5 7" xfId="43824" xr:uid="{8E0E8877-4007-44B2-A083-AE75EA4E1773}"/>
    <cellStyle name="Normal 13 10 6" xfId="3689" xr:uid="{00000000-0005-0000-0000-0000690E0000}"/>
    <cellStyle name="Normal 13 10 6 2" xfId="19139" xr:uid="{904A9C0F-1608-4E13-A647-89CC1CAE5CC0}"/>
    <cellStyle name="Normal 13 10 6 3" xfId="24820" xr:uid="{969727E2-6920-4BDC-8F40-EE6ED356551E}"/>
    <cellStyle name="Normal 13 10 6 4" xfId="38676" xr:uid="{1D04AFDF-3DFF-495E-B98A-3DCE290BF02C}"/>
    <cellStyle name="Normal 13 10 6 5" xfId="41156" xr:uid="{7D47ABAE-94B4-4C5C-9918-5D8954242AB8}"/>
    <cellStyle name="Normal 13 10 6 6" xfId="43634" xr:uid="{9AB456F1-A07B-4C6D-ABB7-F5794AE4801A}"/>
    <cellStyle name="Normal 13 10 7" xfId="19116" xr:uid="{5663D1CE-A53F-40D1-B113-DCDEAB6B43F3}"/>
    <cellStyle name="Normal 13 10 8" xfId="19672" xr:uid="{D68A6FDC-E1F8-4757-AED8-6196838A6C86}"/>
    <cellStyle name="Normal 13 10 9" xfId="36640" xr:uid="{29256CEE-B491-4F04-9722-CC41187EEF65}"/>
    <cellStyle name="Normal 13 11" xfId="3690" xr:uid="{00000000-0005-0000-0000-00006A0E0000}"/>
    <cellStyle name="Normal 13 11 10" xfId="39121" xr:uid="{AF957B6A-7C7C-4A63-8CA8-B915301D4BF6}"/>
    <cellStyle name="Normal 13 11 11" xfId="41599" xr:uid="{F254A3ED-668A-4EF0-8DC1-F72C6CB3D36E}"/>
    <cellStyle name="Normal 13 11 2" xfId="3691" xr:uid="{00000000-0005-0000-0000-00006B0E0000}"/>
    <cellStyle name="Normal 13 11 2 10" xfId="42130" xr:uid="{EA3E1CDB-A852-473B-AA00-C0493BD4D7E9}"/>
    <cellStyle name="Normal 13 11 2 2" xfId="3692" xr:uid="{00000000-0005-0000-0000-00006C0E0000}"/>
    <cellStyle name="Normal 13 11 2 2 2" xfId="3693" xr:uid="{00000000-0005-0000-0000-00006D0E0000}"/>
    <cellStyle name="Normal 13 11 2 2 2 2" xfId="3694" xr:uid="{00000000-0005-0000-0000-00006E0E0000}"/>
    <cellStyle name="Normal 13 11 2 2 2 2 2" xfId="19144" xr:uid="{6907380E-410D-43D5-87BE-37B2312BF53F}"/>
    <cellStyle name="Normal 13 11 2 2 2 2 3" xfId="26801" xr:uid="{CDC23232-422F-44EE-90C0-DDDA7951009A}"/>
    <cellStyle name="Normal 13 11 2 2 2 2 4" xfId="38868" xr:uid="{6A8A756F-19AC-4988-8AC3-012965DB09B6}"/>
    <cellStyle name="Normal 13 11 2 2 2 2 5" xfId="41348" xr:uid="{72E97E05-8D3E-4219-BE65-2114238F411C}"/>
    <cellStyle name="Normal 13 11 2 2 2 2 6" xfId="43826" xr:uid="{7BB67468-BC10-47EE-96BF-94D4585C506C}"/>
    <cellStyle name="Normal 13 11 2 2 2 3" xfId="19143" xr:uid="{00D36A4D-334D-4FBE-8884-35E45A7F4728}"/>
    <cellStyle name="Normal 13 11 2 2 2 4" xfId="24821" xr:uid="{C79917DD-C0B2-435A-92B7-999DA366C82A}"/>
    <cellStyle name="Normal 13 11 2 2 2 5" xfId="38677" xr:uid="{2951985F-1406-451F-B278-D8D14EF71ADF}"/>
    <cellStyle name="Normal 13 11 2 2 2 6" xfId="41157" xr:uid="{A41EC8DC-5DF5-41BE-8194-09E833FE1D99}"/>
    <cellStyle name="Normal 13 11 2 2 2 7" xfId="43635" xr:uid="{4B6AF592-2AAE-4ABA-B298-F58C8157C21B}"/>
    <cellStyle name="Normal 13 11 2 2 3" xfId="3695" xr:uid="{00000000-0005-0000-0000-00006F0E0000}"/>
    <cellStyle name="Normal 13 11 2 2 3 2" xfId="19145" xr:uid="{F60506FF-BDDC-42F4-8C4F-BA140E05E76F}"/>
    <cellStyle name="Normal 13 11 2 2 3 3" xfId="26800" xr:uid="{784E0DBF-AAF7-4D28-B678-13B441424C09}"/>
    <cellStyle name="Normal 13 11 2 2 3 4" xfId="38867" xr:uid="{D60031BF-FD10-4905-B3A9-ECB5F9BF397C}"/>
    <cellStyle name="Normal 13 11 2 2 3 5" xfId="41347" xr:uid="{C2BFD14B-7B8C-4E81-8511-DC96819AFD18}"/>
    <cellStyle name="Normal 13 11 2 2 3 6" xfId="43825" xr:uid="{D95B745D-8A68-432A-B049-35BEF0A3B648}"/>
    <cellStyle name="Normal 13 11 2 2 4" xfId="19142" xr:uid="{766EF5BA-0D72-41DE-8A4D-ACA4C66F7191}"/>
    <cellStyle name="Normal 13 11 2 2 5" xfId="24122" xr:uid="{53BAA700-EDBD-40B2-8920-AB0BCE19E37A}"/>
    <cellStyle name="Normal 13 11 2 2 6" xfId="37982" xr:uid="{C65664EB-1393-4B03-86AE-D7709F9EE5D7}"/>
    <cellStyle name="Normal 13 11 2 2 7" xfId="40462" xr:uid="{28386087-D157-4120-A2C9-D9E7A13856EF}"/>
    <cellStyle name="Normal 13 11 2 2 8" xfId="42940" xr:uid="{C19FE453-6666-48F0-A241-A4D3D0E3E13E}"/>
    <cellStyle name="Normal 13 11 2 3" xfId="3696" xr:uid="{00000000-0005-0000-0000-0000700E0000}"/>
    <cellStyle name="Normal 13 11 2 3 2" xfId="3697" xr:uid="{00000000-0005-0000-0000-0000710E0000}"/>
    <cellStyle name="Normal 13 11 2 3 2 2" xfId="3698" xr:uid="{00000000-0005-0000-0000-0000720E0000}"/>
    <cellStyle name="Normal 13 11 2 3 2 2 2" xfId="19148" xr:uid="{8552D929-3CCE-492A-9617-6D429FEAD52D}"/>
    <cellStyle name="Normal 13 11 2 3 2 2 3" xfId="24824" xr:uid="{ED55E6C9-F82F-471F-AA25-540D13F18A57}"/>
    <cellStyle name="Normal 13 11 2 3 2 2 4" xfId="38680" xr:uid="{B512FE67-5D5E-423A-9098-ED68E44FBEE2}"/>
    <cellStyle name="Normal 13 11 2 3 2 2 5" xfId="41160" xr:uid="{1FDCEDEE-6537-4F47-8061-BD79E2AFAD02}"/>
    <cellStyle name="Normal 13 11 2 3 2 2 6" xfId="43638" xr:uid="{60159E09-9B3D-4282-99EA-8DF5D3D09654}"/>
    <cellStyle name="Normal 13 11 2 3 2 3" xfId="19147" xr:uid="{6A50DF62-2758-4E64-8041-EDCBB2A9BE7F}"/>
    <cellStyle name="Normal 13 11 2 3 2 4" xfId="24823" xr:uid="{5735DBE4-4699-4E3E-9AB2-3CF4C7046BDA}"/>
    <cellStyle name="Normal 13 11 2 3 2 5" xfId="38679" xr:uid="{C3097BB0-6CF3-4A19-B1A0-1E9873A4E2AF}"/>
    <cellStyle name="Normal 13 11 2 3 2 6" xfId="41159" xr:uid="{DF52AE96-5599-4E9D-8A34-7E939FB2729C}"/>
    <cellStyle name="Normal 13 11 2 3 2 7" xfId="43637" xr:uid="{F476397B-1385-4ACF-88B8-89D86087078A}"/>
    <cellStyle name="Normal 13 11 2 3 3" xfId="3699" xr:uid="{00000000-0005-0000-0000-0000730E0000}"/>
    <cellStyle name="Normal 13 11 2 3 3 2" xfId="19149" xr:uid="{21AA3763-7019-46BC-9595-791201BFC59D}"/>
    <cellStyle name="Normal 13 11 2 3 3 3" xfId="26673" xr:uid="{28BBC1F2-427A-48A8-88D5-391B8A305439}"/>
    <cellStyle name="Normal 13 11 2 3 3 4" xfId="38806" xr:uid="{38597AD5-533C-4A8E-825A-2995C3BB976B}"/>
    <cellStyle name="Normal 13 11 2 3 3 5" xfId="41286" xr:uid="{16D69554-1078-4F5A-B04C-A8EE52DE81B3}"/>
    <cellStyle name="Normal 13 11 2 3 3 6" xfId="43764" xr:uid="{F0069C9E-4545-4099-B706-91AA18904002}"/>
    <cellStyle name="Normal 13 11 2 3 4" xfId="19146" xr:uid="{4DF1EF10-592C-4962-939C-D462F5C99D6E}"/>
    <cellStyle name="Normal 13 11 2 3 5" xfId="24822" xr:uid="{C9F127E4-2A7A-470F-9CE0-14777D075513}"/>
    <cellStyle name="Normal 13 11 2 3 6" xfId="38678" xr:uid="{C96B98A2-30D1-4465-9B38-29269054E7EB}"/>
    <cellStyle name="Normal 13 11 2 3 7" xfId="41158" xr:uid="{5B55EAC5-2B9B-4E60-A598-C12BE918C2E6}"/>
    <cellStyle name="Normal 13 11 2 3 8" xfId="43636" xr:uid="{CFA50F29-4B8F-4838-996F-309013707C4C}"/>
    <cellStyle name="Normal 13 11 2 4" xfId="3700" xr:uid="{00000000-0005-0000-0000-0000740E0000}"/>
    <cellStyle name="Normal 13 11 2 4 2" xfId="3701" xr:uid="{00000000-0005-0000-0000-0000750E0000}"/>
    <cellStyle name="Normal 13 11 2 4 2 2" xfId="19151" xr:uid="{61A5754F-93D0-4BF8-8BAB-8426BDEC0CD7}"/>
    <cellStyle name="Normal 13 11 2 4 2 3" xfId="26672" xr:uid="{892B6D98-1FFA-40F0-838F-35283681B0E8}"/>
    <cellStyle name="Normal 13 11 2 4 2 4" xfId="38805" xr:uid="{041339C5-5702-47F1-A260-6F5C5CBFE996}"/>
    <cellStyle name="Normal 13 11 2 4 2 5" xfId="41285" xr:uid="{A2A2868E-2A48-46CD-AD95-5E240AAF931A}"/>
    <cellStyle name="Normal 13 11 2 4 2 6" xfId="43763" xr:uid="{E30066DF-D1E3-41D8-B05B-96548CC39FA2}"/>
    <cellStyle name="Normal 13 11 2 4 3" xfId="19150" xr:uid="{D4E126A0-A223-43C2-B434-A30A36D8D476}"/>
    <cellStyle name="Normal 13 11 2 4 4" xfId="26803" xr:uid="{CA723050-0BE2-4C03-A292-EEA71A073661}"/>
    <cellStyle name="Normal 13 11 2 4 5" xfId="38870" xr:uid="{A512E1FB-D138-4D7A-97F1-61CD40F98EF3}"/>
    <cellStyle name="Normal 13 11 2 4 6" xfId="41350" xr:uid="{2CD3B4D8-95A0-4FCD-AA3E-2E805527D0B0}"/>
    <cellStyle name="Normal 13 11 2 4 7" xfId="43828" xr:uid="{36FE80E6-45BA-4F13-926E-BF0E4963DA3B}"/>
    <cellStyle name="Normal 13 11 2 5" xfId="3702" xr:uid="{00000000-0005-0000-0000-0000760E0000}"/>
    <cellStyle name="Normal 13 11 2 5 2" xfId="19152" xr:uid="{FFB22A84-E6D0-42A4-A66E-2D3932F16B75}"/>
    <cellStyle name="Normal 13 11 2 5 3" xfId="26802" xr:uid="{A0AFF4DE-BE7E-437C-8118-0B4C40E3D4BE}"/>
    <cellStyle name="Normal 13 11 2 5 4" xfId="38869" xr:uid="{B88C54F8-08AD-4F13-A5C2-EF89E44931E1}"/>
    <cellStyle name="Normal 13 11 2 5 5" xfId="41349" xr:uid="{6BCE1B82-A322-4745-AD69-69D547EBB40B}"/>
    <cellStyle name="Normal 13 11 2 5 6" xfId="43827" xr:uid="{512772AF-E341-4BC8-B306-6C6BD51991FF}"/>
    <cellStyle name="Normal 13 11 2 6" xfId="19141" xr:uid="{B7E39394-2189-4B0F-82F7-10FCB602D2EE}"/>
    <cellStyle name="Normal 13 11 2 7" xfId="21253" xr:uid="{FB5DD92C-93C2-4731-9878-3DEA4F258E8B}"/>
    <cellStyle name="Normal 13 11 2 8" xfId="37172" xr:uid="{C535AD96-9816-43C6-8FA8-815B19E9D7F7}"/>
    <cellStyle name="Normal 13 11 2 9" xfId="39652" xr:uid="{51AB979D-1DA1-4C64-BE6C-3F44DB5B85AE}"/>
    <cellStyle name="Normal 13 11 3" xfId="3703" xr:uid="{00000000-0005-0000-0000-0000770E0000}"/>
    <cellStyle name="Normal 13 11 3 2" xfId="3704" xr:uid="{00000000-0005-0000-0000-0000780E0000}"/>
    <cellStyle name="Normal 13 11 3 2 2" xfId="3705" xr:uid="{00000000-0005-0000-0000-0000790E0000}"/>
    <cellStyle name="Normal 13 11 3 2 2 2" xfId="3706" xr:uid="{00000000-0005-0000-0000-00007A0E0000}"/>
    <cellStyle name="Normal 13 11 3 2 2 2 2" xfId="19156" xr:uid="{D1DEE218-C26F-4229-92D9-6FD6482D7E1B}"/>
    <cellStyle name="Normal 13 11 3 2 2 2 3" xfId="20874" xr:uid="{CC64237F-9984-46D6-982F-FB262D12AE2E}"/>
    <cellStyle name="Normal 13 11 3 2 2 2 4" xfId="37030" xr:uid="{914F0E55-A757-4E53-8AE5-35FCE1584CB4}"/>
    <cellStyle name="Normal 13 11 3 2 2 2 5" xfId="39510" xr:uid="{033C9EB2-66D8-4A19-A0C5-4F0CA13ACA14}"/>
    <cellStyle name="Normal 13 11 3 2 2 2 6" xfId="41988" xr:uid="{8C393867-9542-4D55-A6CD-E040FCD3D0C5}"/>
    <cellStyle name="Normal 13 11 3 2 2 3" xfId="19155" xr:uid="{61E140A5-03CB-4DC7-BBF9-5D0BFE96B395}"/>
    <cellStyle name="Normal 13 11 3 2 2 4" xfId="20870" xr:uid="{270B77FB-2186-403A-AF1B-21B49C5FE080}"/>
    <cellStyle name="Normal 13 11 3 2 2 5" xfId="37026" xr:uid="{3DEBF223-0323-4A1E-93C6-B4BCF1F3FC30}"/>
    <cellStyle name="Normal 13 11 3 2 2 6" xfId="39506" xr:uid="{07112EC9-19D6-4996-9B71-B16F50C81C3A}"/>
    <cellStyle name="Normal 13 11 3 2 2 7" xfId="41984" xr:uid="{2F45E8B3-5EEC-47C3-BB49-6C4CC0D792B4}"/>
    <cellStyle name="Normal 13 11 3 2 3" xfId="3707" xr:uid="{00000000-0005-0000-0000-00007B0E0000}"/>
    <cellStyle name="Normal 13 11 3 2 3 2" xfId="19157" xr:uid="{5CD9E1FC-A83F-4861-B83C-96BED23AF062}"/>
    <cellStyle name="Normal 13 11 3 2 3 3" xfId="20871" xr:uid="{7DB1C885-7079-4A0B-A27E-21180C6D0609}"/>
    <cellStyle name="Normal 13 11 3 2 3 4" xfId="37027" xr:uid="{0D529284-1F0F-472E-A360-5DD5B9A90D26}"/>
    <cellStyle name="Normal 13 11 3 2 3 5" xfId="39507" xr:uid="{B043C950-30D1-4C75-AB43-91362911ED9C}"/>
    <cellStyle name="Normal 13 11 3 2 3 6" xfId="41985" xr:uid="{B8690DCD-A09F-458D-A2D6-BFBB772AF11B}"/>
    <cellStyle name="Normal 13 11 3 2 4" xfId="19154" xr:uid="{6338A044-C3E2-42D2-B5EB-4EA9BEC01001}"/>
    <cellStyle name="Normal 13 11 3 2 5" xfId="24825" xr:uid="{AECC841A-E589-4DB9-BCF4-B6AA969CA7E6}"/>
    <cellStyle name="Normal 13 11 3 2 6" xfId="38681" xr:uid="{DCE7DEA5-0C89-499B-B106-14BC3C1273C8}"/>
    <cellStyle name="Normal 13 11 3 2 7" xfId="41161" xr:uid="{9ACB2EBC-8809-47DD-A738-9CFDBA9CBED8}"/>
    <cellStyle name="Normal 13 11 3 2 8" xfId="43639" xr:uid="{DD98302B-0F84-479B-ABD0-269C48F1D2F4}"/>
    <cellStyle name="Normal 13 11 3 3" xfId="3708" xr:uid="{00000000-0005-0000-0000-00007C0E0000}"/>
    <cellStyle name="Normal 13 11 3 3 2" xfId="3709" xr:uid="{00000000-0005-0000-0000-00007D0E0000}"/>
    <cellStyle name="Normal 13 11 3 3 2 2" xfId="19159" xr:uid="{A22C7E48-430E-410A-AEB3-F6CF26B763B0}"/>
    <cellStyle name="Normal 13 11 3 3 2 3" xfId="20872" xr:uid="{2C22394D-2A4B-43F8-9977-E4E3F4F6DACF}"/>
    <cellStyle name="Normal 13 11 3 3 2 4" xfId="37028" xr:uid="{D1706B30-BE65-4D3D-9C35-FE767269BDE7}"/>
    <cellStyle name="Normal 13 11 3 3 2 5" xfId="39508" xr:uid="{DF21ACA0-EE4B-4347-8851-4F6150616319}"/>
    <cellStyle name="Normal 13 11 3 3 2 6" xfId="41986" xr:uid="{A9453DB5-8C04-4F21-8DD5-FFFBAB38AB93}"/>
    <cellStyle name="Normal 13 11 3 3 3" xfId="19158" xr:uid="{B50CB176-477F-4CFC-8AAA-40273D1FAAF5}"/>
    <cellStyle name="Normal 13 11 3 3 4" xfId="20873" xr:uid="{03DBDFA0-A09E-4FAA-AE7A-CECB1FA97971}"/>
    <cellStyle name="Normal 13 11 3 3 5" xfId="37029" xr:uid="{DDEA48C6-AE13-47C7-8E3D-64DBD9DD9B4A}"/>
    <cellStyle name="Normal 13 11 3 3 6" xfId="39509" xr:uid="{2F6D4331-B614-4D64-8833-324741F94D1D}"/>
    <cellStyle name="Normal 13 11 3 3 7" xfId="41987" xr:uid="{4881A48F-FA71-472C-BD7F-338BF3AC18F6}"/>
    <cellStyle name="Normal 13 11 3 4" xfId="3710" xr:uid="{00000000-0005-0000-0000-00007E0E0000}"/>
    <cellStyle name="Normal 13 11 3 4 2" xfId="19160" xr:uid="{79376A61-CA98-4876-A3CD-5167939E06F4}"/>
    <cellStyle name="Normal 13 11 3 4 3" xfId="24826" xr:uid="{B889FE9B-7172-4CF4-B155-5CAC0CD02819}"/>
    <cellStyle name="Normal 13 11 3 4 4" xfId="38682" xr:uid="{931306F5-FE74-49E2-A1A1-188BE820CBA5}"/>
    <cellStyle name="Normal 13 11 3 4 5" xfId="41162" xr:uid="{A4CFC347-BF15-4595-A039-2CB4D17BDCAF}"/>
    <cellStyle name="Normal 13 11 3 4 6" xfId="43640" xr:uid="{C32AB441-CF32-4BA9-8D94-731E5D9E3941}"/>
    <cellStyle name="Normal 13 11 3 5" xfId="19153" xr:uid="{E23827D0-4C94-4EE6-921E-FCE60C686F9B}"/>
    <cellStyle name="Normal 13 11 3 6" xfId="24121" xr:uid="{A9B87D80-6099-4E19-8970-7A48F9FE47FC}"/>
    <cellStyle name="Normal 13 11 3 7" xfId="37981" xr:uid="{439DF550-05DF-4752-B8B7-F691B9AEB878}"/>
    <cellStyle name="Normal 13 11 3 8" xfId="40461" xr:uid="{D2591943-0D00-42F6-93D5-52C4DF3B956D}"/>
    <cellStyle name="Normal 13 11 3 9" xfId="42939" xr:uid="{1E4CB6E2-B95A-4213-B231-4CDE9636399B}"/>
    <cellStyle name="Normal 13 11 4" xfId="3711" xr:uid="{00000000-0005-0000-0000-00007F0E0000}"/>
    <cellStyle name="Normal 13 11 5" xfId="3712" xr:uid="{00000000-0005-0000-0000-0000800E0000}"/>
    <cellStyle name="Normal 13 11 5 2" xfId="3713" xr:uid="{00000000-0005-0000-0000-0000810E0000}"/>
    <cellStyle name="Normal 13 11 5 2 2" xfId="19162" xr:uid="{358AABBC-F8B4-469B-BC10-6C0F0765BE0E}"/>
    <cellStyle name="Normal 13 11 5 2 3" xfId="20869" xr:uid="{53FB98C4-1580-40D7-AAFD-0C9F7623CE51}"/>
    <cellStyle name="Normal 13 11 5 2 4" xfId="37025" xr:uid="{609B1341-76C5-4F3F-90D4-D1DA06675D0C}"/>
    <cellStyle name="Normal 13 11 5 2 5" xfId="39505" xr:uid="{AF08D962-5B05-45DB-8344-A0299455128C}"/>
    <cellStyle name="Normal 13 11 5 2 6" xfId="41983" xr:uid="{98242FFF-6D84-4F0E-AD20-B80FC0874D51}"/>
    <cellStyle name="Normal 13 11 5 3" xfId="19161" xr:uid="{215B9E89-21BC-44E3-96E8-E8C0E86A8B92}"/>
    <cellStyle name="Normal 13 11 5 4" xfId="20867" xr:uid="{AC518832-E781-4998-A2BB-2799AF08B589}"/>
    <cellStyle name="Normal 13 11 5 5" xfId="37023" xr:uid="{B7D5B1AD-0389-4CBD-9FFC-4DEDBF18F257}"/>
    <cellStyle name="Normal 13 11 5 6" xfId="39503" xr:uid="{41CEC094-7A26-4BC7-BC55-9B41B1635F42}"/>
    <cellStyle name="Normal 13 11 5 7" xfId="41981" xr:uid="{90EFB589-A039-4FA7-861E-C23173808854}"/>
    <cellStyle name="Normal 13 11 6" xfId="3714" xr:uid="{00000000-0005-0000-0000-0000820E0000}"/>
    <cellStyle name="Normal 13 11 6 2" xfId="19163" xr:uid="{6A2DBF5A-283C-4858-ABF6-F2020416B71F}"/>
    <cellStyle name="Normal 13 11 6 3" xfId="20868" xr:uid="{896ECBB4-394B-49DF-A265-EA68C7380C9A}"/>
    <cellStyle name="Normal 13 11 6 4" xfId="37024" xr:uid="{F2C31985-7959-4090-AFB7-7DFFE0AAE093}"/>
    <cellStyle name="Normal 13 11 6 5" xfId="39504" xr:uid="{6EF861F1-8D55-4943-A35F-E6E9F9CCB60F}"/>
    <cellStyle name="Normal 13 11 6 6" xfId="41982" xr:uid="{00E29909-5EF8-47E2-8C83-1998B46364D4}"/>
    <cellStyle name="Normal 13 11 7" xfId="19140" xr:uid="{B42B79D2-C5D2-45C7-89F8-AB534E8C0DBB}"/>
    <cellStyle name="Normal 13 11 8" xfId="19673" xr:uid="{10CB8008-D72D-4A76-9A17-F1ED0D8400E4}"/>
    <cellStyle name="Normal 13 11 9" xfId="36641" xr:uid="{E4C49B4C-FD8C-4C34-AFA5-FA8537E233A9}"/>
    <cellStyle name="Normal 13 12" xfId="3715" xr:uid="{00000000-0005-0000-0000-0000830E0000}"/>
    <cellStyle name="Normal 13 13" xfId="3716" xr:uid="{00000000-0005-0000-0000-0000840E0000}"/>
    <cellStyle name="Normal 13 13 10" xfId="39122" xr:uid="{3E2DF0D4-387B-4C69-9965-0DBEAF53C49F}"/>
    <cellStyle name="Normal 13 13 11" xfId="41600" xr:uid="{8F6F789E-75B2-4FFA-A763-678ADFD5677C}"/>
    <cellStyle name="Normal 13 13 2" xfId="3717" xr:uid="{00000000-0005-0000-0000-0000850E0000}"/>
    <cellStyle name="Normal 13 13 2 10" xfId="42131" xr:uid="{FCF9F1F0-843C-44D5-B413-7B8F9A18EC34}"/>
    <cellStyle name="Normal 13 13 2 2" xfId="3718" xr:uid="{00000000-0005-0000-0000-0000860E0000}"/>
    <cellStyle name="Normal 13 13 2 2 2" xfId="3719" xr:uid="{00000000-0005-0000-0000-0000870E0000}"/>
    <cellStyle name="Normal 13 13 2 2 2 2" xfId="3720" xr:uid="{00000000-0005-0000-0000-0000880E0000}"/>
    <cellStyle name="Normal 13 13 2 2 2 2 2" xfId="19168" xr:uid="{5EFB14FA-B13E-433B-BCD8-9EF252EADDFE}"/>
    <cellStyle name="Normal 13 13 2 2 2 2 3" xfId="24827" xr:uid="{EECE43F4-0850-40E5-9D2F-99D15C786664}"/>
    <cellStyle name="Normal 13 13 2 2 2 2 4" xfId="38683" xr:uid="{BA28A171-C1CD-4B8E-9F9A-61F4502F03F0}"/>
    <cellStyle name="Normal 13 13 2 2 2 2 5" xfId="41163" xr:uid="{2387C1D2-D5C5-4BA0-A0D9-B57FD5D36AB5}"/>
    <cellStyle name="Normal 13 13 2 2 2 2 6" xfId="43641" xr:uid="{B16A9F7B-C8AA-40A6-894A-B60D8D3D1D3A}"/>
    <cellStyle name="Normal 13 13 2 2 2 3" xfId="19167" xr:uid="{5557D088-282D-49C0-ABC8-63459F84E05D}"/>
    <cellStyle name="Normal 13 13 2 2 2 4" xfId="20866" xr:uid="{2CC9846A-0593-4C08-A9F6-8CEEA77CFFEA}"/>
    <cellStyle name="Normal 13 13 2 2 2 5" xfId="37022" xr:uid="{A6405C66-493D-479A-BDFB-B32486781958}"/>
    <cellStyle name="Normal 13 13 2 2 2 6" xfId="39502" xr:uid="{EF2653E1-840A-46B1-8FAC-81FC363BA476}"/>
    <cellStyle name="Normal 13 13 2 2 2 7" xfId="41980" xr:uid="{ADC8C7A2-D513-42FC-AC4D-F8A7A847A13B}"/>
    <cellStyle name="Normal 13 13 2 2 3" xfId="3721" xr:uid="{00000000-0005-0000-0000-0000890E0000}"/>
    <cellStyle name="Normal 13 13 2 2 3 2" xfId="19169" xr:uid="{1B813899-AD89-40BA-BF3B-F2E200742DE9}"/>
    <cellStyle name="Normal 13 13 2 2 3 3" xfId="20863" xr:uid="{5ECA3775-3CB8-4D5B-949F-C69E6FD7F658}"/>
    <cellStyle name="Normal 13 13 2 2 3 4" xfId="37019" xr:uid="{009636DD-91A9-492B-B461-7F8233D82611}"/>
    <cellStyle name="Normal 13 13 2 2 3 5" xfId="39499" xr:uid="{486EF6FA-0309-48B2-856D-86F0B9E7D98E}"/>
    <cellStyle name="Normal 13 13 2 2 3 6" xfId="41977" xr:uid="{03C3F626-64B8-4266-9F95-77EC0DC8381D}"/>
    <cellStyle name="Normal 13 13 2 2 4" xfId="19166" xr:uid="{6FDDD2E8-9F3F-475C-B02D-E0AFC3683C33}"/>
    <cellStyle name="Normal 13 13 2 2 5" xfId="24124" xr:uid="{25575EF9-463F-45CA-9B64-60A066CB13DF}"/>
    <cellStyle name="Normal 13 13 2 2 6" xfId="37984" xr:uid="{F38E42F2-B994-40BD-87E5-05FAA1F4997B}"/>
    <cellStyle name="Normal 13 13 2 2 7" xfId="40464" xr:uid="{5F8112F7-2DF5-4E83-8779-7E67537ED963}"/>
    <cellStyle name="Normal 13 13 2 2 8" xfId="42942" xr:uid="{88FBE8C4-672B-44A6-96DF-B2F9386F56B1}"/>
    <cellStyle name="Normal 13 13 2 3" xfId="3722" xr:uid="{00000000-0005-0000-0000-00008A0E0000}"/>
    <cellStyle name="Normal 13 13 2 3 2" xfId="3723" xr:uid="{00000000-0005-0000-0000-00008B0E0000}"/>
    <cellStyle name="Normal 13 13 2 3 2 2" xfId="3724" xr:uid="{00000000-0005-0000-0000-00008C0E0000}"/>
    <cellStyle name="Normal 13 13 2 3 2 2 2" xfId="19172" xr:uid="{96F5F8DA-F594-4850-AAAB-E26ED300104F}"/>
    <cellStyle name="Normal 13 13 2 3 2 2 3" xfId="24828" xr:uid="{C8943CAD-2766-4ABF-B32A-7118D5C95B5C}"/>
    <cellStyle name="Normal 13 13 2 3 2 2 4" xfId="38684" xr:uid="{E3279A92-68B4-48FE-914E-733367BC3EB3}"/>
    <cellStyle name="Normal 13 13 2 3 2 2 5" xfId="41164" xr:uid="{D02C3A6F-EFA5-4212-BFA2-284A0D7D30DB}"/>
    <cellStyle name="Normal 13 13 2 3 2 2 6" xfId="43642" xr:uid="{C19D8542-498C-443B-BEA9-5488CB85D652}"/>
    <cellStyle name="Normal 13 13 2 3 2 3" xfId="19171" xr:uid="{29505DE7-9357-420C-9CCF-8AF03EC46DDF}"/>
    <cellStyle name="Normal 13 13 2 3 2 4" xfId="20864" xr:uid="{E3BECD21-E0EB-4DB7-86F0-FCAF7699CB00}"/>
    <cellStyle name="Normal 13 13 2 3 2 5" xfId="37020" xr:uid="{5EF33E3C-33B2-4F59-9EF1-4D278CAF17A6}"/>
    <cellStyle name="Normal 13 13 2 3 2 6" xfId="39500" xr:uid="{4E59A49B-3C39-4077-8995-AC6685A70FD1}"/>
    <cellStyle name="Normal 13 13 2 3 2 7" xfId="41978" xr:uid="{8B2114F5-4139-4F65-A31B-28CA6199205D}"/>
    <cellStyle name="Normal 13 13 2 3 3" xfId="3725" xr:uid="{00000000-0005-0000-0000-00008D0E0000}"/>
    <cellStyle name="Normal 13 13 2 3 3 2" xfId="19173" xr:uid="{BDE77C9B-9B4D-41F4-BA6C-F0ABBF1A73FC}"/>
    <cellStyle name="Normal 13 13 2 3 3 3" xfId="24829" xr:uid="{663ADC50-39EE-4AC1-A4F7-18DA5BE5B7B8}"/>
    <cellStyle name="Normal 13 13 2 3 3 4" xfId="38685" xr:uid="{B74D16A5-D3ED-4916-B1BF-F0C8B09E0B17}"/>
    <cellStyle name="Normal 13 13 2 3 3 5" xfId="41165" xr:uid="{BBB98269-F4EE-4684-A813-B962B8C72653}"/>
    <cellStyle name="Normal 13 13 2 3 3 6" xfId="43643" xr:uid="{DECE2ACA-B905-476F-A54C-998C2EEB2F8E}"/>
    <cellStyle name="Normal 13 13 2 3 4" xfId="19170" xr:uid="{18F7033F-9537-4896-A425-CDE4A8DA8A12}"/>
    <cellStyle name="Normal 13 13 2 3 5" xfId="20865" xr:uid="{FFBE733A-C75D-4584-AC76-3DEE96C81F00}"/>
    <cellStyle name="Normal 13 13 2 3 6" xfId="37021" xr:uid="{2F2D5816-AF9B-41AA-8E54-31E36DF0DA50}"/>
    <cellStyle name="Normal 13 13 2 3 7" xfId="39501" xr:uid="{34A6F3F9-903C-4ECF-83BA-C5294FBC69DC}"/>
    <cellStyle name="Normal 13 13 2 3 8" xfId="41979" xr:uid="{2D968CDC-B8AE-43E2-9E75-D6FBD7565796}"/>
    <cellStyle name="Normal 13 13 2 4" xfId="3726" xr:uid="{00000000-0005-0000-0000-00008E0E0000}"/>
    <cellStyle name="Normal 13 13 2 4 2" xfId="3727" xr:uid="{00000000-0005-0000-0000-00008F0E0000}"/>
    <cellStyle name="Normal 13 13 2 4 2 2" xfId="19175" xr:uid="{609F3D37-7368-4CE5-A436-6CDE2DEBC6E0}"/>
    <cellStyle name="Normal 13 13 2 4 2 3" xfId="24831" xr:uid="{35BC8C6B-BDD9-414D-B537-7C71A47ABCB7}"/>
    <cellStyle name="Normal 13 13 2 4 2 4" xfId="38687" xr:uid="{AB327E50-F8FE-42CE-86DB-F92BC19F2DC9}"/>
    <cellStyle name="Normal 13 13 2 4 2 5" xfId="41167" xr:uid="{AFF803A2-1251-4188-8621-9049E021575E}"/>
    <cellStyle name="Normal 13 13 2 4 2 6" xfId="43645" xr:uid="{84D488B9-78F4-47AA-8A55-8B740D7B013B}"/>
    <cellStyle name="Normal 13 13 2 4 3" xfId="19174" xr:uid="{B373CC2C-7DC4-4C58-8FDC-04BD2B05756E}"/>
    <cellStyle name="Normal 13 13 2 4 4" xfId="24830" xr:uid="{F7914985-6C4A-4D37-9248-819D4B742544}"/>
    <cellStyle name="Normal 13 13 2 4 5" xfId="38686" xr:uid="{141F6EA7-1292-40FD-B5FF-ED945372C753}"/>
    <cellStyle name="Normal 13 13 2 4 6" xfId="41166" xr:uid="{8E2B666A-CEFB-4776-9416-5078D809F524}"/>
    <cellStyle name="Normal 13 13 2 4 7" xfId="43644" xr:uid="{96D4C3D9-0675-4AE6-9618-9FDC8F45A215}"/>
    <cellStyle name="Normal 13 13 2 5" xfId="3728" xr:uid="{00000000-0005-0000-0000-0000900E0000}"/>
    <cellStyle name="Normal 13 13 2 5 2" xfId="19176" xr:uid="{935EB03B-84DE-4CBF-8E1D-BCBCD56CC644}"/>
    <cellStyle name="Normal 13 13 2 5 3" xfId="24832" xr:uid="{84B33543-FF27-4778-9D22-B9E8B821CAF9}"/>
    <cellStyle name="Normal 13 13 2 5 4" xfId="38688" xr:uid="{0D1B5EDF-7102-44D4-808F-3528520E28E0}"/>
    <cellStyle name="Normal 13 13 2 5 5" xfId="41168" xr:uid="{BC5393D2-CD4D-4975-BF3E-1DCA22D314E3}"/>
    <cellStyle name="Normal 13 13 2 5 6" xfId="43646" xr:uid="{88181311-4EA0-484F-AECE-34884D916F39}"/>
    <cellStyle name="Normal 13 13 2 6" xfId="19165" xr:uid="{43BDE2DB-D365-4BFD-BE6F-3B658A4ED6BD}"/>
    <cellStyle name="Normal 13 13 2 7" xfId="21256" xr:uid="{CBC11E46-5D29-4205-A5E1-B7D690015E53}"/>
    <cellStyle name="Normal 13 13 2 8" xfId="37173" xr:uid="{AF18200B-9FB2-4463-AA5D-B81BC7336032}"/>
    <cellStyle name="Normal 13 13 2 9" xfId="39653" xr:uid="{4326A779-30A0-42BA-BC1A-B0E9DD9C2C8E}"/>
    <cellStyle name="Normal 13 13 3" xfId="3729" xr:uid="{00000000-0005-0000-0000-0000910E0000}"/>
    <cellStyle name="Normal 13 13 3 2" xfId="3730" xr:uid="{00000000-0005-0000-0000-0000920E0000}"/>
    <cellStyle name="Normal 13 13 3 2 2" xfId="3731" xr:uid="{00000000-0005-0000-0000-0000930E0000}"/>
    <cellStyle name="Normal 13 13 3 2 2 2" xfId="3732" xr:uid="{00000000-0005-0000-0000-0000940E0000}"/>
    <cellStyle name="Normal 13 13 3 2 2 2 2" xfId="19180" xr:uid="{EA7E952B-04F0-480C-B285-75B5F676960D}"/>
    <cellStyle name="Normal 13 13 3 2 2 2 3" xfId="20862" xr:uid="{0B0A4553-51BB-4F90-948F-44FE3954C71A}"/>
    <cellStyle name="Normal 13 13 3 2 2 2 4" xfId="37018" xr:uid="{7F4EE110-2D16-4A29-8CFB-593F9E38DFB8}"/>
    <cellStyle name="Normal 13 13 3 2 2 2 5" xfId="39498" xr:uid="{639F2C61-FA17-462E-AF7E-35A6375D8FF8}"/>
    <cellStyle name="Normal 13 13 3 2 2 2 6" xfId="41976" xr:uid="{15892535-FF97-43BD-9341-702EE2863127}"/>
    <cellStyle name="Normal 13 13 3 2 2 3" xfId="19179" xr:uid="{AE542900-5B60-4391-AF30-05BD2F46E090}"/>
    <cellStyle name="Normal 13 13 3 2 2 4" xfId="20860" xr:uid="{F3D8B146-6FF5-4D29-BE03-E5524AABB545}"/>
    <cellStyle name="Normal 13 13 3 2 2 5" xfId="37016" xr:uid="{6DE5C7DA-3D31-4228-A705-279E901A09F9}"/>
    <cellStyle name="Normal 13 13 3 2 2 6" xfId="39496" xr:uid="{7F2E1648-6005-45B2-BCDC-85B85E90D07A}"/>
    <cellStyle name="Normal 13 13 3 2 2 7" xfId="41974" xr:uid="{3EE17A94-A8C7-4D4B-86BC-F1FD9B6743FF}"/>
    <cellStyle name="Normal 13 13 3 2 3" xfId="3733" xr:uid="{00000000-0005-0000-0000-0000950E0000}"/>
    <cellStyle name="Normal 13 13 3 2 3 2" xfId="19181" xr:uid="{78EBB211-5A58-4490-B7CB-770CFFDC8948}"/>
    <cellStyle name="Normal 13 13 3 2 3 3" xfId="20861" xr:uid="{24EE5837-3B25-41A2-B8DE-EA40E1D5E826}"/>
    <cellStyle name="Normal 13 13 3 2 3 4" xfId="37017" xr:uid="{1A1D6660-451A-4ACB-AC03-9E5E6F997A06}"/>
    <cellStyle name="Normal 13 13 3 2 3 5" xfId="39497" xr:uid="{17DEEC78-F9FF-419F-B3C0-E0C66FAE4B32}"/>
    <cellStyle name="Normal 13 13 3 2 3 6" xfId="41975" xr:uid="{7763E21A-02AC-4252-A1BB-C24327286854}"/>
    <cellStyle name="Normal 13 13 3 2 4" xfId="19178" xr:uid="{989F8627-48ED-4169-9336-EC46F99D7F8B}"/>
    <cellStyle name="Normal 13 13 3 2 5" xfId="26804" xr:uid="{42E0ED51-B0CD-4B65-A5C6-FA7525C51678}"/>
    <cellStyle name="Normal 13 13 3 2 6" xfId="38871" xr:uid="{35B32D3F-148A-4419-80BC-0360EAF5B0CC}"/>
    <cellStyle name="Normal 13 13 3 2 7" xfId="41351" xr:uid="{9C49A5E2-2703-4AE8-A9B3-4B300F385EBD}"/>
    <cellStyle name="Normal 13 13 3 2 8" xfId="43829" xr:uid="{EF94C4EB-FF89-47DC-A1D3-4E00E9014732}"/>
    <cellStyle name="Normal 13 13 3 3" xfId="3734" xr:uid="{00000000-0005-0000-0000-0000960E0000}"/>
    <cellStyle name="Normal 13 13 3 3 2" xfId="3735" xr:uid="{00000000-0005-0000-0000-0000970E0000}"/>
    <cellStyle name="Normal 13 13 3 3 2 2" xfId="19183" xr:uid="{5009C179-725F-4EA1-A217-733641091231}"/>
    <cellStyle name="Normal 13 13 3 3 2 3" xfId="26805" xr:uid="{FD3AD848-4610-49F6-8E75-884FCAFCB9F1}"/>
    <cellStyle name="Normal 13 13 3 3 2 4" xfId="38872" xr:uid="{EA4ED08A-25B2-4516-B2F6-024E109171D9}"/>
    <cellStyle name="Normal 13 13 3 3 2 5" xfId="41352" xr:uid="{4C24EA13-3A64-472F-B16D-6BE3BC2B5CED}"/>
    <cellStyle name="Normal 13 13 3 3 2 6" xfId="43830" xr:uid="{1B43795A-B03B-4CB1-A418-64B2AE67561C}"/>
    <cellStyle name="Normal 13 13 3 3 3" xfId="19182" xr:uid="{2A4BDAFE-F804-4F98-95CC-C90D834CE092}"/>
    <cellStyle name="Normal 13 13 3 3 4" xfId="24833" xr:uid="{7F258062-8E37-4827-94DD-D53D2535591C}"/>
    <cellStyle name="Normal 13 13 3 3 5" xfId="38689" xr:uid="{25A30CC1-D50E-4258-90DE-0E4B6469B8AC}"/>
    <cellStyle name="Normal 13 13 3 3 6" xfId="41169" xr:uid="{1C3A1AA3-DB0A-482D-B7A5-1A1872D6E5D8}"/>
    <cellStyle name="Normal 13 13 3 3 7" xfId="43647" xr:uid="{917EDC1E-BB91-449A-B322-7EB4DA48311D}"/>
    <cellStyle name="Normal 13 13 3 4" xfId="3736" xr:uid="{00000000-0005-0000-0000-0000980E0000}"/>
    <cellStyle name="Normal 13 13 3 4 2" xfId="19184" xr:uid="{1741D099-EC4B-407A-944F-5FABF6E31178}"/>
    <cellStyle name="Normal 13 13 3 4 3" xfId="24834" xr:uid="{07F70049-E912-4569-848B-DD5E026E46D8}"/>
    <cellStyle name="Normal 13 13 3 4 4" xfId="38690" xr:uid="{548E6858-E1DB-4282-B9DF-852AD16B4523}"/>
    <cellStyle name="Normal 13 13 3 4 5" xfId="41170" xr:uid="{2A70936C-7D3A-4EE9-9704-633700BB6A4E}"/>
    <cellStyle name="Normal 13 13 3 4 6" xfId="43648" xr:uid="{8E66586A-A3D8-4ED3-81AD-355B11AD043F}"/>
    <cellStyle name="Normal 13 13 3 5" xfId="19177" xr:uid="{6205D333-183C-490D-9C54-4A84E2452C97}"/>
    <cellStyle name="Normal 13 13 3 6" xfId="24123" xr:uid="{202F4862-96A2-49DC-B7BE-AE92EF26BB8A}"/>
    <cellStyle name="Normal 13 13 3 7" xfId="37983" xr:uid="{E0AEF439-9089-4DF2-820C-6639091F0480}"/>
    <cellStyle name="Normal 13 13 3 8" xfId="40463" xr:uid="{8FEA4355-C52E-47E1-9C17-8E3C54C63163}"/>
    <cellStyle name="Normal 13 13 3 9" xfId="42941" xr:uid="{F8027B13-01FC-41F0-9595-5A1F533F1506}"/>
    <cellStyle name="Normal 13 13 4" xfId="3737" xr:uid="{00000000-0005-0000-0000-0000990E0000}"/>
    <cellStyle name="Normal 13 13 5" xfId="3738" xr:uid="{00000000-0005-0000-0000-00009A0E0000}"/>
    <cellStyle name="Normal 13 13 5 2" xfId="3739" xr:uid="{00000000-0005-0000-0000-00009B0E0000}"/>
    <cellStyle name="Normal 13 13 5 2 2" xfId="19186" xr:uid="{19AC40C4-4000-467C-85A8-068AFB00212E}"/>
    <cellStyle name="Normal 13 13 5 2 3" xfId="24836" xr:uid="{7D80426F-2F9E-42D0-BBF3-D78BD079EF9A}"/>
    <cellStyle name="Normal 13 13 5 2 4" xfId="38692" xr:uid="{E3BA4253-2BBE-4FAE-B380-BC3B11550021}"/>
    <cellStyle name="Normal 13 13 5 2 5" xfId="41172" xr:uid="{243D796F-D367-4DED-B163-7D8F30D19AB2}"/>
    <cellStyle name="Normal 13 13 5 2 6" xfId="43650" xr:uid="{53CEA022-59DD-4DD8-B67C-CB16CA4FCD21}"/>
    <cellStyle name="Normal 13 13 5 3" xfId="19185" xr:uid="{FBF19E72-71D9-4201-A4AC-D86C0B56175B}"/>
    <cellStyle name="Normal 13 13 5 4" xfId="24835" xr:uid="{AB025A12-C32A-4183-A969-31FA5C0A4A2F}"/>
    <cellStyle name="Normal 13 13 5 5" xfId="38691" xr:uid="{5A8855C5-7DFC-4E22-881D-5B38FE1E0BD2}"/>
    <cellStyle name="Normal 13 13 5 6" xfId="41171" xr:uid="{9712F2D6-7987-43A1-A7D0-3E84B8E03783}"/>
    <cellStyle name="Normal 13 13 5 7" xfId="43649" xr:uid="{58932128-CB52-4CE8-9B63-EBC638DF6CB4}"/>
    <cellStyle name="Normal 13 13 6" xfId="3740" xr:uid="{00000000-0005-0000-0000-00009C0E0000}"/>
    <cellStyle name="Normal 13 13 6 2" xfId="19187" xr:uid="{76688D05-5E02-4EBA-8460-1E6F47BCEA1A}"/>
    <cellStyle name="Normal 13 13 6 3" xfId="24837" xr:uid="{CD15D094-4FA4-41C1-9D17-389B60DB7376}"/>
    <cellStyle name="Normal 13 13 6 4" xfId="38693" xr:uid="{F675F38D-2C2D-49DA-994B-A9750FEB1DD7}"/>
    <cellStyle name="Normal 13 13 6 5" xfId="41173" xr:uid="{14F3F407-0486-4BC1-80AD-75A91A56E9C5}"/>
    <cellStyle name="Normal 13 13 6 6" xfId="43651" xr:uid="{A6AC9FFD-EF0B-4B23-899D-E95571FDD1B2}"/>
    <cellStyle name="Normal 13 13 7" xfId="19164" xr:uid="{17F94843-0FD4-434E-988D-6A3F351541DA}"/>
    <cellStyle name="Normal 13 13 8" xfId="19674" xr:uid="{ED1F19C9-ABC1-407B-842D-CE350FCE69BC}"/>
    <cellStyle name="Normal 13 13 9" xfId="36642" xr:uid="{B73F4B33-1AC6-4828-B2DE-3F425F8B968C}"/>
    <cellStyle name="Normal 13 14" xfId="3741" xr:uid="{00000000-0005-0000-0000-00009D0E0000}"/>
    <cellStyle name="Normal 13 14 10" xfId="39123" xr:uid="{46A09951-9AA8-44A8-B98D-0D4960D592BE}"/>
    <cellStyle name="Normal 13 14 11" xfId="41601" xr:uid="{E08400E2-50B5-4742-8FD2-E829219B6C6C}"/>
    <cellStyle name="Normal 13 14 2" xfId="3742" xr:uid="{00000000-0005-0000-0000-00009E0E0000}"/>
    <cellStyle name="Normal 13 14 2 10" xfId="42132" xr:uid="{AF8C5750-B083-42C0-B09A-087A217C3F21}"/>
    <cellStyle name="Normal 13 14 2 2" xfId="3743" xr:uid="{00000000-0005-0000-0000-00009F0E0000}"/>
    <cellStyle name="Normal 13 14 2 2 2" xfId="3744" xr:uid="{00000000-0005-0000-0000-0000A00E0000}"/>
    <cellStyle name="Normal 13 14 2 2 2 2" xfId="3745" xr:uid="{00000000-0005-0000-0000-0000A10E0000}"/>
    <cellStyle name="Normal 13 14 2 2 2 2 2" xfId="19192" xr:uid="{0436099A-1175-4361-8B6F-29E6A5D4D159}"/>
    <cellStyle name="Normal 13 14 2 2 2 2 3" xfId="24839" xr:uid="{E331C435-F1BB-4D3E-ACAA-D868DE7E5014}"/>
    <cellStyle name="Normal 13 14 2 2 2 2 4" xfId="38695" xr:uid="{62F638BD-EB7B-483A-B8AB-174500A34D5B}"/>
    <cellStyle name="Normal 13 14 2 2 2 2 5" xfId="41175" xr:uid="{87028EE3-DC02-40CB-9D4D-B2589BADA394}"/>
    <cellStyle name="Normal 13 14 2 2 2 2 6" xfId="43653" xr:uid="{CD2304C6-1686-4EDD-A4A8-9F54B1B13E09}"/>
    <cellStyle name="Normal 13 14 2 2 2 3" xfId="19191" xr:uid="{9E5DA7CF-2E28-41EC-B89C-2B34274569ED}"/>
    <cellStyle name="Normal 13 14 2 2 2 4" xfId="24838" xr:uid="{1C7075FB-A23A-44C0-AA8A-759E1158A65C}"/>
    <cellStyle name="Normal 13 14 2 2 2 5" xfId="38694" xr:uid="{038BED7E-1C50-4EF5-A205-C70B174F1B6F}"/>
    <cellStyle name="Normal 13 14 2 2 2 6" xfId="41174" xr:uid="{51BF89A6-B17A-4EAF-9FBE-FDF2E15ED76A}"/>
    <cellStyle name="Normal 13 14 2 2 2 7" xfId="43652" xr:uid="{8416C25E-51F5-4264-BFC1-C3C5901EB8EE}"/>
    <cellStyle name="Normal 13 14 2 2 3" xfId="3746" xr:uid="{00000000-0005-0000-0000-0000A20E0000}"/>
    <cellStyle name="Normal 13 14 2 2 3 2" xfId="19193" xr:uid="{7EBA226A-FA42-45FC-A2D1-654B9E8A8B52}"/>
    <cellStyle name="Normal 13 14 2 2 3 3" xfId="26806" xr:uid="{1C317D7A-F113-4895-854A-D8F820E2BA82}"/>
    <cellStyle name="Normal 13 14 2 2 3 4" xfId="38873" xr:uid="{9915195D-784A-4C4C-B7EE-F51892F3E048}"/>
    <cellStyle name="Normal 13 14 2 2 3 5" xfId="41353" xr:uid="{B9624CBF-4ED2-4790-8693-B7FFC3217A2D}"/>
    <cellStyle name="Normal 13 14 2 2 3 6" xfId="43831" xr:uid="{A6D0ABBC-4EAE-4D41-9B21-63B5387369EC}"/>
    <cellStyle name="Normal 13 14 2 2 4" xfId="19190" xr:uid="{8578F0A8-9301-4AE4-8B90-886A232E8FE9}"/>
    <cellStyle name="Normal 13 14 2 2 5" xfId="24126" xr:uid="{DE88EA0E-FE08-4DE2-88DA-937168B34619}"/>
    <cellStyle name="Normal 13 14 2 2 6" xfId="37986" xr:uid="{3E8C25E1-BC4B-4C55-A74C-C8FE8CCB2ED6}"/>
    <cellStyle name="Normal 13 14 2 2 7" xfId="40466" xr:uid="{D77F057F-00B6-4DB0-AD32-10A4581FD03D}"/>
    <cellStyle name="Normal 13 14 2 2 8" xfId="42944" xr:uid="{6A056212-E284-4644-B942-6B1F61624214}"/>
    <cellStyle name="Normal 13 14 2 3" xfId="3747" xr:uid="{00000000-0005-0000-0000-0000A30E0000}"/>
    <cellStyle name="Normal 13 14 2 3 2" xfId="3748" xr:uid="{00000000-0005-0000-0000-0000A40E0000}"/>
    <cellStyle name="Normal 13 14 2 3 2 2" xfId="3749" xr:uid="{00000000-0005-0000-0000-0000A50E0000}"/>
    <cellStyle name="Normal 13 14 2 3 2 2 2" xfId="19196" xr:uid="{C955572C-3BFE-40A8-A23D-FF79486178B0}"/>
    <cellStyle name="Normal 13 14 2 3 2 2 3" xfId="24841" xr:uid="{A9C5BDFA-5A23-49BE-876C-03F0D856678C}"/>
    <cellStyle name="Normal 13 14 2 3 2 2 4" xfId="38697" xr:uid="{8D14D9D4-150F-47F7-90D4-13FC0C44E477}"/>
    <cellStyle name="Normal 13 14 2 3 2 2 5" xfId="41177" xr:uid="{15E32FF0-706C-451A-A61E-9067FD5624FD}"/>
    <cellStyle name="Normal 13 14 2 3 2 2 6" xfId="43655" xr:uid="{592870D2-DA7D-426A-9699-20853C24EE72}"/>
    <cellStyle name="Normal 13 14 2 3 2 3" xfId="19195" xr:uid="{BA934F47-E593-4CD1-9767-34A5F8BB1BC4}"/>
    <cellStyle name="Normal 13 14 2 3 2 4" xfId="26807" xr:uid="{E8D75528-A334-48FA-A02B-C14C8DAFAB89}"/>
    <cellStyle name="Normal 13 14 2 3 2 5" xfId="38874" xr:uid="{F519A131-D262-4537-B65F-00823CD64C2D}"/>
    <cellStyle name="Normal 13 14 2 3 2 6" xfId="41354" xr:uid="{E1357D19-5575-48C8-B801-76CE77B7608E}"/>
    <cellStyle name="Normal 13 14 2 3 2 7" xfId="43832" xr:uid="{638E60CF-65F8-4E4F-8CD5-F44A191E8708}"/>
    <cellStyle name="Normal 13 14 2 3 3" xfId="3750" xr:uid="{00000000-0005-0000-0000-0000A60E0000}"/>
    <cellStyle name="Normal 13 14 2 3 3 2" xfId="19197" xr:uid="{74A846EC-DC28-4981-A561-66A14C20A7DC}"/>
    <cellStyle name="Normal 13 14 2 3 3 3" xfId="24842" xr:uid="{E281D530-A758-4E83-989B-82311A067DD0}"/>
    <cellStyle name="Normal 13 14 2 3 3 4" xfId="38698" xr:uid="{7E28DD8F-4D2C-4D7A-B5D4-A4024CEF90DA}"/>
    <cellStyle name="Normal 13 14 2 3 3 5" xfId="41178" xr:uid="{43A40C11-9F99-4986-9F7A-1DF2B59362B7}"/>
    <cellStyle name="Normal 13 14 2 3 3 6" xfId="43656" xr:uid="{C628920D-7952-40AA-ADC3-FC9A58F1AB53}"/>
    <cellStyle name="Normal 13 14 2 3 4" xfId="19194" xr:uid="{5732DA9C-D5E6-4FC2-BC24-7F62B881073D}"/>
    <cellStyle name="Normal 13 14 2 3 5" xfId="24840" xr:uid="{94979F58-F62D-4FD8-B53F-F9AA08130EB0}"/>
    <cellStyle name="Normal 13 14 2 3 6" xfId="38696" xr:uid="{9445D998-204E-4839-8463-D7B6C860CE47}"/>
    <cellStyle name="Normal 13 14 2 3 7" xfId="41176" xr:uid="{14370285-9E97-46C8-8CA5-573A93319F71}"/>
    <cellStyle name="Normal 13 14 2 3 8" xfId="43654" xr:uid="{EDB1871B-8394-4AD1-909F-57A0D0CE54AF}"/>
    <cellStyle name="Normal 13 14 2 4" xfId="3751" xr:uid="{00000000-0005-0000-0000-0000A70E0000}"/>
    <cellStyle name="Normal 13 14 2 4 2" xfId="3752" xr:uid="{00000000-0005-0000-0000-0000A80E0000}"/>
    <cellStyle name="Normal 13 14 2 4 2 2" xfId="19199" xr:uid="{4EFA25CD-89E7-4197-9B7E-D3DA62B54467}"/>
    <cellStyle name="Normal 13 14 2 4 2 3" xfId="24844" xr:uid="{0FD0894D-1B7A-4FF8-BC1B-F04C604C5954}"/>
    <cellStyle name="Normal 13 14 2 4 2 4" xfId="38700" xr:uid="{3D1480DD-95D4-446F-AB3A-4C7B9F67DF2B}"/>
    <cellStyle name="Normal 13 14 2 4 2 5" xfId="41180" xr:uid="{AC1FB588-CB96-44D6-9F22-E52E572280BB}"/>
    <cellStyle name="Normal 13 14 2 4 2 6" xfId="43658" xr:uid="{9B6AB3B9-ECFB-4724-AA6E-F06ACCD95600}"/>
    <cellStyle name="Normal 13 14 2 4 3" xfId="19198" xr:uid="{A4FF0FE5-640C-4678-A50F-19828ADFFFF2}"/>
    <cellStyle name="Normal 13 14 2 4 4" xfId="24843" xr:uid="{9CA6FA12-C336-4ECB-98A1-C0A0FE91B9FD}"/>
    <cellStyle name="Normal 13 14 2 4 5" xfId="38699" xr:uid="{E1823FDF-91B6-4B6C-8FD3-AC4936CEF303}"/>
    <cellStyle name="Normal 13 14 2 4 6" xfId="41179" xr:uid="{D327A59F-5B46-472F-B378-C57DCA2BE88A}"/>
    <cellStyle name="Normal 13 14 2 4 7" xfId="43657" xr:uid="{29D24D2F-8B84-49B6-AE6B-84C52E4F6427}"/>
    <cellStyle name="Normal 13 14 2 5" xfId="3753" xr:uid="{00000000-0005-0000-0000-0000A90E0000}"/>
    <cellStyle name="Normal 13 14 2 5 2" xfId="19200" xr:uid="{3AD19699-EA72-4A30-AFC6-44C69440F6F2}"/>
    <cellStyle name="Normal 13 14 2 5 3" xfId="20855" xr:uid="{5EEC7E51-9B71-4CE1-BF3C-CA1BF9B4A42D}"/>
    <cellStyle name="Normal 13 14 2 5 4" xfId="37011" xr:uid="{0CDB4D3D-1EF6-474B-B5B2-632F0D50A95A}"/>
    <cellStyle name="Normal 13 14 2 5 5" xfId="39491" xr:uid="{1513ABC6-4A22-4725-BBFD-896ED1D19269}"/>
    <cellStyle name="Normal 13 14 2 5 6" xfId="41969" xr:uid="{811CA5A9-A3AB-4E76-953B-310EE373D18A}"/>
    <cellStyle name="Normal 13 14 2 6" xfId="19189" xr:uid="{F2DF0DCC-E962-44CD-9B59-C177F909F03B}"/>
    <cellStyle name="Normal 13 14 2 7" xfId="21258" xr:uid="{FCDE3981-B34C-491B-9875-D9434B660B3F}"/>
    <cellStyle name="Normal 13 14 2 8" xfId="37174" xr:uid="{2268DA69-C6C1-4396-98E5-30B92CE28A55}"/>
    <cellStyle name="Normal 13 14 2 9" xfId="39654" xr:uid="{1C0BCE1B-6267-4C5F-B46F-810829CA63A7}"/>
    <cellStyle name="Normal 13 14 3" xfId="3754" xr:uid="{00000000-0005-0000-0000-0000AA0E0000}"/>
    <cellStyle name="Normal 13 14 3 2" xfId="3755" xr:uid="{00000000-0005-0000-0000-0000AB0E0000}"/>
    <cellStyle name="Normal 13 14 3 2 2" xfId="3756" xr:uid="{00000000-0005-0000-0000-0000AC0E0000}"/>
    <cellStyle name="Normal 13 14 3 2 2 2" xfId="3757" xr:uid="{00000000-0005-0000-0000-0000AD0E0000}"/>
    <cellStyle name="Normal 13 14 3 2 2 2 2" xfId="19204" xr:uid="{88E066DD-C5D3-4E18-B69A-1332C7F1F491}"/>
    <cellStyle name="Normal 13 14 3 2 2 2 3" xfId="26808" xr:uid="{A4F0C96F-35D4-4116-8943-865035CE6C8D}"/>
    <cellStyle name="Normal 13 14 3 2 2 2 4" xfId="38875" xr:uid="{2833BA77-2BE1-4B88-B52F-5036235E00E4}"/>
    <cellStyle name="Normal 13 14 3 2 2 2 5" xfId="41355" xr:uid="{150A62D1-B659-4172-978A-D2CEBE34AE99}"/>
    <cellStyle name="Normal 13 14 3 2 2 2 6" xfId="43833" xr:uid="{92A9843F-786C-4E4C-BAED-AE4092CD7939}"/>
    <cellStyle name="Normal 13 14 3 2 2 3" xfId="19203" xr:uid="{BFB7CB74-A619-431D-9C09-B5ED58EB3BDD}"/>
    <cellStyle name="Normal 13 14 3 2 2 4" xfId="20859" xr:uid="{62C1F642-7A06-4E82-9003-846044DA9BA3}"/>
    <cellStyle name="Normal 13 14 3 2 2 5" xfId="37015" xr:uid="{43A2E466-6D12-41ED-B096-BFA4FE207F37}"/>
    <cellStyle name="Normal 13 14 3 2 2 6" xfId="39495" xr:uid="{28C28592-C587-42BF-BC90-377F8BA3B2FF}"/>
    <cellStyle name="Normal 13 14 3 2 2 7" xfId="41973" xr:uid="{AD6ED9DD-A9C6-47F2-A005-1ECAAA66B549}"/>
    <cellStyle name="Normal 13 14 3 2 3" xfId="3758" xr:uid="{00000000-0005-0000-0000-0000AE0E0000}"/>
    <cellStyle name="Normal 13 14 3 2 3 2" xfId="19205" xr:uid="{4D8F6690-C7BF-4452-A02F-511CA2027214}"/>
    <cellStyle name="Normal 13 14 3 2 3 3" xfId="20856" xr:uid="{70BE7354-D059-483C-AB21-7A005875A967}"/>
    <cellStyle name="Normal 13 14 3 2 3 4" xfId="37012" xr:uid="{836D6693-8726-4FC9-858F-77961C534EA5}"/>
    <cellStyle name="Normal 13 14 3 2 3 5" xfId="39492" xr:uid="{26E93A5E-3F41-4DEF-830E-40775DE2C242}"/>
    <cellStyle name="Normal 13 14 3 2 3 6" xfId="41970" xr:uid="{FA589B08-6FF5-46BA-A9F7-A1C9467984E9}"/>
    <cellStyle name="Normal 13 14 3 2 4" xfId="19202" xr:uid="{EA38CE9A-FD6A-44CF-88F5-C2CCC97D19D8}"/>
    <cellStyle name="Normal 13 14 3 2 5" xfId="24845" xr:uid="{598DD520-325C-4241-A4CB-F60D587A4432}"/>
    <cellStyle name="Normal 13 14 3 2 6" xfId="38701" xr:uid="{1E51E594-B9C5-4464-81BF-526F43879FDC}"/>
    <cellStyle name="Normal 13 14 3 2 7" xfId="41181" xr:uid="{695D76E2-63D6-48BC-B745-F4CD23ED631C}"/>
    <cellStyle name="Normal 13 14 3 2 8" xfId="43659" xr:uid="{328479C7-92C4-4483-9CE1-2507967C58CD}"/>
    <cellStyle name="Normal 13 14 3 3" xfId="3759" xr:uid="{00000000-0005-0000-0000-0000AF0E0000}"/>
    <cellStyle name="Normal 13 14 3 3 2" xfId="3760" xr:uid="{00000000-0005-0000-0000-0000B00E0000}"/>
    <cellStyle name="Normal 13 14 3 3 2 2" xfId="19207" xr:uid="{21DA1442-3A82-4B80-8A49-757789BB5321}"/>
    <cellStyle name="Normal 13 14 3 3 2 3" xfId="20857" xr:uid="{0D19CCD2-6430-41C3-9045-2DC6DF278C32}"/>
    <cellStyle name="Normal 13 14 3 3 2 4" xfId="37013" xr:uid="{45C10D6C-3475-45BD-8C50-C45C43420B4C}"/>
    <cellStyle name="Normal 13 14 3 3 2 5" xfId="39493" xr:uid="{9AD44B64-1C9C-4A9F-BE5C-CF0F50368A30}"/>
    <cellStyle name="Normal 13 14 3 3 2 6" xfId="41971" xr:uid="{F6AFB93F-ED22-47B7-BF4E-F282A7F6613B}"/>
    <cellStyle name="Normal 13 14 3 3 3" xfId="19206" xr:uid="{3CDCFCC5-AA6B-4B15-9F38-4B0986F76DFF}"/>
    <cellStyle name="Normal 13 14 3 3 4" xfId="20858" xr:uid="{1B7DBED3-0700-49AB-85EA-C68A0AB4A1E8}"/>
    <cellStyle name="Normal 13 14 3 3 5" xfId="37014" xr:uid="{5492E74D-B5B0-4A6E-B1FF-19CC3AB03452}"/>
    <cellStyle name="Normal 13 14 3 3 6" xfId="39494" xr:uid="{5C2D62B8-69C5-49DD-A4D0-E466454DA234}"/>
    <cellStyle name="Normal 13 14 3 3 7" xfId="41972" xr:uid="{D1E0EC14-5B4E-4FFC-B6E5-978EFED08683}"/>
    <cellStyle name="Normal 13 14 3 4" xfId="3761" xr:uid="{00000000-0005-0000-0000-0000B10E0000}"/>
    <cellStyle name="Normal 13 14 3 4 2" xfId="19208" xr:uid="{82A9BE9C-F4A9-4837-AB20-D2C2B5AC0525}"/>
    <cellStyle name="Normal 13 14 3 4 3" xfId="24846" xr:uid="{187C9F36-4271-44C0-A992-1E15BD0B55CB}"/>
    <cellStyle name="Normal 13 14 3 4 4" xfId="38702" xr:uid="{2999150D-F106-43AD-A2EC-55C4470ABBA4}"/>
    <cellStyle name="Normal 13 14 3 4 5" xfId="41182" xr:uid="{EE7A33B6-D0B0-4DDE-A6E4-A125B39DF8BB}"/>
    <cellStyle name="Normal 13 14 3 4 6" xfId="43660" xr:uid="{1E56EAD8-D0D1-4B23-A3F0-AF75F50FEC01}"/>
    <cellStyle name="Normal 13 14 3 5" xfId="19201" xr:uid="{AAA5EDF6-A6C0-4C3D-9B72-0FBE7191DAE8}"/>
    <cellStyle name="Normal 13 14 3 6" xfId="24125" xr:uid="{A2EC6A27-21D4-497D-AA6E-E79E5BA32A0A}"/>
    <cellStyle name="Normal 13 14 3 7" xfId="37985" xr:uid="{50526FF0-5074-4C73-BC4B-BD84BB82BFCA}"/>
    <cellStyle name="Normal 13 14 3 8" xfId="40465" xr:uid="{DB98C69D-D813-4DDC-AA21-6642D1A7FE22}"/>
    <cellStyle name="Normal 13 14 3 9" xfId="42943" xr:uid="{034B1FBB-8106-4F07-8EAE-7394FCDB7D1B}"/>
    <cellStyle name="Normal 13 14 4" xfId="3762" xr:uid="{00000000-0005-0000-0000-0000B20E0000}"/>
    <cellStyle name="Normal 13 14 5" xfId="3763" xr:uid="{00000000-0005-0000-0000-0000B30E0000}"/>
    <cellStyle name="Normal 13 14 5 2" xfId="3764" xr:uid="{00000000-0005-0000-0000-0000B40E0000}"/>
    <cellStyle name="Normal 13 14 5 2 2" xfId="19210" xr:uid="{0FE44049-F1CB-44F8-9D38-DAC7D1E0FC85}"/>
    <cellStyle name="Normal 13 14 5 2 3" xfId="26809" xr:uid="{EE589A2E-94E6-40EF-B8FE-578F99E9BD55}"/>
    <cellStyle name="Normal 13 14 5 2 4" xfId="38876" xr:uid="{16231C97-890B-403B-8841-F544644389CE}"/>
    <cellStyle name="Normal 13 14 5 2 5" xfId="41356" xr:uid="{069E2521-3491-493F-B4B7-EE563CCA5CD8}"/>
    <cellStyle name="Normal 13 14 5 2 6" xfId="43834" xr:uid="{90B3C319-75BC-40C0-A082-9C29AC53A71A}"/>
    <cellStyle name="Normal 13 14 5 3" xfId="19209" xr:uid="{61683F56-42EB-49E9-852D-C20DB01A79BF}"/>
    <cellStyle name="Normal 13 14 5 4" xfId="24847" xr:uid="{0AC02310-18E3-401C-949B-33D76B63DEB4}"/>
    <cellStyle name="Normal 13 14 5 5" xfId="38703" xr:uid="{CFBEDEDA-0726-4377-B2D9-B8F1984B0CF5}"/>
    <cellStyle name="Normal 13 14 5 6" xfId="41183" xr:uid="{D6591C5C-4C77-4792-AB61-950E5F1B692C}"/>
    <cellStyle name="Normal 13 14 5 7" xfId="43661" xr:uid="{AF91942A-D999-4A31-8407-61D30B5C8DF4}"/>
    <cellStyle name="Normal 13 14 6" xfId="3765" xr:uid="{00000000-0005-0000-0000-0000B50E0000}"/>
    <cellStyle name="Normal 13 14 6 2" xfId="19211" xr:uid="{38C17DFB-8B23-4A3F-B36D-80BA59F9D661}"/>
    <cellStyle name="Normal 13 14 6 3" xfId="24848" xr:uid="{B47F63C8-4FBC-494C-9A0F-409C0CFCCACA}"/>
    <cellStyle name="Normal 13 14 6 4" xfId="38704" xr:uid="{63F4937E-4C62-4EDD-91E7-92BC415928E0}"/>
    <cellStyle name="Normal 13 14 6 5" xfId="41184" xr:uid="{700CA8A4-B9B0-4DC1-81C0-08B6F54FF594}"/>
    <cellStyle name="Normal 13 14 6 6" xfId="43662" xr:uid="{08ACEB30-1217-47F9-9607-3ADDA2E2A7A1}"/>
    <cellStyle name="Normal 13 14 7" xfId="19188" xr:uid="{C0E3DB86-8653-4FAF-8FDD-C94DFD96DF49}"/>
    <cellStyle name="Normal 13 14 8" xfId="19675" xr:uid="{81DB4C08-50FB-4861-AE3A-B508E6E5DAFF}"/>
    <cellStyle name="Normal 13 14 9" xfId="36643" xr:uid="{59A94C3E-31C9-41A9-835F-DC97BD8B169F}"/>
    <cellStyle name="Normal 13 15" xfId="3766" xr:uid="{00000000-0005-0000-0000-0000B60E0000}"/>
    <cellStyle name="Normal 13 15 10" xfId="39124" xr:uid="{02F036C3-0CA8-4C24-B58A-A7CB15C1CDC6}"/>
    <cellStyle name="Normal 13 15 11" xfId="41602" xr:uid="{0DE91EB3-E60B-450F-9361-22004910A145}"/>
    <cellStyle name="Normal 13 15 2" xfId="3767" xr:uid="{00000000-0005-0000-0000-0000B70E0000}"/>
    <cellStyle name="Normal 13 15 2 10" xfId="42133" xr:uid="{E7797189-3884-452C-AFC2-BA841B989C66}"/>
    <cellStyle name="Normal 13 15 2 2" xfId="3768" xr:uid="{00000000-0005-0000-0000-0000B80E0000}"/>
    <cellStyle name="Normal 13 15 2 2 2" xfId="3769" xr:uid="{00000000-0005-0000-0000-0000B90E0000}"/>
    <cellStyle name="Normal 13 15 2 2 2 2" xfId="3770" xr:uid="{00000000-0005-0000-0000-0000BA0E0000}"/>
    <cellStyle name="Normal 13 15 2 2 2 2 2" xfId="19216" xr:uid="{AC6ADAD4-7341-488B-8944-9F617FA3B0F3}"/>
    <cellStyle name="Normal 13 15 2 2 2 2 3" xfId="24850" xr:uid="{0FC09804-DFB6-475C-A6D8-AA3A10CFD90E}"/>
    <cellStyle name="Normal 13 15 2 2 2 2 4" xfId="38706" xr:uid="{74970DF6-14B1-4EBE-AC79-30D48986E70C}"/>
    <cellStyle name="Normal 13 15 2 2 2 2 5" xfId="41186" xr:uid="{3230C149-1A1F-4B5E-A7EE-B34C119BED46}"/>
    <cellStyle name="Normal 13 15 2 2 2 2 6" xfId="43664" xr:uid="{25FF56C4-DE15-4988-B320-068F5FC8C9F4}"/>
    <cellStyle name="Normal 13 15 2 2 2 3" xfId="19215" xr:uid="{48974561-A341-4108-A24C-8A6195ED89C2}"/>
    <cellStyle name="Normal 13 15 2 2 2 4" xfId="24849" xr:uid="{8DE1F1E9-52E0-48EC-B6F4-49170D48B939}"/>
    <cellStyle name="Normal 13 15 2 2 2 5" xfId="38705" xr:uid="{16B666E1-B3AE-4B5B-8D0C-A1F77F6FB987}"/>
    <cellStyle name="Normal 13 15 2 2 2 6" xfId="41185" xr:uid="{E86831D6-36B7-4C2B-BFB2-0FBEAA56CFF7}"/>
    <cellStyle name="Normal 13 15 2 2 2 7" xfId="43663" xr:uid="{C9153FC1-D3F0-4AF7-ABE7-0E958A12FB44}"/>
    <cellStyle name="Normal 13 15 2 2 3" xfId="3771" xr:uid="{00000000-0005-0000-0000-0000BB0E0000}"/>
    <cellStyle name="Normal 13 15 2 2 3 2" xfId="19217" xr:uid="{E8EF9605-685C-4750-86D7-78C220E83B23}"/>
    <cellStyle name="Normal 13 15 2 2 3 3" xfId="24851" xr:uid="{41BAB5C2-5C74-438C-B07D-D9961871114A}"/>
    <cellStyle name="Normal 13 15 2 2 3 4" xfId="38707" xr:uid="{A666E457-D84A-430B-8AF2-0BBED30410DD}"/>
    <cellStyle name="Normal 13 15 2 2 3 5" xfId="41187" xr:uid="{30743CB5-1BBC-4EA3-A479-4034D6523BBB}"/>
    <cellStyle name="Normal 13 15 2 2 3 6" xfId="43665" xr:uid="{5E9E4D0D-4DD2-4A48-A04D-19012A59D313}"/>
    <cellStyle name="Normal 13 15 2 2 4" xfId="19214" xr:uid="{B04DCC7A-580B-43C5-969F-2C879197740B}"/>
    <cellStyle name="Normal 13 15 2 2 5" xfId="24128" xr:uid="{CBD266DC-431B-4BDE-8BC7-A7815CC4E0F3}"/>
    <cellStyle name="Normal 13 15 2 2 6" xfId="37988" xr:uid="{2293EBF6-9539-4331-9A51-62FFCAB7547B}"/>
    <cellStyle name="Normal 13 15 2 2 7" xfId="40468" xr:uid="{6DF22FF8-74B7-45B3-ABEF-C092D618F170}"/>
    <cellStyle name="Normal 13 15 2 2 8" xfId="42946" xr:uid="{72E5301B-A8AA-4D17-949B-89F8042D38DB}"/>
    <cellStyle name="Normal 13 15 2 3" xfId="3772" xr:uid="{00000000-0005-0000-0000-0000BC0E0000}"/>
    <cellStyle name="Normal 13 15 2 3 2" xfId="3773" xr:uid="{00000000-0005-0000-0000-0000BD0E0000}"/>
    <cellStyle name="Normal 13 15 2 3 2 2" xfId="3774" xr:uid="{00000000-0005-0000-0000-0000BE0E0000}"/>
    <cellStyle name="Normal 13 15 2 3 2 2 2" xfId="19220" xr:uid="{C89CBC20-BF0A-4F30-A7F6-B46DE640DAD7}"/>
    <cellStyle name="Normal 13 15 2 3 2 2 3" xfId="24852" xr:uid="{020D8F7A-9507-43E4-BBEE-092BABBF9EA3}"/>
    <cellStyle name="Normal 13 15 2 3 2 2 4" xfId="38708" xr:uid="{AE0528DA-143F-4AB0-9CE1-B7746706CB51}"/>
    <cellStyle name="Normal 13 15 2 3 2 2 5" xfId="41188" xr:uid="{BD702831-D437-43EF-9C7E-1D09C52101FF}"/>
    <cellStyle name="Normal 13 15 2 3 2 2 6" xfId="43666" xr:uid="{B4E0F83B-0CE0-42ED-864C-B02868748E80}"/>
    <cellStyle name="Normal 13 15 2 3 2 3" xfId="19219" xr:uid="{3EFB22C3-A7E7-48C5-80F4-F1F081906083}"/>
    <cellStyle name="Normal 13 15 2 3 2 4" xfId="26810" xr:uid="{EDFDFB9E-F946-4252-B262-80A1B20FF26B}"/>
    <cellStyle name="Normal 13 15 2 3 2 5" xfId="38877" xr:uid="{EA2C6A7A-0B77-484E-81B5-2029F146FB30}"/>
    <cellStyle name="Normal 13 15 2 3 2 6" xfId="41357" xr:uid="{201EAA19-375A-401E-A779-D1D4AE41DF96}"/>
    <cellStyle name="Normal 13 15 2 3 2 7" xfId="43835" xr:uid="{97686057-D593-4298-8EB8-23A30860E52C}"/>
    <cellStyle name="Normal 13 15 2 3 3" xfId="3775" xr:uid="{00000000-0005-0000-0000-0000BF0E0000}"/>
    <cellStyle name="Normal 13 15 2 3 3 2" xfId="19221" xr:uid="{FFAB24F4-474E-4569-89CF-D8C5F3393D7B}"/>
    <cellStyle name="Normal 13 15 2 3 3 3" xfId="24853" xr:uid="{46C02D60-D6C6-4E44-97EF-1D9C4DC55EC0}"/>
    <cellStyle name="Normal 13 15 2 3 3 4" xfId="38709" xr:uid="{E1B2EC0E-DB7D-4F8C-ABF2-F00D8F9B9C90}"/>
    <cellStyle name="Normal 13 15 2 3 3 5" xfId="41189" xr:uid="{9A84A18F-3319-4BEB-9FDA-4F373ABCD5A5}"/>
    <cellStyle name="Normal 13 15 2 3 3 6" xfId="43667" xr:uid="{8F0E872E-21FA-4C94-9873-B0ACD1D3A943}"/>
    <cellStyle name="Normal 13 15 2 3 4" xfId="19218" xr:uid="{24697F7B-61B4-40ED-A330-74765DC0DF53}"/>
    <cellStyle name="Normal 13 15 2 3 5" xfId="26811" xr:uid="{0A67DB27-63E4-4177-BEC8-E949FF4EB1E2}"/>
    <cellStyle name="Normal 13 15 2 3 6" xfId="38878" xr:uid="{EC20C641-52BC-4248-83D4-58601324AF08}"/>
    <cellStyle name="Normal 13 15 2 3 7" xfId="41358" xr:uid="{0A756109-1F46-418E-AC35-8CA4E4180DF0}"/>
    <cellStyle name="Normal 13 15 2 3 8" xfId="43836" xr:uid="{7B2FB6A4-58E7-46D9-B366-258AA02A6AEC}"/>
    <cellStyle name="Normal 13 15 2 4" xfId="3776" xr:uid="{00000000-0005-0000-0000-0000C00E0000}"/>
    <cellStyle name="Normal 13 15 2 4 2" xfId="3777" xr:uid="{00000000-0005-0000-0000-0000C10E0000}"/>
    <cellStyle name="Normal 13 15 2 4 2 2" xfId="19223" xr:uid="{B2211575-0BBD-4A1B-B45B-061ECFABA332}"/>
    <cellStyle name="Normal 13 15 2 4 2 3" xfId="24855" xr:uid="{78E6FFD0-CC6E-4B94-A7A5-6CF37A6A4251}"/>
    <cellStyle name="Normal 13 15 2 4 2 4" xfId="38711" xr:uid="{9277F41F-7EEE-4784-98C0-3C5E3904CB9A}"/>
    <cellStyle name="Normal 13 15 2 4 2 5" xfId="41191" xr:uid="{1C05BB29-C089-4764-96AE-1DDD61246136}"/>
    <cellStyle name="Normal 13 15 2 4 2 6" xfId="43669" xr:uid="{CF829EC0-A1B7-48A6-9812-99CCACA6EBC7}"/>
    <cellStyle name="Normal 13 15 2 4 3" xfId="19222" xr:uid="{E6673BFA-D9AC-4486-8662-0147A408FCBE}"/>
    <cellStyle name="Normal 13 15 2 4 4" xfId="24854" xr:uid="{1E6D8E6B-4A7E-40C0-A97B-678C3E8FEB5D}"/>
    <cellStyle name="Normal 13 15 2 4 5" xfId="38710" xr:uid="{37B16AB0-90AE-4712-A443-55668E68CCE5}"/>
    <cellStyle name="Normal 13 15 2 4 6" xfId="41190" xr:uid="{7598F711-D55A-4C15-B81C-CF68A941BE94}"/>
    <cellStyle name="Normal 13 15 2 4 7" xfId="43668" xr:uid="{78250A6E-6BDC-428E-A3D8-69DED8197EE3}"/>
    <cellStyle name="Normal 13 15 2 5" xfId="3778" xr:uid="{00000000-0005-0000-0000-0000C20E0000}"/>
    <cellStyle name="Normal 13 15 2 5 2" xfId="19224" xr:uid="{72F43E58-5F73-4AD0-B901-7F539D0330F7}"/>
    <cellStyle name="Normal 13 15 2 5 3" xfId="24856" xr:uid="{FF159BFA-32A4-4967-82D0-5E42C0D20A68}"/>
    <cellStyle name="Normal 13 15 2 5 4" xfId="38712" xr:uid="{26AAB5BE-CCF9-4F91-94D1-EC2C80883701}"/>
    <cellStyle name="Normal 13 15 2 5 5" xfId="41192" xr:uid="{6FA6E111-46E2-430D-9D00-A02D6041FB74}"/>
    <cellStyle name="Normal 13 15 2 5 6" xfId="43670" xr:uid="{5933497F-A26F-4080-9726-C8DDAAAC5533}"/>
    <cellStyle name="Normal 13 15 2 6" xfId="19213" xr:uid="{3AAAB1E7-58FB-4C6D-AA0E-56BA15E43B75}"/>
    <cellStyle name="Normal 13 15 2 7" xfId="21260" xr:uid="{FF4B2835-957A-4E1F-B24B-5CDDF8A5E7FA}"/>
    <cellStyle name="Normal 13 15 2 8" xfId="37175" xr:uid="{34FD127C-7522-4904-9EF3-AC76425FB27E}"/>
    <cellStyle name="Normal 13 15 2 9" xfId="39655" xr:uid="{EA0791C5-138F-48A5-BC01-7D54386DDE94}"/>
    <cellStyle name="Normal 13 15 3" xfId="3779" xr:uid="{00000000-0005-0000-0000-0000C30E0000}"/>
    <cellStyle name="Normal 13 15 3 2" xfId="3780" xr:uid="{00000000-0005-0000-0000-0000C40E0000}"/>
    <cellStyle name="Normal 13 15 3 2 2" xfId="3781" xr:uid="{00000000-0005-0000-0000-0000C50E0000}"/>
    <cellStyle name="Normal 13 15 3 2 2 2" xfId="3782" xr:uid="{00000000-0005-0000-0000-0000C60E0000}"/>
    <cellStyle name="Normal 13 15 3 2 2 2 2" xfId="19228" xr:uid="{8F1B59AF-40BB-4F86-8F06-A05C529CD250}"/>
    <cellStyle name="Normal 13 15 3 2 2 2 3" xfId="24859" xr:uid="{0A069BD0-86B4-4D82-8BD9-D0AB7A9ADD07}"/>
    <cellStyle name="Normal 13 15 3 2 2 2 4" xfId="38715" xr:uid="{76910961-0394-44E6-8563-FAD479E55C0D}"/>
    <cellStyle name="Normal 13 15 3 2 2 2 5" xfId="41195" xr:uid="{5A5A985A-929B-45D5-AF71-ABFE02235432}"/>
    <cellStyle name="Normal 13 15 3 2 2 2 6" xfId="43673" xr:uid="{BB1C07C6-2EB9-4686-98A6-D761493C16B4}"/>
    <cellStyle name="Normal 13 15 3 2 2 3" xfId="19227" xr:uid="{BD1CD5BB-29DC-4160-A0B5-2F926ED45ED1}"/>
    <cellStyle name="Normal 13 15 3 2 2 4" xfId="24858" xr:uid="{A7D02673-E8EE-4D1C-AE30-08AC2311790F}"/>
    <cellStyle name="Normal 13 15 3 2 2 5" xfId="38714" xr:uid="{4556EADD-594F-4F9D-BC63-2C112447DEFC}"/>
    <cellStyle name="Normal 13 15 3 2 2 6" xfId="41194" xr:uid="{5C47ABFA-0485-4411-B9B3-57BA61317234}"/>
    <cellStyle name="Normal 13 15 3 2 2 7" xfId="43672" xr:uid="{0118F095-0664-404E-992C-0DF4DD24BD45}"/>
    <cellStyle name="Normal 13 15 3 2 3" xfId="3783" xr:uid="{00000000-0005-0000-0000-0000C70E0000}"/>
    <cellStyle name="Normal 13 15 3 2 3 2" xfId="19229" xr:uid="{7A0D5C52-44D3-43CB-B281-F82D5539E1CB}"/>
    <cellStyle name="Normal 13 15 3 2 3 3" xfId="24860" xr:uid="{25EEF02B-B47E-4FD5-A7D5-70DE1BD741F4}"/>
    <cellStyle name="Normal 13 15 3 2 3 4" xfId="38716" xr:uid="{EBAD6DA8-3D2D-463A-A8DB-015B6F739877}"/>
    <cellStyle name="Normal 13 15 3 2 3 5" xfId="41196" xr:uid="{313827C1-0690-464E-808A-266865291FF0}"/>
    <cellStyle name="Normal 13 15 3 2 3 6" xfId="43674" xr:uid="{23400343-D558-41D7-A098-6BD7E63A3E3F}"/>
    <cellStyle name="Normal 13 15 3 2 4" xfId="19226" xr:uid="{52FE6C20-B2DE-4F60-8739-448684AF1FC2}"/>
    <cellStyle name="Normal 13 15 3 2 5" xfId="24857" xr:uid="{2DE10C43-9ED5-437B-AFD6-A976250434E2}"/>
    <cellStyle name="Normal 13 15 3 2 6" xfId="38713" xr:uid="{95A37A8D-EB38-4CF9-AAD7-30B087DCC287}"/>
    <cellStyle name="Normal 13 15 3 2 7" xfId="41193" xr:uid="{47FAD613-D6A7-4956-8103-93B8A58BAF94}"/>
    <cellStyle name="Normal 13 15 3 2 8" xfId="43671" xr:uid="{CCB0C57E-2C4B-436C-A8EE-981DC9861EE9}"/>
    <cellStyle name="Normal 13 15 3 3" xfId="3784" xr:uid="{00000000-0005-0000-0000-0000C80E0000}"/>
    <cellStyle name="Normal 13 15 3 3 2" xfId="3785" xr:uid="{00000000-0005-0000-0000-0000C90E0000}"/>
    <cellStyle name="Normal 13 15 3 3 2 2" xfId="19231" xr:uid="{235E7CF9-7B18-4469-90DB-5884DFBFD7BA}"/>
    <cellStyle name="Normal 13 15 3 3 2 3" xfId="20854" xr:uid="{302A157D-222A-4341-A85F-DB3FE7872987}"/>
    <cellStyle name="Normal 13 15 3 3 2 4" xfId="37010" xr:uid="{5D653FD3-D9D5-4902-BF0F-BD5999ABBB7F}"/>
    <cellStyle name="Normal 13 15 3 3 2 5" xfId="39490" xr:uid="{1DCDC05E-54B5-40EE-BD52-D422C1137185}"/>
    <cellStyle name="Normal 13 15 3 3 2 6" xfId="41968" xr:uid="{F0CE2C7B-A99E-472C-861E-BE794A4D8F3A}"/>
    <cellStyle name="Normal 13 15 3 3 3" xfId="19230" xr:uid="{43ABC8A4-4812-4B83-B386-5786E2C85F9E}"/>
    <cellStyle name="Normal 13 15 3 3 4" xfId="24861" xr:uid="{51E18119-B855-4180-8FA1-B3AF8BB7EF2C}"/>
    <cellStyle name="Normal 13 15 3 3 5" xfId="38717" xr:uid="{D8C22E00-090A-4492-8E0A-9126110A81F9}"/>
    <cellStyle name="Normal 13 15 3 3 6" xfId="41197" xr:uid="{2AAF472B-A256-438A-9A8C-574307242885}"/>
    <cellStyle name="Normal 13 15 3 3 7" xfId="43675" xr:uid="{986A07AB-7E7A-4333-8476-6A70E71F11B9}"/>
    <cellStyle name="Normal 13 15 3 4" xfId="3786" xr:uid="{00000000-0005-0000-0000-0000CA0E0000}"/>
    <cellStyle name="Normal 13 15 3 4 2" xfId="19232" xr:uid="{B192192A-D7E8-41B2-A983-28D719392695}"/>
    <cellStyle name="Normal 13 15 3 4 3" xfId="20853" xr:uid="{5E5A8079-4A90-4E88-9999-444E287B24DA}"/>
    <cellStyle name="Normal 13 15 3 4 4" xfId="37009" xr:uid="{34325CEA-EC7C-4D12-A2CA-DD0A601C3444}"/>
    <cellStyle name="Normal 13 15 3 4 5" xfId="39489" xr:uid="{DEFF9AC2-76CE-4A7C-A2B0-AA3BCF3228DA}"/>
    <cellStyle name="Normal 13 15 3 4 6" xfId="41967" xr:uid="{FE8BAD2C-3A7D-49F8-8A46-4CF7E5EDAC4E}"/>
    <cellStyle name="Normal 13 15 3 5" xfId="19225" xr:uid="{419F920B-5B6F-4EA7-AA12-DF0B6C0708A5}"/>
    <cellStyle name="Normal 13 15 3 6" xfId="24127" xr:uid="{8FD4B9B1-EC9C-45D6-BE93-A679550F9C17}"/>
    <cellStyle name="Normal 13 15 3 7" xfId="37987" xr:uid="{9D464403-AB50-42C4-B104-6F0E73709ACF}"/>
    <cellStyle name="Normal 13 15 3 8" xfId="40467" xr:uid="{3DEF24F6-64E1-4A23-ADD5-25EA4EFFE1DD}"/>
    <cellStyle name="Normal 13 15 3 9" xfId="42945" xr:uid="{563D3AC9-BE89-4950-8CC5-0180FC7937C6}"/>
    <cellStyle name="Normal 13 15 4" xfId="3787" xr:uid="{00000000-0005-0000-0000-0000CB0E0000}"/>
    <cellStyle name="Normal 13 15 5" xfId="3788" xr:uid="{00000000-0005-0000-0000-0000CC0E0000}"/>
    <cellStyle name="Normal 13 15 5 2" xfId="3789" xr:uid="{00000000-0005-0000-0000-0000CD0E0000}"/>
    <cellStyle name="Normal 13 15 5 2 2" xfId="19234" xr:uid="{BD664A4F-7242-42D9-9028-68C35FD45002}"/>
    <cellStyle name="Normal 13 15 5 2 3" xfId="24863" xr:uid="{2D148481-054F-46B1-987B-53C867FDB1BC}"/>
    <cellStyle name="Normal 13 15 5 2 4" xfId="38719" xr:uid="{73881DE8-6183-4037-B7A8-53E89619B233}"/>
    <cellStyle name="Normal 13 15 5 2 5" xfId="41199" xr:uid="{004E0DDC-3A0C-4D7B-8F91-5E50548F048C}"/>
    <cellStyle name="Normal 13 15 5 2 6" xfId="43677" xr:uid="{8A7C03AF-C4FC-4A2E-9840-B97F34021B9A}"/>
    <cellStyle name="Normal 13 15 5 3" xfId="19233" xr:uid="{1C1B7FD1-3ECC-48FD-A6C8-80DAF7FF7BBD}"/>
    <cellStyle name="Normal 13 15 5 4" xfId="24862" xr:uid="{33842CBA-7999-4B26-BC7F-D29B6203BC3A}"/>
    <cellStyle name="Normal 13 15 5 5" xfId="38718" xr:uid="{87635BB1-2BEE-42BE-B363-D6803DFB574D}"/>
    <cellStyle name="Normal 13 15 5 6" xfId="41198" xr:uid="{FB28C590-06DF-4624-9FBF-072944F7DBDE}"/>
    <cellStyle name="Normal 13 15 5 7" xfId="43676" xr:uid="{52A81C53-3AA0-4356-A4ED-F868148B5A24}"/>
    <cellStyle name="Normal 13 15 6" xfId="3790" xr:uid="{00000000-0005-0000-0000-0000CE0E0000}"/>
    <cellStyle name="Normal 13 15 6 2" xfId="19235" xr:uid="{5913C376-3E3A-40C0-9AA4-E6D0FC81CE77}"/>
    <cellStyle name="Normal 13 15 6 3" xfId="24864" xr:uid="{ECBA3483-D84D-48DC-8D93-0587AB591606}"/>
    <cellStyle name="Normal 13 15 6 4" xfId="38720" xr:uid="{88C354D8-8DBA-4968-9913-3A2CC1FF55F3}"/>
    <cellStyle name="Normal 13 15 6 5" xfId="41200" xr:uid="{7921FEBA-E8C8-439E-8E02-ED47994F2777}"/>
    <cellStyle name="Normal 13 15 6 6" xfId="43678" xr:uid="{88B98FBC-8542-4424-A30C-DFDDABAEFA36}"/>
    <cellStyle name="Normal 13 15 7" xfId="19212" xr:uid="{11D92B8B-6FFC-4A6B-9832-8578A63E0BF8}"/>
    <cellStyle name="Normal 13 15 8" xfId="19676" xr:uid="{490A42C3-70D9-41EA-B0FA-A3B8BE979644}"/>
    <cellStyle name="Normal 13 15 9" xfId="36644" xr:uid="{788653E3-2BC0-4D8D-A275-B9F920C98AC1}"/>
    <cellStyle name="Normal 13 16" xfId="3791" xr:uid="{00000000-0005-0000-0000-0000CF0E0000}"/>
    <cellStyle name="Normal 13 16 10" xfId="39125" xr:uid="{BAED691D-0565-4FCB-B08C-424F606B16A5}"/>
    <cellStyle name="Normal 13 16 11" xfId="41603" xr:uid="{6A0E1679-1D79-4630-B0EE-FC9B47BBE6E9}"/>
    <cellStyle name="Normal 13 16 2" xfId="3792" xr:uid="{00000000-0005-0000-0000-0000D00E0000}"/>
    <cellStyle name="Normal 13 16 2 10" xfId="42134" xr:uid="{32D70885-8047-43C3-B083-39F80D076333}"/>
    <cellStyle name="Normal 13 16 2 2" xfId="3793" xr:uid="{00000000-0005-0000-0000-0000D10E0000}"/>
    <cellStyle name="Normal 13 16 2 2 2" xfId="3794" xr:uid="{00000000-0005-0000-0000-0000D20E0000}"/>
    <cellStyle name="Normal 13 16 2 2 2 2" xfId="3795" xr:uid="{00000000-0005-0000-0000-0000D30E0000}"/>
    <cellStyle name="Normal 13 16 2 2 2 2 2" xfId="19240" xr:uid="{15756792-3950-4914-A9ED-9F8C1186757E}"/>
    <cellStyle name="Normal 13 16 2 2 2 2 3" xfId="24865" xr:uid="{C8D7E27E-25E4-4BFD-8D12-4EDE34D16DB6}"/>
    <cellStyle name="Normal 13 16 2 2 2 2 4" xfId="38721" xr:uid="{2E137B49-7248-44B8-B5EC-DB6DBAF9CB8C}"/>
    <cellStyle name="Normal 13 16 2 2 2 2 5" xfId="41201" xr:uid="{E2F1335E-B197-45ED-BCE7-BD5D3B20704C}"/>
    <cellStyle name="Normal 13 16 2 2 2 2 6" xfId="43679" xr:uid="{686B02AC-3BFA-4BC7-AD69-18A19EED41E9}"/>
    <cellStyle name="Normal 13 16 2 2 2 3" xfId="19239" xr:uid="{E85BA67F-96FE-4984-AE19-F0A392586FFF}"/>
    <cellStyle name="Normal 13 16 2 2 2 4" xfId="26674" xr:uid="{0B333A88-FCFE-4BD7-9246-ABC43EAC349E}"/>
    <cellStyle name="Normal 13 16 2 2 2 5" xfId="38807" xr:uid="{4F9A330A-67FB-4857-AB5D-FB25A5EA39A7}"/>
    <cellStyle name="Normal 13 16 2 2 2 6" xfId="41287" xr:uid="{0F22DB6F-06C0-4577-A77B-92BB01F35A28}"/>
    <cellStyle name="Normal 13 16 2 2 2 7" xfId="43765" xr:uid="{F54E95B4-1F42-4E68-ADA1-112B6A3BEA25}"/>
    <cellStyle name="Normal 13 16 2 2 3" xfId="3796" xr:uid="{00000000-0005-0000-0000-0000D40E0000}"/>
    <cellStyle name="Normal 13 16 2 2 3 2" xfId="19241" xr:uid="{318E236A-95EF-4CF5-B937-A4AF85C30DC8}"/>
    <cellStyle name="Normal 13 16 2 2 3 3" xfId="24866" xr:uid="{761B37C8-0FA7-4054-9135-68DB644D38F8}"/>
    <cellStyle name="Normal 13 16 2 2 3 4" xfId="38722" xr:uid="{BF497A4C-914A-467F-8358-BAD831D3F05E}"/>
    <cellStyle name="Normal 13 16 2 2 3 5" xfId="41202" xr:uid="{F75D9CBC-10D8-453E-974B-EBE230069810}"/>
    <cellStyle name="Normal 13 16 2 2 3 6" xfId="43680" xr:uid="{CFD27D62-41F4-4159-8BF2-FE598A559488}"/>
    <cellStyle name="Normal 13 16 2 2 4" xfId="19238" xr:uid="{062D2B1C-4036-43BD-9D98-17AABB51564B}"/>
    <cellStyle name="Normal 13 16 2 2 5" xfId="24130" xr:uid="{9D50640E-BCA8-41F4-B33B-FCB05F117774}"/>
    <cellStyle name="Normal 13 16 2 2 6" xfId="37990" xr:uid="{F4300851-D2C5-4E85-965C-8F7E63AC9C5F}"/>
    <cellStyle name="Normal 13 16 2 2 7" xfId="40470" xr:uid="{E2A7C403-9987-4A68-93F6-0BB694FD31AC}"/>
    <cellStyle name="Normal 13 16 2 2 8" xfId="42948" xr:uid="{DC01D060-3993-44FE-9EDB-63C00034C184}"/>
    <cellStyle name="Normal 13 16 2 3" xfId="3797" xr:uid="{00000000-0005-0000-0000-0000D50E0000}"/>
    <cellStyle name="Normal 13 16 2 3 2" xfId="3798" xr:uid="{00000000-0005-0000-0000-0000D60E0000}"/>
    <cellStyle name="Normal 13 16 2 3 2 2" xfId="3799" xr:uid="{00000000-0005-0000-0000-0000D70E0000}"/>
    <cellStyle name="Normal 13 16 2 3 2 2 2" xfId="19244" xr:uid="{EDBD0CE3-1DBD-4337-B6F5-E28AD9098117}"/>
    <cellStyle name="Normal 13 16 2 3 2 2 3" xfId="24868" xr:uid="{1E6DC5CD-900B-44F9-9EA6-A046058DFB58}"/>
    <cellStyle name="Normal 13 16 2 3 2 2 4" xfId="38724" xr:uid="{B2562DE3-19E3-4C98-BCEA-D701B2C216EB}"/>
    <cellStyle name="Normal 13 16 2 3 2 2 5" xfId="41204" xr:uid="{06EAEF31-463D-4A5A-932A-AF7BD9B3F640}"/>
    <cellStyle name="Normal 13 16 2 3 2 2 6" xfId="43682" xr:uid="{8D54E5CA-3752-4253-B96E-BD23788202B8}"/>
    <cellStyle name="Normal 13 16 2 3 2 3" xfId="19243" xr:uid="{A8C433E8-5E65-4C9D-B427-3910B7170019}"/>
    <cellStyle name="Normal 13 16 2 3 2 4" xfId="26812" xr:uid="{A9ED5FB3-1D63-47C8-8DA5-5912EB04AC51}"/>
    <cellStyle name="Normal 13 16 2 3 2 5" xfId="38879" xr:uid="{4BC98256-B905-4646-B1DE-B223CD453ADC}"/>
    <cellStyle name="Normal 13 16 2 3 2 6" xfId="41359" xr:uid="{A7DBED39-F1E5-4280-8D36-8B252EB50800}"/>
    <cellStyle name="Normal 13 16 2 3 2 7" xfId="43837" xr:uid="{0658785B-0140-4AC4-9E9F-6BA033D16703}"/>
    <cellStyle name="Normal 13 16 2 3 3" xfId="3800" xr:uid="{00000000-0005-0000-0000-0000D80E0000}"/>
    <cellStyle name="Normal 13 16 2 3 3 2" xfId="19245" xr:uid="{D9D98BF9-651F-4D9C-ADB2-18BF7C8B4E64}"/>
    <cellStyle name="Normal 13 16 2 3 3 3" xfId="26813" xr:uid="{CF8D5107-9BB7-4BC6-B721-E2988483FEF6}"/>
    <cellStyle name="Normal 13 16 2 3 3 4" xfId="38880" xr:uid="{C897C811-8423-4D58-A2BB-1CA86C2D0A4D}"/>
    <cellStyle name="Normal 13 16 2 3 3 5" xfId="41360" xr:uid="{902F041B-29CA-46AA-8B23-D10CE78A6688}"/>
    <cellStyle name="Normal 13 16 2 3 3 6" xfId="43838" xr:uid="{170FAD65-BD3E-4062-B82B-4BE639A1A0A8}"/>
    <cellStyle name="Normal 13 16 2 3 4" xfId="19242" xr:uid="{155525A6-5145-46BA-972E-75216DD9148B}"/>
    <cellStyle name="Normal 13 16 2 3 5" xfId="24867" xr:uid="{A3BF5B54-C786-48CD-A5DF-41229A15D716}"/>
    <cellStyle name="Normal 13 16 2 3 6" xfId="38723" xr:uid="{4E04FB9F-2D07-41B3-A9B5-8427A4C2B8F4}"/>
    <cellStyle name="Normal 13 16 2 3 7" xfId="41203" xr:uid="{25E800CA-A9C9-4AC3-9A64-1CB6E084C959}"/>
    <cellStyle name="Normal 13 16 2 3 8" xfId="43681" xr:uid="{17D878FA-D343-4120-847F-11E8261779AD}"/>
    <cellStyle name="Normal 13 16 2 4" xfId="3801" xr:uid="{00000000-0005-0000-0000-0000D90E0000}"/>
    <cellStyle name="Normal 13 16 2 4 2" xfId="3802" xr:uid="{00000000-0005-0000-0000-0000DA0E0000}"/>
    <cellStyle name="Normal 13 16 2 4 2 2" xfId="19247" xr:uid="{9EC7E76E-7B9A-4869-8CC7-7D6E1F4E464F}"/>
    <cellStyle name="Normal 13 16 2 4 2 3" xfId="24870" xr:uid="{8F6735AA-A375-4A0F-A1C3-DC4A88EBBC5C}"/>
    <cellStyle name="Normal 13 16 2 4 2 4" xfId="38726" xr:uid="{FEBF6EC9-76B7-4C1D-97E0-B233027D37E5}"/>
    <cellStyle name="Normal 13 16 2 4 2 5" xfId="41206" xr:uid="{A517C5E9-5127-4A8F-B3AD-DBFBD0BC727A}"/>
    <cellStyle name="Normal 13 16 2 4 2 6" xfId="43684" xr:uid="{4E1AEFC7-4AF6-4173-9B8E-7063BCBC206A}"/>
    <cellStyle name="Normal 13 16 2 4 3" xfId="19246" xr:uid="{86B329A3-AA36-4110-B0B2-3E208C34C194}"/>
    <cellStyle name="Normal 13 16 2 4 4" xfId="24869" xr:uid="{F8CD6CE5-C697-4733-99CC-E1CB60ACED44}"/>
    <cellStyle name="Normal 13 16 2 4 5" xfId="38725" xr:uid="{925445E9-5A8C-45EF-A23F-F5E619058453}"/>
    <cellStyle name="Normal 13 16 2 4 6" xfId="41205" xr:uid="{44657CF1-EE93-4A4F-BA00-53E2059BAE51}"/>
    <cellStyle name="Normal 13 16 2 4 7" xfId="43683" xr:uid="{F738722C-C420-4A3F-8B82-F3A53A529474}"/>
    <cellStyle name="Normal 13 16 2 5" xfId="3803" xr:uid="{00000000-0005-0000-0000-0000DB0E0000}"/>
    <cellStyle name="Normal 13 16 2 5 2" xfId="19248" xr:uid="{D3FBAF96-5D1A-40AD-8789-8408BF5650AC}"/>
    <cellStyle name="Normal 13 16 2 5 3" xfId="24871" xr:uid="{6127CCE6-04AF-4EB9-9B45-AEE92A239660}"/>
    <cellStyle name="Normal 13 16 2 5 4" xfId="38727" xr:uid="{9AEE34C3-3901-4B99-81D1-3A1FAB480E61}"/>
    <cellStyle name="Normal 13 16 2 5 5" xfId="41207" xr:uid="{39AA6365-D5F0-403F-B91D-601E50F0573E}"/>
    <cellStyle name="Normal 13 16 2 5 6" xfId="43685" xr:uid="{718B9146-E0CB-458B-9230-11D601CD2123}"/>
    <cellStyle name="Normal 13 16 2 6" xfId="19237" xr:uid="{E84FBE98-A15E-4A51-B6CC-97679C50A0F2}"/>
    <cellStyle name="Normal 13 16 2 7" xfId="21262" xr:uid="{E1ABE40D-E30A-47F7-B753-269354A09986}"/>
    <cellStyle name="Normal 13 16 2 8" xfId="37176" xr:uid="{963ED366-F495-4BE7-B30E-755F8202D088}"/>
    <cellStyle name="Normal 13 16 2 9" xfId="39656" xr:uid="{CFC68166-6715-4DFE-949E-A01EC145D8A3}"/>
    <cellStyle name="Normal 13 16 3" xfId="3804" xr:uid="{00000000-0005-0000-0000-0000DC0E0000}"/>
    <cellStyle name="Normal 13 16 3 2" xfId="3805" xr:uid="{00000000-0005-0000-0000-0000DD0E0000}"/>
    <cellStyle name="Normal 13 16 3 2 2" xfId="3806" xr:uid="{00000000-0005-0000-0000-0000DE0E0000}"/>
    <cellStyle name="Normal 13 16 3 2 2 2" xfId="3807" xr:uid="{00000000-0005-0000-0000-0000DF0E0000}"/>
    <cellStyle name="Normal 13 16 3 2 2 2 2" xfId="19252" xr:uid="{4D67F4E5-1685-4184-9D23-EAB86529D619}"/>
    <cellStyle name="Normal 13 16 3 2 2 2 3" xfId="20852" xr:uid="{C694EFBC-047E-40D5-A2B6-495E9043AAF8}"/>
    <cellStyle name="Normal 13 16 3 2 2 2 4" xfId="37008" xr:uid="{418D018B-0E9D-406B-9A93-DDFFAFBA31E6}"/>
    <cellStyle name="Normal 13 16 3 2 2 2 5" xfId="39488" xr:uid="{7F053CEA-BECF-4F35-BB36-5C4487F62CDD}"/>
    <cellStyle name="Normal 13 16 3 2 2 2 6" xfId="41966" xr:uid="{7A380DF7-59A2-4DEB-9B71-9E2E8D1589D3}"/>
    <cellStyle name="Normal 13 16 3 2 2 3" xfId="19251" xr:uid="{22EA6D32-E21C-4949-A6A9-ECE92E8CAD3C}"/>
    <cellStyle name="Normal 13 16 3 2 2 4" xfId="26814" xr:uid="{17EC9E36-F2A6-4396-8041-0FA08B3F9427}"/>
    <cellStyle name="Normal 13 16 3 2 2 5" xfId="38881" xr:uid="{F204A0B2-DD47-4982-B191-B72087273C09}"/>
    <cellStyle name="Normal 13 16 3 2 2 6" xfId="41361" xr:uid="{B2ECDF81-EA2E-4821-BB75-1B07DD6319D6}"/>
    <cellStyle name="Normal 13 16 3 2 2 7" xfId="43839" xr:uid="{029DF98E-1343-4C43-B315-079B6B039B91}"/>
    <cellStyle name="Normal 13 16 3 2 3" xfId="3808" xr:uid="{00000000-0005-0000-0000-0000E00E0000}"/>
    <cellStyle name="Normal 13 16 3 2 3 2" xfId="19253" xr:uid="{9F0B0333-E4AE-4CB9-A3CB-EB7B6DE1FB6B}"/>
    <cellStyle name="Normal 13 16 3 2 3 3" xfId="24873" xr:uid="{A331D900-3969-401E-94F0-83AED0670161}"/>
    <cellStyle name="Normal 13 16 3 2 3 4" xfId="38729" xr:uid="{39AA91A9-68F0-440D-8AEB-9C3E9B1B3D4A}"/>
    <cellStyle name="Normal 13 16 3 2 3 5" xfId="41209" xr:uid="{E09833FE-3C53-422C-AFCD-75A55AEC8B51}"/>
    <cellStyle name="Normal 13 16 3 2 3 6" xfId="43687" xr:uid="{CA9F9A78-3304-482C-98FF-E1DEFDAA627E}"/>
    <cellStyle name="Normal 13 16 3 2 4" xfId="19250" xr:uid="{2F6A5C40-ED56-40FF-80D5-7D6CC457E0FB}"/>
    <cellStyle name="Normal 13 16 3 2 5" xfId="24872" xr:uid="{B6B7DD20-692E-4CDC-80E6-B9199FFE3E06}"/>
    <cellStyle name="Normal 13 16 3 2 6" xfId="38728" xr:uid="{79830436-5BA1-4343-A8EB-40E87DE1749E}"/>
    <cellStyle name="Normal 13 16 3 2 7" xfId="41208" xr:uid="{60D59CC3-CF1F-47C9-8B9A-EA5EB29831C0}"/>
    <cellStyle name="Normal 13 16 3 2 8" xfId="43686" xr:uid="{178478DE-FC1A-4F87-BB5F-5A18B999D405}"/>
    <cellStyle name="Normal 13 16 3 3" xfId="3809" xr:uid="{00000000-0005-0000-0000-0000E10E0000}"/>
    <cellStyle name="Normal 13 16 3 3 2" xfId="3810" xr:uid="{00000000-0005-0000-0000-0000E20E0000}"/>
    <cellStyle name="Normal 13 16 3 3 2 2" xfId="19255" xr:uid="{5A5C6CA9-8E2F-4DB6-8E0D-A1BEC2153181}"/>
    <cellStyle name="Normal 13 16 3 3 2 3" xfId="24875" xr:uid="{6F065F36-E0D3-47C0-8D48-34E7B866F47D}"/>
    <cellStyle name="Normal 13 16 3 3 2 4" xfId="38731" xr:uid="{44F512A3-88C9-4F0A-A6B5-C8921648ED76}"/>
    <cellStyle name="Normal 13 16 3 3 2 5" xfId="41211" xr:uid="{5BCD1277-0750-4342-95CD-D82A2FA4DDBC}"/>
    <cellStyle name="Normal 13 16 3 3 2 6" xfId="43689" xr:uid="{E22A4671-2DAC-4202-B683-14A2767F9C01}"/>
    <cellStyle name="Normal 13 16 3 3 3" xfId="19254" xr:uid="{8B93E92B-0AC4-45C2-AE1A-15D345B20965}"/>
    <cellStyle name="Normal 13 16 3 3 4" xfId="24874" xr:uid="{DFF3F6A7-52C8-4F47-906A-57B4DA986735}"/>
    <cellStyle name="Normal 13 16 3 3 5" xfId="38730" xr:uid="{63FEC958-EE99-4E14-A8B6-1F4F70923197}"/>
    <cellStyle name="Normal 13 16 3 3 6" xfId="41210" xr:uid="{1F3B4C9B-660E-4A58-BFFB-488FF359D5C6}"/>
    <cellStyle name="Normal 13 16 3 3 7" xfId="43688" xr:uid="{A9F60425-DBBE-48A5-9332-225E86346FC5}"/>
    <cellStyle name="Normal 13 16 3 4" xfId="3811" xr:uid="{00000000-0005-0000-0000-0000E30E0000}"/>
    <cellStyle name="Normal 13 16 3 4 2" xfId="19256" xr:uid="{83E8BF74-3077-40E6-A4AF-AD093401FA4D}"/>
    <cellStyle name="Normal 13 16 3 4 3" xfId="24876" xr:uid="{9245804E-FC5D-4AEE-9A30-D12112B9D6F3}"/>
    <cellStyle name="Normal 13 16 3 4 4" xfId="38732" xr:uid="{8A5771B2-1AD5-4D01-8B05-D2771184B5A5}"/>
    <cellStyle name="Normal 13 16 3 4 5" xfId="41212" xr:uid="{53070B3E-EAC6-4E44-B43C-2A186D66A968}"/>
    <cellStyle name="Normal 13 16 3 4 6" xfId="43690" xr:uid="{09932550-FCA5-4E64-971E-395C3D0216AA}"/>
    <cellStyle name="Normal 13 16 3 5" xfId="19249" xr:uid="{67E3E5D6-1EB2-4BB5-8771-76D741968A34}"/>
    <cellStyle name="Normal 13 16 3 6" xfId="24129" xr:uid="{CD355184-C7C2-4284-9F5D-574BD6506CED}"/>
    <cellStyle name="Normal 13 16 3 7" xfId="37989" xr:uid="{065B60A4-8C7D-4394-8139-7A7AB573B079}"/>
    <cellStyle name="Normal 13 16 3 8" xfId="40469" xr:uid="{EB4549E4-5191-464F-951D-0F0837DB228D}"/>
    <cellStyle name="Normal 13 16 3 9" xfId="42947" xr:uid="{E37FE514-347B-4971-BB30-78E131B6837A}"/>
    <cellStyle name="Normal 13 16 4" xfId="3812" xr:uid="{00000000-0005-0000-0000-0000E40E0000}"/>
    <cellStyle name="Normal 13 16 5" xfId="3813" xr:uid="{00000000-0005-0000-0000-0000E50E0000}"/>
    <cellStyle name="Normal 13 16 5 2" xfId="3814" xr:uid="{00000000-0005-0000-0000-0000E60E0000}"/>
    <cellStyle name="Normal 13 16 5 2 2" xfId="19258" xr:uid="{BE9AECAC-D782-4A0E-B62C-47D6FE6A17F8}"/>
    <cellStyle name="Normal 13 16 5 2 3" xfId="20851" xr:uid="{326EFCC8-3175-4850-8136-A12DFBBC236B}"/>
    <cellStyle name="Normal 13 16 5 2 4" xfId="37007" xr:uid="{461E9B6E-9004-4DA0-95B5-52248B8832A8}"/>
    <cellStyle name="Normal 13 16 5 2 5" xfId="39487" xr:uid="{AC506792-23B0-4675-B8FA-D2FBD6EC8C7F}"/>
    <cellStyle name="Normal 13 16 5 2 6" xfId="41965" xr:uid="{8EF3E161-1C92-4583-89C0-42B11CBC8A90}"/>
    <cellStyle name="Normal 13 16 5 3" xfId="19257" xr:uid="{141948D1-CB2C-413D-A3F7-99434A286FD3}"/>
    <cellStyle name="Normal 13 16 5 4" xfId="20849" xr:uid="{034CBD8B-C802-4009-8904-D36DFA30CEE4}"/>
    <cellStyle name="Normal 13 16 5 5" xfId="37005" xr:uid="{C3274C97-2D4C-43F3-91FF-2F29F6A682CB}"/>
    <cellStyle name="Normal 13 16 5 6" xfId="39485" xr:uid="{DC40FFC0-2732-4147-AECC-BB122C0937C5}"/>
    <cellStyle name="Normal 13 16 5 7" xfId="41963" xr:uid="{CAC61FF8-9FB7-42BC-BCE8-E2DB4B045483}"/>
    <cellStyle name="Normal 13 16 6" xfId="3815" xr:uid="{00000000-0005-0000-0000-0000E70E0000}"/>
    <cellStyle name="Normal 13 16 6 2" xfId="19259" xr:uid="{CC1BB957-A26E-4711-A6A3-4B57CFC07FFA}"/>
    <cellStyle name="Normal 13 16 6 3" xfId="20850" xr:uid="{3C8ED756-F16A-4B2C-B0DB-1F54DF464BF9}"/>
    <cellStyle name="Normal 13 16 6 4" xfId="37006" xr:uid="{F66DB29D-297F-4733-8B0E-A759CD12DCEA}"/>
    <cellStyle name="Normal 13 16 6 5" xfId="39486" xr:uid="{635BBBA4-8BA9-4374-9FBE-6EA97368D626}"/>
    <cellStyle name="Normal 13 16 6 6" xfId="41964" xr:uid="{D983C5C0-69B4-4BD1-BF10-D27098CDDD8C}"/>
    <cellStyle name="Normal 13 16 7" xfId="19236" xr:uid="{4380B5E0-09CB-43F3-A193-467A4D49D192}"/>
    <cellStyle name="Normal 13 16 8" xfId="19677" xr:uid="{879C1915-7214-4B15-AB59-DDDA9FE9B073}"/>
    <cellStyle name="Normal 13 16 9" xfId="36645" xr:uid="{1CD02EF0-4952-432F-B401-581E0A25BF90}"/>
    <cellStyle name="Normal 13 17" xfId="3816" xr:uid="{00000000-0005-0000-0000-0000E80E0000}"/>
    <cellStyle name="Normal 13 18" xfId="3817" xr:uid="{00000000-0005-0000-0000-0000E90E0000}"/>
    <cellStyle name="Normal 13 19" xfId="3818" xr:uid="{00000000-0005-0000-0000-0000EA0E0000}"/>
    <cellStyle name="Normal 13 2" xfId="3819" xr:uid="{00000000-0005-0000-0000-0000EB0E0000}"/>
    <cellStyle name="Normal 13 2 10" xfId="3820" xr:uid="{00000000-0005-0000-0000-0000EC0E0000}"/>
    <cellStyle name="Normal 13 2 2" xfId="3821" xr:uid="{00000000-0005-0000-0000-0000ED0E0000}"/>
    <cellStyle name="Normal 13 2 2 10" xfId="39126" xr:uid="{F299A4C6-E52A-4FB4-A830-ECCF134238D5}"/>
    <cellStyle name="Normal 13 2 2 11" xfId="41604" xr:uid="{9B68AC5D-B94E-40F7-914B-1B48E01F85F2}"/>
    <cellStyle name="Normal 13 2 2 2" xfId="3822" xr:uid="{00000000-0005-0000-0000-0000EE0E0000}"/>
    <cellStyle name="Normal 13 2 2 2 10" xfId="42135" xr:uid="{4D6A443C-5970-457F-B3C7-EFF1ABFC3A67}"/>
    <cellStyle name="Normal 13 2 2 2 2" xfId="3823" xr:uid="{00000000-0005-0000-0000-0000EF0E0000}"/>
    <cellStyle name="Normal 13 2 2 2 2 2" xfId="3824" xr:uid="{00000000-0005-0000-0000-0000F00E0000}"/>
    <cellStyle name="Normal 13 2 2 2 2 2 2" xfId="3825" xr:uid="{00000000-0005-0000-0000-0000F10E0000}"/>
    <cellStyle name="Normal 13 2 2 2 2 2 2 2" xfId="19264" xr:uid="{C04E3834-97DA-49A4-9089-4ACA8B405D4E}"/>
    <cellStyle name="Normal 13 2 2 2 2 2 2 3" xfId="26815" xr:uid="{C6D5A780-4A3E-4766-8427-830D2AFF15C0}"/>
    <cellStyle name="Normal 13 2 2 2 2 2 2 4" xfId="38882" xr:uid="{96AAC95B-7AFF-4AA1-BE4D-B3D8F08F12F5}"/>
    <cellStyle name="Normal 13 2 2 2 2 2 2 5" xfId="41362" xr:uid="{CE23618C-EFAB-43D8-AB6A-FAF9F3671107}"/>
    <cellStyle name="Normal 13 2 2 2 2 2 2 6" xfId="43840" xr:uid="{17B9C964-E87E-4EE6-B4C4-B99A196D6EE1}"/>
    <cellStyle name="Normal 13 2 2 2 2 2 3" xfId="19263" xr:uid="{A01AED63-137A-4266-A04E-C9D38E2A73A5}"/>
    <cellStyle name="Normal 13 2 2 2 2 2 4" xfId="26816" xr:uid="{1C28C9D0-E28A-4FFC-A842-12A7A4BA474D}"/>
    <cellStyle name="Normal 13 2 2 2 2 2 5" xfId="38883" xr:uid="{7A1AF761-38D7-45F1-8912-2E66AB9DA6FE}"/>
    <cellStyle name="Normal 13 2 2 2 2 2 6" xfId="41363" xr:uid="{39BDEAE8-9ED0-4646-8D80-6530567E1E47}"/>
    <cellStyle name="Normal 13 2 2 2 2 2 7" xfId="43841" xr:uid="{29DA6BAD-60EE-4B4B-AFC0-E8AE3A86FD62}"/>
    <cellStyle name="Normal 13 2 2 2 2 3" xfId="3826" xr:uid="{00000000-0005-0000-0000-0000F20E0000}"/>
    <cellStyle name="Normal 13 2 2 2 2 3 2" xfId="19265" xr:uid="{0FB95215-1F6C-4161-BF2E-2991535D2545}"/>
    <cellStyle name="Normal 13 2 2 2 2 3 3" xfId="24877" xr:uid="{99FAF64B-91F4-45D6-9271-F11054CEBEAE}"/>
    <cellStyle name="Normal 13 2 2 2 2 3 4" xfId="38733" xr:uid="{655CB61C-1040-4BF3-8DD3-FD0CB2107C77}"/>
    <cellStyle name="Normal 13 2 2 2 2 3 5" xfId="41213" xr:uid="{66C1F1DB-33DD-425F-A7BF-1B83852F19F5}"/>
    <cellStyle name="Normal 13 2 2 2 2 3 6" xfId="43691" xr:uid="{E56F958F-9A36-4741-A9A1-52A82DCF049F}"/>
    <cellStyle name="Normal 13 2 2 2 2 4" xfId="19262" xr:uid="{9879702C-7D49-4E57-AFE5-A6A1584FE89C}"/>
    <cellStyle name="Normal 13 2 2 2 2 5" xfId="24132" xr:uid="{757BCA8F-EA35-405F-A698-59221739B21D}"/>
    <cellStyle name="Normal 13 2 2 2 2 6" xfId="37992" xr:uid="{A2BF97F9-6DEF-46E5-8BC2-C7EEF585A1FA}"/>
    <cellStyle name="Normal 13 2 2 2 2 7" xfId="40472" xr:uid="{0B7510CA-5366-42EC-95A3-AE5952930A4A}"/>
    <cellStyle name="Normal 13 2 2 2 2 8" xfId="42950" xr:uid="{777F5DF4-6C51-4C10-B158-8C72539A2EE8}"/>
    <cellStyle name="Normal 13 2 2 2 3" xfId="3827" xr:uid="{00000000-0005-0000-0000-0000F30E0000}"/>
    <cellStyle name="Normal 13 2 2 2 3 2" xfId="3828" xr:uid="{00000000-0005-0000-0000-0000F40E0000}"/>
    <cellStyle name="Normal 13 2 2 2 3 2 2" xfId="3829" xr:uid="{00000000-0005-0000-0000-0000F50E0000}"/>
    <cellStyle name="Normal 13 2 2 2 3 2 2 2" xfId="19268" xr:uid="{5320097C-E055-4A5D-94CF-13D7D63DA04A}"/>
    <cellStyle name="Normal 13 2 2 2 3 2 2 3" xfId="26818" xr:uid="{86470DF6-95F6-4878-87E1-53E577DF7F93}"/>
    <cellStyle name="Normal 13 2 2 2 3 2 2 4" xfId="38885" xr:uid="{A07464BD-C198-4790-BA17-110D4240F96B}"/>
    <cellStyle name="Normal 13 2 2 2 3 2 2 5" xfId="41365" xr:uid="{BF26096A-9FDD-4D60-933C-D2B843E59A0F}"/>
    <cellStyle name="Normal 13 2 2 2 3 2 2 6" xfId="43843" xr:uid="{7172FBC5-36D4-4CB8-91F0-216C18DD36EE}"/>
    <cellStyle name="Normal 13 2 2 2 3 2 3" xfId="19267" xr:uid="{E9DEEB8C-7E9D-465F-B167-A018BD667D5D}"/>
    <cellStyle name="Normal 13 2 2 2 3 2 4" xfId="24879" xr:uid="{33BCBA92-F820-46BE-A658-5E9CD69A5155}"/>
    <cellStyle name="Normal 13 2 2 2 3 2 5" xfId="38735" xr:uid="{1C2BB6A2-339B-4B91-A60E-48131753A294}"/>
    <cellStyle name="Normal 13 2 2 2 3 2 6" xfId="41215" xr:uid="{72FDB2C7-5CC5-480E-A26E-0800003E7A04}"/>
    <cellStyle name="Normal 13 2 2 2 3 2 7" xfId="43693" xr:uid="{11046882-5A62-42BA-9E1A-1DC74C548368}"/>
    <cellStyle name="Normal 13 2 2 2 3 3" xfId="3830" xr:uid="{00000000-0005-0000-0000-0000F60E0000}"/>
    <cellStyle name="Normal 13 2 2 2 3 3 2" xfId="19269" xr:uid="{668D7FA7-41CC-4ED9-A58F-9A27D49BEA87}"/>
    <cellStyle name="Normal 13 2 2 2 3 3 3" xfId="26817" xr:uid="{AD19F523-D375-43E3-8BC9-92626B4409E5}"/>
    <cellStyle name="Normal 13 2 2 2 3 3 4" xfId="38884" xr:uid="{57ACFC5C-F175-4B33-9429-27183FE8218F}"/>
    <cellStyle name="Normal 13 2 2 2 3 3 5" xfId="41364" xr:uid="{B1C5BA9B-A4C4-47FE-A045-DF3F9B0D81F3}"/>
    <cellStyle name="Normal 13 2 2 2 3 3 6" xfId="43842" xr:uid="{F71F8D90-AFBF-4DAB-9230-748FED52666D}"/>
    <cellStyle name="Normal 13 2 2 2 3 4" xfId="19266" xr:uid="{5744C62D-E228-4CCA-991E-FD314D6D4FBF}"/>
    <cellStyle name="Normal 13 2 2 2 3 5" xfId="24878" xr:uid="{35074AE8-4DD0-472B-9AE1-D5D19657268C}"/>
    <cellStyle name="Normal 13 2 2 2 3 6" xfId="38734" xr:uid="{099329C9-4701-43D4-BEC1-93BF0D60CD51}"/>
    <cellStyle name="Normal 13 2 2 2 3 7" xfId="41214" xr:uid="{62124286-D478-4199-8B5F-CF3371939606}"/>
    <cellStyle name="Normal 13 2 2 2 3 8" xfId="43692" xr:uid="{1B994FF9-D5F1-4121-A321-AB352CF4BDCE}"/>
    <cellStyle name="Normal 13 2 2 2 4" xfId="3831" xr:uid="{00000000-0005-0000-0000-0000F70E0000}"/>
    <cellStyle name="Normal 13 2 2 2 4 2" xfId="3832" xr:uid="{00000000-0005-0000-0000-0000F80E0000}"/>
    <cellStyle name="Normal 13 2 2 2 4 2 2" xfId="19271" xr:uid="{81DC2BE3-0B57-46D4-B87E-57A392E700B9}"/>
    <cellStyle name="Normal 13 2 2 2 4 2 3" xfId="24881" xr:uid="{B900CFC6-BA5F-4280-8F94-E37FF9B429F7}"/>
    <cellStyle name="Normal 13 2 2 2 4 2 4" xfId="38737" xr:uid="{5F57B5F1-AE4B-41D2-97FD-3F2F11110820}"/>
    <cellStyle name="Normal 13 2 2 2 4 2 5" xfId="41217" xr:uid="{9F741DA7-0B8E-4707-9BFE-7D0024E491F8}"/>
    <cellStyle name="Normal 13 2 2 2 4 2 6" xfId="43695" xr:uid="{9BE9D019-3923-42FF-9277-E431989EADF0}"/>
    <cellStyle name="Normal 13 2 2 2 4 3" xfId="19270" xr:uid="{A6087312-6772-4DB9-BFAD-1DF25CD34E0F}"/>
    <cellStyle name="Normal 13 2 2 2 4 4" xfId="24880" xr:uid="{8413E3F7-CEE5-45CB-991F-09EB601BB345}"/>
    <cellStyle name="Normal 13 2 2 2 4 5" xfId="38736" xr:uid="{8B118873-5004-4E7C-BE1A-03F3005D89F4}"/>
    <cellStyle name="Normal 13 2 2 2 4 6" xfId="41216" xr:uid="{4190163F-5D8F-4049-A092-91C1DB85C892}"/>
    <cellStyle name="Normal 13 2 2 2 4 7" xfId="43694" xr:uid="{D80D1385-BE80-4AC9-B2F0-43E4C815E5BB}"/>
    <cellStyle name="Normal 13 2 2 2 5" xfId="3833" xr:uid="{00000000-0005-0000-0000-0000F90E0000}"/>
    <cellStyle name="Normal 13 2 2 2 5 2" xfId="19272" xr:uid="{747CD0AB-B915-4AC5-B83F-E00B763BEF65}"/>
    <cellStyle name="Normal 13 2 2 2 5 3" xfId="26820" xr:uid="{C5B22E29-D562-4E07-B879-C88D9D4C63AB}"/>
    <cellStyle name="Normal 13 2 2 2 5 4" xfId="38887" xr:uid="{0C0B57AE-6DE6-4263-83F5-D773116EA090}"/>
    <cellStyle name="Normal 13 2 2 2 5 5" xfId="41367" xr:uid="{1986863D-C13D-47EB-8325-3432C28932CE}"/>
    <cellStyle name="Normal 13 2 2 2 5 6" xfId="43845" xr:uid="{4F48DF0F-17BB-4E0A-BE73-0C9A28808FDA}"/>
    <cellStyle name="Normal 13 2 2 2 6" xfId="19261" xr:uid="{61B8B0C7-9C82-47F9-BC79-A21A3BC1DA5E}"/>
    <cellStyle name="Normal 13 2 2 2 7" xfId="21265" xr:uid="{C6BDE3EC-57F6-4EE4-B1B5-CD0184A00871}"/>
    <cellStyle name="Normal 13 2 2 2 8" xfId="37177" xr:uid="{A6859E88-64B8-45C9-999F-A29FE1D87E7E}"/>
    <cellStyle name="Normal 13 2 2 2 9" xfId="39657" xr:uid="{4EF9FE50-8FAB-41DE-91B4-0432B0E797B1}"/>
    <cellStyle name="Normal 13 2 2 3" xfId="3834" xr:uid="{00000000-0005-0000-0000-0000FA0E0000}"/>
    <cellStyle name="Normal 13 2 2 3 2" xfId="3835" xr:uid="{00000000-0005-0000-0000-0000FB0E0000}"/>
    <cellStyle name="Normal 13 2 2 3 2 2" xfId="3836" xr:uid="{00000000-0005-0000-0000-0000FC0E0000}"/>
    <cellStyle name="Normal 13 2 2 3 2 2 2" xfId="3837" xr:uid="{00000000-0005-0000-0000-0000FD0E0000}"/>
    <cellStyle name="Normal 13 2 2 3 2 2 2 2" xfId="19276" xr:uid="{31CDF6F8-3F2D-4217-AB0D-84853442487C}"/>
    <cellStyle name="Normal 13 2 2 3 2 2 2 3" xfId="24882" xr:uid="{1C9F029F-0009-4A76-89BC-5E5B2E4B686E}"/>
    <cellStyle name="Normal 13 2 2 3 2 2 2 4" xfId="38738" xr:uid="{55A8ED3F-E7F1-4F6C-B7F8-0852B78C057E}"/>
    <cellStyle name="Normal 13 2 2 3 2 2 2 5" xfId="41218" xr:uid="{C37E6F5C-A3DA-41F9-8381-878259AA4477}"/>
    <cellStyle name="Normal 13 2 2 3 2 2 2 6" xfId="43696" xr:uid="{ECCB82AE-117A-4D78-816C-EB4D803A0ABB}"/>
    <cellStyle name="Normal 13 2 2 3 2 2 3" xfId="19275" xr:uid="{2178B14A-034D-452C-B949-8E5E9EEFE4E2}"/>
    <cellStyle name="Normal 13 2 2 3 2 2 4" xfId="20847" xr:uid="{581649E3-AF24-4EF6-8F59-CF8D36A9C728}"/>
    <cellStyle name="Normal 13 2 2 3 2 2 5" xfId="37003" xr:uid="{F92C3713-8857-40B5-99D3-3B77202CE75E}"/>
    <cellStyle name="Normal 13 2 2 3 2 2 6" xfId="39483" xr:uid="{D3529436-386D-4E46-AF78-AEA2E049E816}"/>
    <cellStyle name="Normal 13 2 2 3 2 2 7" xfId="41961" xr:uid="{1B6740F2-12F8-4AC3-971B-448B52C93965}"/>
    <cellStyle name="Normal 13 2 2 3 2 3" xfId="3838" xr:uid="{00000000-0005-0000-0000-0000FE0E0000}"/>
    <cellStyle name="Normal 13 2 2 3 2 3 2" xfId="19277" xr:uid="{AC41C3D2-0779-43E1-8574-C55FEA61D45C}"/>
    <cellStyle name="Normal 13 2 2 3 2 3 3" xfId="26821" xr:uid="{ADA311C8-C8B8-41E2-A80C-33142A51E918}"/>
    <cellStyle name="Normal 13 2 2 3 2 3 4" xfId="38888" xr:uid="{FFD62D43-ACA3-4895-ABE0-4577931F7166}"/>
    <cellStyle name="Normal 13 2 2 3 2 3 5" xfId="41368" xr:uid="{1BC45BA9-E489-4C0A-94A7-9C04151C8AA3}"/>
    <cellStyle name="Normal 13 2 2 3 2 3 6" xfId="43846" xr:uid="{1B0A4829-2BAD-4225-91CC-87C8AC139948}"/>
    <cellStyle name="Normal 13 2 2 3 2 4" xfId="19274" xr:uid="{8F74D1C5-CF0E-4DD2-BC74-387AAAB0BCFA}"/>
    <cellStyle name="Normal 13 2 2 3 2 5" xfId="26819" xr:uid="{B88A162C-50EE-44EA-AA54-089A01BB8652}"/>
    <cellStyle name="Normal 13 2 2 3 2 6" xfId="38886" xr:uid="{DDA35B67-F2F0-4885-BBB7-5CC0FDBB13F3}"/>
    <cellStyle name="Normal 13 2 2 3 2 7" xfId="41366" xr:uid="{4F972102-64D9-40D0-8B80-467D93C6DD83}"/>
    <cellStyle name="Normal 13 2 2 3 2 8" xfId="43844" xr:uid="{91894830-72B4-4B2D-BBC2-439419178FB9}"/>
    <cellStyle name="Normal 13 2 2 3 3" xfId="3839" xr:uid="{00000000-0005-0000-0000-0000FF0E0000}"/>
    <cellStyle name="Normal 13 2 2 3 3 2" xfId="3840" xr:uid="{00000000-0005-0000-0000-0000000F0000}"/>
    <cellStyle name="Normal 13 2 2 3 3 2 2" xfId="19279" xr:uid="{65DEF341-C7F5-4570-B86D-09C077A31427}"/>
    <cellStyle name="Normal 13 2 2 3 3 2 3" xfId="26822" xr:uid="{B0BB0435-5433-4766-8E48-C39ED7098173}"/>
    <cellStyle name="Normal 13 2 2 3 3 2 4" xfId="38889" xr:uid="{1926A696-BD51-4807-9F47-E508A888D990}"/>
    <cellStyle name="Normal 13 2 2 3 3 2 5" xfId="41369" xr:uid="{F6AE508A-2409-4820-BF09-F0B9E177350D}"/>
    <cellStyle name="Normal 13 2 2 3 3 2 6" xfId="43847" xr:uid="{B5315491-42F2-4F58-A4DD-FF43FC89F8A0}"/>
    <cellStyle name="Normal 13 2 2 3 3 3" xfId="19278" xr:uid="{F844A218-5D3B-4D67-9595-1009AFD24F41}"/>
    <cellStyle name="Normal 13 2 2 3 3 4" xfId="24883" xr:uid="{51677299-99A9-4DE7-A4A7-C86CC41C5ABB}"/>
    <cellStyle name="Normal 13 2 2 3 3 5" xfId="38739" xr:uid="{B38B370B-266C-4CA9-8069-73E1D58341C1}"/>
    <cellStyle name="Normal 13 2 2 3 3 6" xfId="41219" xr:uid="{17A89703-E26D-4395-BED2-FC556266DC93}"/>
    <cellStyle name="Normal 13 2 2 3 3 7" xfId="43697" xr:uid="{09D05EAD-B04D-48AA-9FDC-65C9D5DF44CF}"/>
    <cellStyle name="Normal 13 2 2 3 4" xfId="3841" xr:uid="{00000000-0005-0000-0000-0000010F0000}"/>
    <cellStyle name="Normal 13 2 2 3 4 2" xfId="19280" xr:uid="{783B671D-9FD9-454F-ABB8-9540330543B8}"/>
    <cellStyle name="Normal 13 2 2 3 4 3" xfId="24884" xr:uid="{52B16920-EAE2-4BC1-9A6E-C0C59184999C}"/>
    <cellStyle name="Normal 13 2 2 3 4 4" xfId="38740" xr:uid="{31C50E09-86E3-47DC-926A-2B799CDE8836}"/>
    <cellStyle name="Normal 13 2 2 3 4 5" xfId="41220" xr:uid="{30B3C6DB-6088-4D90-B962-E4D354E5FE3F}"/>
    <cellStyle name="Normal 13 2 2 3 4 6" xfId="43698" xr:uid="{B98D44AB-E8E7-40BC-A131-D360D5EF9466}"/>
    <cellStyle name="Normal 13 2 2 3 5" xfId="19273" xr:uid="{4491B92E-300A-4B67-9A26-97D3024FFC2D}"/>
    <cellStyle name="Normal 13 2 2 3 6" xfId="24131" xr:uid="{148B7837-CA6D-4BA7-9C8F-6FADA87BA113}"/>
    <cellStyle name="Normal 13 2 2 3 7" xfId="37991" xr:uid="{66C0A7F8-D1E0-4F33-8950-5644F12A5ADB}"/>
    <cellStyle name="Normal 13 2 2 3 8" xfId="40471" xr:uid="{099F20CB-6826-474B-B89F-17A6906851E5}"/>
    <cellStyle name="Normal 13 2 2 3 9" xfId="42949" xr:uid="{77E291FC-2874-487E-8C0A-15B20D329345}"/>
    <cellStyle name="Normal 13 2 2 4" xfId="3842" xr:uid="{00000000-0005-0000-0000-0000020F0000}"/>
    <cellStyle name="Normal 13 2 2 5" xfId="3843" xr:uid="{00000000-0005-0000-0000-0000030F0000}"/>
    <cellStyle name="Normal 13 2 2 5 2" xfId="3844" xr:uid="{00000000-0005-0000-0000-0000040F0000}"/>
    <cellStyle name="Normal 13 2 2 5 2 2" xfId="19282" xr:uid="{49286D2B-B1CB-4EA5-AEC2-0B30E324B778}"/>
    <cellStyle name="Normal 13 2 2 5 2 3" xfId="20848" xr:uid="{E2B3BC86-80EE-467F-8284-8BBA5A15A8EB}"/>
    <cellStyle name="Normal 13 2 2 5 2 4" xfId="37004" xr:uid="{FDB02835-6CED-4F29-A91A-5D7B77EE88DF}"/>
    <cellStyle name="Normal 13 2 2 5 2 5" xfId="39484" xr:uid="{37F12DDE-4B41-4C7C-83C1-00254B183226}"/>
    <cellStyle name="Normal 13 2 2 5 2 6" xfId="41962" xr:uid="{62E76727-D8B2-4A3A-8800-8E7B858CB372}"/>
    <cellStyle name="Normal 13 2 2 5 3" xfId="19281" xr:uid="{65D6C689-59D3-4DE5-A049-26E1BC6CD493}"/>
    <cellStyle name="Normal 13 2 2 5 4" xfId="24885" xr:uid="{33780B04-7182-4F1C-A128-F0139920F1F7}"/>
    <cellStyle name="Normal 13 2 2 5 5" xfId="38741" xr:uid="{601D8320-494E-498A-B716-88275941409B}"/>
    <cellStyle name="Normal 13 2 2 5 6" xfId="41221" xr:uid="{FB6098E1-474B-4F0F-8BEB-B39AC6AA6243}"/>
    <cellStyle name="Normal 13 2 2 5 7" xfId="43699" xr:uid="{03CC02C6-53CA-417C-905C-73C29D288C64}"/>
    <cellStyle name="Normal 13 2 2 6" xfId="3845" xr:uid="{00000000-0005-0000-0000-0000050F0000}"/>
    <cellStyle name="Normal 13 2 2 6 2" xfId="19283" xr:uid="{C36843F8-9313-45A2-BCD2-6DF8616EF06A}"/>
    <cellStyle name="Normal 13 2 2 6 3" xfId="24886" xr:uid="{192DC1AD-EC74-40DC-A7B0-5D5848F66560}"/>
    <cellStyle name="Normal 13 2 2 6 4" xfId="38742" xr:uid="{146E7F5C-6FB1-4C5B-B431-6A04AFB7C8F1}"/>
    <cellStyle name="Normal 13 2 2 6 5" xfId="41222" xr:uid="{C6695EC6-8419-4367-B393-61C838686C77}"/>
    <cellStyle name="Normal 13 2 2 6 6" xfId="43700" xr:uid="{FE8535FA-425F-4433-8925-02998B961847}"/>
    <cellStyle name="Normal 13 2 2 7" xfId="19260" xr:uid="{5BEE2377-CADD-4901-B7DE-C5DBE491BC0A}"/>
    <cellStyle name="Normal 13 2 2 8" xfId="19678" xr:uid="{8A48C53F-FF1A-438C-A206-8DB1508A52B1}"/>
    <cellStyle name="Normal 13 2 2 9" xfId="36646" xr:uid="{D1C1D610-E49F-4F7E-A39D-18556CDFAD7C}"/>
    <cellStyle name="Normal 13 2 3" xfId="3846" xr:uid="{00000000-0005-0000-0000-0000060F0000}"/>
    <cellStyle name="Normal 13 2 3 10" xfId="39127" xr:uid="{371CC6D4-261C-4404-8828-AF316362E2B1}"/>
    <cellStyle name="Normal 13 2 3 11" xfId="41605" xr:uid="{F33473FA-ACF7-49E6-897C-1E6185766303}"/>
    <cellStyle name="Normal 13 2 3 2" xfId="3847" xr:uid="{00000000-0005-0000-0000-0000070F0000}"/>
    <cellStyle name="Normal 13 2 3 2 10" xfId="42136" xr:uid="{F3BD1A00-7405-40D1-B20E-7D38E3F246AB}"/>
    <cellStyle name="Normal 13 2 3 2 2" xfId="3848" xr:uid="{00000000-0005-0000-0000-0000080F0000}"/>
    <cellStyle name="Normal 13 2 3 2 2 2" xfId="3849" xr:uid="{00000000-0005-0000-0000-0000090F0000}"/>
    <cellStyle name="Normal 13 2 3 2 2 2 2" xfId="3850" xr:uid="{00000000-0005-0000-0000-00000A0F0000}"/>
    <cellStyle name="Normal 13 2 3 2 2 2 2 2" xfId="19288" xr:uid="{7635A1CE-7D94-4515-9D95-92CBC02963DB}"/>
    <cellStyle name="Normal 13 2 3 2 2 2 2 3" xfId="26823" xr:uid="{22A10A09-E946-4796-84F8-EC091F3323CE}"/>
    <cellStyle name="Normal 13 2 3 2 2 2 2 4" xfId="38890" xr:uid="{F6E29525-AFB4-4BA6-88D4-A087D1B4B323}"/>
    <cellStyle name="Normal 13 2 3 2 2 2 2 5" xfId="41370" xr:uid="{2F99D7EB-B182-477F-9733-10B4F9DD6957}"/>
    <cellStyle name="Normal 13 2 3 2 2 2 2 6" xfId="43848" xr:uid="{9AA1A660-E9A5-438B-8275-F0A2B7517920}"/>
    <cellStyle name="Normal 13 2 3 2 2 2 3" xfId="19287" xr:uid="{F56DA274-3400-4EAC-A53C-5A4B5C406EDB}"/>
    <cellStyle name="Normal 13 2 3 2 2 2 4" xfId="24887" xr:uid="{34CB369C-F6AA-4365-BD38-273DD948B29B}"/>
    <cellStyle name="Normal 13 2 3 2 2 2 5" xfId="38743" xr:uid="{06CDBE1D-7C8A-4051-8D73-86E8C38B8B7D}"/>
    <cellStyle name="Normal 13 2 3 2 2 2 6" xfId="41223" xr:uid="{4885E3BD-1C42-428A-B05A-B68FC7D9288A}"/>
    <cellStyle name="Normal 13 2 3 2 2 2 7" xfId="43701" xr:uid="{1311EA9C-51DE-4965-B74F-2F5C6DD6FF96}"/>
    <cellStyle name="Normal 13 2 3 2 2 3" xfId="3851" xr:uid="{00000000-0005-0000-0000-00000B0F0000}"/>
    <cellStyle name="Normal 13 2 3 2 2 3 2" xfId="19289" xr:uid="{75D08FDB-3AA5-4399-BAAF-B7D95BDC35CD}"/>
    <cellStyle name="Normal 13 2 3 2 2 3 3" xfId="24888" xr:uid="{DE1CA960-BE6B-4A65-9B8B-8E627731AF71}"/>
    <cellStyle name="Normal 13 2 3 2 2 3 4" xfId="38744" xr:uid="{40045B93-CB4B-4F9E-932B-4C36106FDBDF}"/>
    <cellStyle name="Normal 13 2 3 2 2 3 5" xfId="41224" xr:uid="{5A92736B-A0E0-47C1-A95E-21F819299827}"/>
    <cellStyle name="Normal 13 2 3 2 2 3 6" xfId="43702" xr:uid="{D56934B0-A33F-488C-AAC5-205EE31ADED9}"/>
    <cellStyle name="Normal 13 2 3 2 2 4" xfId="19286" xr:uid="{5F20B9DB-1DD6-49C0-8FA2-2651E70EF2D2}"/>
    <cellStyle name="Normal 13 2 3 2 2 5" xfId="24134" xr:uid="{85B41098-9D2F-4EC2-A4F8-3C29D5F5CA41}"/>
    <cellStyle name="Normal 13 2 3 2 2 6" xfId="37994" xr:uid="{994167DF-A8CC-49C8-84C3-BF7F940BEBF1}"/>
    <cellStyle name="Normal 13 2 3 2 2 7" xfId="40474" xr:uid="{5E5D73C4-5FB3-490B-B1A1-46CF9DB98C1A}"/>
    <cellStyle name="Normal 13 2 3 2 2 8" xfId="42952" xr:uid="{ACD0C2B0-B201-4824-9D23-AB19E9CC28CD}"/>
    <cellStyle name="Normal 13 2 3 2 3" xfId="3852" xr:uid="{00000000-0005-0000-0000-00000C0F0000}"/>
    <cellStyle name="Normal 13 2 3 2 3 2" xfId="3853" xr:uid="{00000000-0005-0000-0000-00000D0F0000}"/>
    <cellStyle name="Normal 13 2 3 2 3 2 2" xfId="3854" xr:uid="{00000000-0005-0000-0000-00000E0F0000}"/>
    <cellStyle name="Normal 13 2 3 2 3 2 2 2" xfId="19292" xr:uid="{5E2B339A-5A87-4745-BB5D-769C42B23225}"/>
    <cellStyle name="Normal 13 2 3 2 3 2 2 3" xfId="20844" xr:uid="{AA8FA816-EEE9-4244-BC4F-6965B34F5B7A}"/>
    <cellStyle name="Normal 13 2 3 2 3 2 2 4" xfId="37000" xr:uid="{CD763C85-701C-49C9-8340-17479E64700D}"/>
    <cellStyle name="Normal 13 2 3 2 3 2 2 5" xfId="39480" xr:uid="{A5355259-59CC-41F8-B339-2D5AFA9202CF}"/>
    <cellStyle name="Normal 13 2 3 2 3 2 2 6" xfId="41958" xr:uid="{E0F95F31-D633-452A-9476-A1C31D5F7356}"/>
    <cellStyle name="Normal 13 2 3 2 3 2 3" xfId="19291" xr:uid="{0A876C90-6A82-4A72-86D5-97577B58A61F}"/>
    <cellStyle name="Normal 13 2 3 2 3 2 4" xfId="26824" xr:uid="{42E70FDF-0D6E-4875-9F41-4D9E4CF2309E}"/>
    <cellStyle name="Normal 13 2 3 2 3 2 5" xfId="38891" xr:uid="{2BDEBB08-2D50-4442-9FF3-BF3F729CBAC1}"/>
    <cellStyle name="Normal 13 2 3 2 3 2 6" xfId="41371" xr:uid="{4DEC08B8-6056-4507-9A62-941F56DA627D}"/>
    <cellStyle name="Normal 13 2 3 2 3 2 7" xfId="43849" xr:uid="{33BD3539-208A-488E-8ECB-790B5CA17514}"/>
    <cellStyle name="Normal 13 2 3 2 3 3" xfId="3855" xr:uid="{00000000-0005-0000-0000-00000F0F0000}"/>
    <cellStyle name="Normal 13 2 3 2 3 3 2" xfId="19293" xr:uid="{A5AA17F8-F423-43CB-ABFB-B32EEA644A9D}"/>
    <cellStyle name="Normal 13 2 3 2 3 3 3" xfId="20845" xr:uid="{DF495B25-3793-4F0C-BBE5-1CF23DC71925}"/>
    <cellStyle name="Normal 13 2 3 2 3 3 4" xfId="37001" xr:uid="{48898B72-7567-4A39-BFC4-213AF11C53BA}"/>
    <cellStyle name="Normal 13 2 3 2 3 3 5" xfId="39481" xr:uid="{1024A118-FB28-494B-BBEA-AF6AF4DAC92F}"/>
    <cellStyle name="Normal 13 2 3 2 3 3 6" xfId="41959" xr:uid="{F01111D6-F7EC-40AB-99C0-19E7B845DE6D}"/>
    <cellStyle name="Normal 13 2 3 2 3 4" xfId="19290" xr:uid="{04DEF2F9-C84C-45D0-8876-7ACD2556A0C3}"/>
    <cellStyle name="Normal 13 2 3 2 3 5" xfId="20846" xr:uid="{09C2CD0F-4CD2-48D8-9F1B-9CA34A33B630}"/>
    <cellStyle name="Normal 13 2 3 2 3 6" xfId="37002" xr:uid="{57B49DD9-8772-4641-8887-69647F34A353}"/>
    <cellStyle name="Normal 13 2 3 2 3 7" xfId="39482" xr:uid="{3AB569BB-FF1E-4138-8FD4-706DFACCD9DA}"/>
    <cellStyle name="Normal 13 2 3 2 3 8" xfId="41960" xr:uid="{880D6B52-DADD-4DEB-8A5D-489F80955A92}"/>
    <cellStyle name="Normal 13 2 3 2 4" xfId="3856" xr:uid="{00000000-0005-0000-0000-0000100F0000}"/>
    <cellStyle name="Normal 13 2 3 2 4 2" xfId="3857" xr:uid="{00000000-0005-0000-0000-0000110F0000}"/>
    <cellStyle name="Normal 13 2 3 2 4 2 2" xfId="19295" xr:uid="{C25B13CF-27AD-47A6-B757-75908F3DB68C}"/>
    <cellStyle name="Normal 13 2 3 2 4 2 3" xfId="20842" xr:uid="{61A47ADB-C55B-46B6-B453-2864C86FC0A2}"/>
    <cellStyle name="Normal 13 2 3 2 4 2 4" xfId="36998" xr:uid="{CBE4A961-15EF-4C0E-BAF2-75AE893C1285}"/>
    <cellStyle name="Normal 13 2 3 2 4 2 5" xfId="39478" xr:uid="{43B16A77-37D9-43F1-9941-A51D4263AE80}"/>
    <cellStyle name="Normal 13 2 3 2 4 2 6" xfId="41956" xr:uid="{67A2555D-C5B8-4AE1-B8E4-533CAD394EC8}"/>
    <cellStyle name="Normal 13 2 3 2 4 3" xfId="19294" xr:uid="{14CB876B-A65D-4848-AA93-D00FBA7F6C5C}"/>
    <cellStyle name="Normal 13 2 3 2 4 4" xfId="24889" xr:uid="{37207FC3-7CEA-4A71-B004-9C6DD61FA876}"/>
    <cellStyle name="Normal 13 2 3 2 4 5" xfId="38745" xr:uid="{ABA1BBA1-E5C8-4F51-A159-65D29E40482D}"/>
    <cellStyle name="Normal 13 2 3 2 4 6" xfId="41225" xr:uid="{A28D0610-5096-43DB-9D9E-C0BFE565A7DC}"/>
    <cellStyle name="Normal 13 2 3 2 4 7" xfId="43703" xr:uid="{67FDE8C0-57DC-44E7-BE80-665D768CC4D4}"/>
    <cellStyle name="Normal 13 2 3 2 5" xfId="3858" xr:uid="{00000000-0005-0000-0000-0000120F0000}"/>
    <cellStyle name="Normal 13 2 3 2 5 2" xfId="19296" xr:uid="{90BF46B0-DEB3-4559-99DD-20988FA4D460}"/>
    <cellStyle name="Normal 13 2 3 2 5 3" xfId="20843" xr:uid="{1D357F55-C4A8-4334-B5B9-32CFA3EE0045}"/>
    <cellStyle name="Normal 13 2 3 2 5 4" xfId="36999" xr:uid="{9FFABA3A-3FFD-4481-A4E6-48328E1EEC76}"/>
    <cellStyle name="Normal 13 2 3 2 5 5" xfId="39479" xr:uid="{E8065098-012F-4756-882F-4E953DD5DE44}"/>
    <cellStyle name="Normal 13 2 3 2 5 6" xfId="41957" xr:uid="{43FD5041-B8C2-44AD-8305-0FDABA6B5CE4}"/>
    <cellStyle name="Normal 13 2 3 2 6" xfId="19285" xr:uid="{A6063DE5-AD74-4E8A-9865-2E581180EB97}"/>
    <cellStyle name="Normal 13 2 3 2 7" xfId="21266" xr:uid="{5B383E14-F17F-448D-ADE2-BB9A079B4CE6}"/>
    <cellStyle name="Normal 13 2 3 2 8" xfId="37178" xr:uid="{A11E19D1-2A7D-4CDD-AE62-50A91C08BDEE}"/>
    <cellStyle name="Normal 13 2 3 2 9" xfId="39658" xr:uid="{13F27A93-9385-4EF7-8BA8-479DB9E76AEF}"/>
    <cellStyle name="Normal 13 2 3 3" xfId="3859" xr:uid="{00000000-0005-0000-0000-0000130F0000}"/>
    <cellStyle name="Normal 13 2 3 3 2" xfId="3860" xr:uid="{00000000-0005-0000-0000-0000140F0000}"/>
    <cellStyle name="Normal 13 2 3 3 2 2" xfId="3861" xr:uid="{00000000-0005-0000-0000-0000150F0000}"/>
    <cellStyle name="Normal 13 2 3 3 2 2 2" xfId="3862" xr:uid="{00000000-0005-0000-0000-0000160F0000}"/>
    <cellStyle name="Normal 13 2 3 3 2 2 2 2" xfId="19300" xr:uid="{71159B05-2ECD-4E58-BF38-25714CC108C2}"/>
    <cellStyle name="Normal 13 2 3 3 2 2 2 3" xfId="20841" xr:uid="{2929854D-6333-4BDE-B05D-0D3A33805896}"/>
    <cellStyle name="Normal 13 2 3 3 2 2 2 4" xfId="36997" xr:uid="{7F73F2EB-0A8C-4961-AB8D-67988E066744}"/>
    <cellStyle name="Normal 13 2 3 3 2 2 2 5" xfId="39477" xr:uid="{6C9B600B-6883-4A40-B82F-BA5740D79B80}"/>
    <cellStyle name="Normal 13 2 3 3 2 2 2 6" xfId="41955" xr:uid="{F1A8801A-A054-4554-9B4D-9CA11B309675}"/>
    <cellStyle name="Normal 13 2 3 3 2 2 3" xfId="19299" xr:uid="{F4173BBF-7593-4A40-A9FD-6BAF0A62AB2C}"/>
    <cellStyle name="Normal 13 2 3 3 2 2 4" xfId="20837" xr:uid="{4E5DCB8A-3C50-43A2-AA73-D9FC17E37B0A}"/>
    <cellStyle name="Normal 13 2 3 3 2 2 5" xfId="36993" xr:uid="{5F9264F5-E47A-4FD5-935B-286B044CBF1A}"/>
    <cellStyle name="Normal 13 2 3 3 2 2 6" xfId="39473" xr:uid="{C0781664-B472-4CF3-A7A9-6B9E254E9DF7}"/>
    <cellStyle name="Normal 13 2 3 3 2 2 7" xfId="41951" xr:uid="{42735470-B9AE-4717-B7DA-2EDB9F847F27}"/>
    <cellStyle name="Normal 13 2 3 3 2 3" xfId="3863" xr:uid="{00000000-0005-0000-0000-0000170F0000}"/>
    <cellStyle name="Normal 13 2 3 3 2 3 2" xfId="19301" xr:uid="{051AB37A-77BC-46E5-8DAC-844CE1A05758}"/>
    <cellStyle name="Normal 13 2 3 3 2 3 3" xfId="20840" xr:uid="{EFBBE41F-69D3-4A57-AC64-1E40E6D4D131}"/>
    <cellStyle name="Normal 13 2 3 3 2 3 4" xfId="36996" xr:uid="{8E06922A-3764-4FB8-8ED7-BE8BE1D843AE}"/>
    <cellStyle name="Normal 13 2 3 3 2 3 5" xfId="39476" xr:uid="{541849C2-08FB-43DD-A338-0AAFE97D23AB}"/>
    <cellStyle name="Normal 13 2 3 3 2 3 6" xfId="41954" xr:uid="{1188D26A-EB59-4476-ACA6-47F35FDC19BF}"/>
    <cellStyle name="Normal 13 2 3 3 2 4" xfId="19298" xr:uid="{D204F634-419B-442E-9FF2-3F2DBA42195D}"/>
    <cellStyle name="Normal 13 2 3 3 2 5" xfId="24890" xr:uid="{8938872B-01CC-4DAD-A9EA-B9CED9443C53}"/>
    <cellStyle name="Normal 13 2 3 3 2 6" xfId="38746" xr:uid="{BA760FD9-655C-4B69-A4D2-C153FA1B00A5}"/>
    <cellStyle name="Normal 13 2 3 3 2 7" xfId="41226" xr:uid="{5D9EB768-A122-4F28-A930-93786ECD7DF5}"/>
    <cellStyle name="Normal 13 2 3 3 2 8" xfId="43704" xr:uid="{310FDF2A-17A9-4F5E-B76D-295D51E10594}"/>
    <cellStyle name="Normal 13 2 3 3 3" xfId="3864" xr:uid="{00000000-0005-0000-0000-0000180F0000}"/>
    <cellStyle name="Normal 13 2 3 3 3 2" xfId="3865" xr:uid="{00000000-0005-0000-0000-0000190F0000}"/>
    <cellStyle name="Normal 13 2 3 3 3 2 2" xfId="19303" xr:uid="{4E880149-0C8C-4476-91F3-86111DC2DCD0}"/>
    <cellStyle name="Normal 13 2 3 3 3 2 3" xfId="20838" xr:uid="{6FB1650E-E996-408F-B6F4-913C46598076}"/>
    <cellStyle name="Normal 13 2 3 3 3 2 4" xfId="36994" xr:uid="{81A34941-139C-4D07-AA10-08422541379D}"/>
    <cellStyle name="Normal 13 2 3 3 3 2 5" xfId="39474" xr:uid="{C000F51A-BBF5-459B-883C-7779583AFD52}"/>
    <cellStyle name="Normal 13 2 3 3 3 2 6" xfId="41952" xr:uid="{AFA0CAE3-1FA0-4602-92AB-F18C9E0A4864}"/>
    <cellStyle name="Normal 13 2 3 3 3 3" xfId="19302" xr:uid="{EB088B8F-98A6-4F50-8FA6-7148F7C1EA55}"/>
    <cellStyle name="Normal 13 2 3 3 3 4" xfId="20839" xr:uid="{6BD15094-3BB6-4478-9F06-65F73BE32237}"/>
    <cellStyle name="Normal 13 2 3 3 3 5" xfId="36995" xr:uid="{C79C1431-7AA8-4B34-B2B7-792BA3317A92}"/>
    <cellStyle name="Normal 13 2 3 3 3 6" xfId="39475" xr:uid="{774081F7-533B-4613-98EE-35C69D679BE8}"/>
    <cellStyle name="Normal 13 2 3 3 3 7" xfId="41953" xr:uid="{B609BE88-EE73-4F73-B817-32C78E694B4C}"/>
    <cellStyle name="Normal 13 2 3 3 4" xfId="3866" xr:uid="{00000000-0005-0000-0000-00001A0F0000}"/>
    <cellStyle name="Normal 13 2 3 3 4 2" xfId="19304" xr:uid="{8F1D5C8C-3B1D-4BAB-B0D2-CE06D16FA50B}"/>
    <cellStyle name="Normal 13 2 3 3 4 3" xfId="24891" xr:uid="{3F13BF9E-D7C7-4356-9C9E-96CB3F0C1170}"/>
    <cellStyle name="Normal 13 2 3 3 4 4" xfId="38747" xr:uid="{7AA9AF0B-B6EC-4DDD-ABBD-28F58FB55F10}"/>
    <cellStyle name="Normal 13 2 3 3 4 5" xfId="41227" xr:uid="{F4AD6F5B-A335-4D22-A70F-A7790161D5D9}"/>
    <cellStyle name="Normal 13 2 3 3 4 6" xfId="43705" xr:uid="{4E9E307B-5E43-46B9-817A-2D9A3D266F39}"/>
    <cellStyle name="Normal 13 2 3 3 5" xfId="19297" xr:uid="{CC3D72AB-F761-4D49-ADF8-8D43D2FACBE6}"/>
    <cellStyle name="Normal 13 2 3 3 6" xfId="24133" xr:uid="{5DF238E2-281F-4D87-803D-3E8B70F1F749}"/>
    <cellStyle name="Normal 13 2 3 3 7" xfId="37993" xr:uid="{4FCF7033-06C6-4178-8ED6-F7BE701BE1C7}"/>
    <cellStyle name="Normal 13 2 3 3 8" xfId="40473" xr:uid="{2098E762-1107-4CFC-8DBA-EB044F91030C}"/>
    <cellStyle name="Normal 13 2 3 3 9" xfId="42951" xr:uid="{A91DA777-765C-4344-B1B9-F67061A45ED8}"/>
    <cellStyle name="Normal 13 2 3 4" xfId="3867" xr:uid="{00000000-0005-0000-0000-00001B0F0000}"/>
    <cellStyle name="Normal 13 2 3 5" xfId="3868" xr:uid="{00000000-0005-0000-0000-00001C0F0000}"/>
    <cellStyle name="Normal 13 2 3 5 2" xfId="3869" xr:uid="{00000000-0005-0000-0000-00001D0F0000}"/>
    <cellStyle name="Normal 13 2 3 5 2 2" xfId="19306" xr:uid="{758A9F23-E3AB-4199-B81A-CDA570F2FAE1}"/>
    <cellStyle name="Normal 13 2 3 5 2 3" xfId="20835" xr:uid="{B6BDAD96-9A9B-4ADE-8EA5-67C6B87FFDAD}"/>
    <cellStyle name="Normal 13 2 3 5 2 4" xfId="36991" xr:uid="{2EF2FDC0-91DC-443F-9309-1D0CFB798B70}"/>
    <cellStyle name="Normal 13 2 3 5 2 5" xfId="39471" xr:uid="{2E09388E-20F7-4D2E-B9A1-0943F78277D5}"/>
    <cellStyle name="Normal 13 2 3 5 2 6" xfId="41949" xr:uid="{5269AB37-58EE-4334-BE22-00B9631BDC1A}"/>
    <cellStyle name="Normal 13 2 3 5 3" xfId="19305" xr:uid="{EA52EB12-7D82-4182-9D38-BB1801128114}"/>
    <cellStyle name="Normal 13 2 3 5 4" xfId="20836" xr:uid="{02D161ED-A419-422D-B6E1-5F51AC6463CF}"/>
    <cellStyle name="Normal 13 2 3 5 5" xfId="36992" xr:uid="{AB90099E-79B2-43E3-A084-2961B5BD953F}"/>
    <cellStyle name="Normal 13 2 3 5 6" xfId="39472" xr:uid="{EFE28ACC-665C-40B9-855F-C38E65BBD56F}"/>
    <cellStyle name="Normal 13 2 3 5 7" xfId="41950" xr:uid="{5A27566F-8FA8-4631-9699-29265E5DF107}"/>
    <cellStyle name="Normal 13 2 3 6" xfId="3870" xr:uid="{00000000-0005-0000-0000-00001E0F0000}"/>
    <cellStyle name="Normal 13 2 3 6 2" xfId="19307" xr:uid="{DECA582C-E9FF-4560-81CB-9B7F6B6CAC7B}"/>
    <cellStyle name="Normal 13 2 3 6 3" xfId="26650" xr:uid="{8A3CDE9D-C79F-42F5-8D0F-D177CC1A6F90}"/>
    <cellStyle name="Normal 13 2 3 6 4" xfId="38784" xr:uid="{639DC1EF-B92C-4F7D-940E-8F34D54916B4}"/>
    <cellStyle name="Normal 13 2 3 6 5" xfId="41264" xr:uid="{71E483C9-D0C3-474B-8F74-ADE0E285A1C0}"/>
    <cellStyle name="Normal 13 2 3 6 6" xfId="43742" xr:uid="{5A526C65-2E30-496A-BFF0-88D9447B4981}"/>
    <cellStyle name="Normal 13 2 3 7" xfId="19284" xr:uid="{6B3117F0-6AD6-4D91-A234-4CB917A5248A}"/>
    <cellStyle name="Normal 13 2 3 8" xfId="19679" xr:uid="{170B5796-0B11-417C-B9A4-B7CF8CD0BF42}"/>
    <cellStyle name="Normal 13 2 3 9" xfId="36647" xr:uid="{7D27EDCF-D4EC-422E-A124-EF32332BAB18}"/>
    <cellStyle name="Normal 13 2 4" xfId="3871" xr:uid="{00000000-0005-0000-0000-00001F0F0000}"/>
    <cellStyle name="Normal 13 2 4 10" xfId="39128" xr:uid="{FD984038-6865-4F15-8963-59C91FE80BF1}"/>
    <cellStyle name="Normal 13 2 4 11" xfId="41606" xr:uid="{8F7142F2-A084-4942-8E01-FFA276BE8D9D}"/>
    <cellStyle name="Normal 13 2 4 2" xfId="3872" xr:uid="{00000000-0005-0000-0000-0000200F0000}"/>
    <cellStyle name="Normal 13 2 4 2 10" xfId="42137" xr:uid="{047ECC2B-913F-4201-9FB8-A4B9E958C34A}"/>
    <cellStyle name="Normal 13 2 4 2 2" xfId="3873" xr:uid="{00000000-0005-0000-0000-0000210F0000}"/>
    <cellStyle name="Normal 13 2 4 2 2 2" xfId="3874" xr:uid="{00000000-0005-0000-0000-0000220F0000}"/>
    <cellStyle name="Normal 13 2 4 2 2 2 2" xfId="3875" xr:uid="{00000000-0005-0000-0000-0000230F0000}"/>
    <cellStyle name="Normal 13 2 4 2 2 2 2 2" xfId="19312" xr:uid="{EEAFB69D-52A7-49DF-B7FF-EB578A551511}"/>
    <cellStyle name="Normal 13 2 4 2 2 2 2 3" xfId="20834" xr:uid="{45050F50-F447-401F-BE61-527BA58CB8E3}"/>
    <cellStyle name="Normal 13 2 4 2 2 2 2 4" xfId="36990" xr:uid="{8F7A01EB-FF61-4924-96F4-DB276B2FA713}"/>
    <cellStyle name="Normal 13 2 4 2 2 2 2 5" xfId="39470" xr:uid="{3D04689B-2A88-404B-ADF7-CAC42C0B66D1}"/>
    <cellStyle name="Normal 13 2 4 2 2 2 2 6" xfId="41948" xr:uid="{6317E8C8-5836-4EDA-AB72-16B39E115348}"/>
    <cellStyle name="Normal 13 2 4 2 2 2 3" xfId="19311" xr:uid="{9C318FF3-17E8-4C47-8143-16B248091A62}"/>
    <cellStyle name="Normal 13 2 4 2 2 2 4" xfId="20830" xr:uid="{A2A69454-4737-49C8-8C11-D0BE1B981CB0}"/>
    <cellStyle name="Normal 13 2 4 2 2 2 5" xfId="36986" xr:uid="{323732A6-D856-4A8E-9847-BC6187078F48}"/>
    <cellStyle name="Normal 13 2 4 2 2 2 6" xfId="39466" xr:uid="{48CA3EB6-D04B-4500-8D86-1C30A2918A13}"/>
    <cellStyle name="Normal 13 2 4 2 2 2 7" xfId="41944" xr:uid="{581BF4EA-6C72-460C-BB32-479C1D8A6893}"/>
    <cellStyle name="Normal 13 2 4 2 2 3" xfId="3876" xr:uid="{00000000-0005-0000-0000-0000240F0000}"/>
    <cellStyle name="Normal 13 2 4 2 2 3 2" xfId="19313" xr:uid="{849AE216-161E-4BF7-A535-B4DC84A015C0}"/>
    <cellStyle name="Normal 13 2 4 2 2 3 3" xfId="20831" xr:uid="{3ED78391-E110-4FF7-9FBA-7F2FCF7DFC5A}"/>
    <cellStyle name="Normal 13 2 4 2 2 3 4" xfId="36987" xr:uid="{844451D1-CF76-4646-89CA-ABA090159A36}"/>
    <cellStyle name="Normal 13 2 4 2 2 3 5" xfId="39467" xr:uid="{640E2DA4-9F6B-4404-8B85-051827F83254}"/>
    <cellStyle name="Normal 13 2 4 2 2 3 6" xfId="41945" xr:uid="{4C50ADB8-19A3-499C-815D-79DEB4BE789D}"/>
    <cellStyle name="Normal 13 2 4 2 2 4" xfId="19310" xr:uid="{7BB4AA95-ABFC-442F-97EB-89E31BEC9A44}"/>
    <cellStyle name="Normal 13 2 4 2 2 5" xfId="24136" xr:uid="{DAE3AB1E-2D5E-4D7B-8E6B-605CB751ACAA}"/>
    <cellStyle name="Normal 13 2 4 2 2 6" xfId="37996" xr:uid="{4F6D4838-F4C8-4074-9224-282C41D2EFA5}"/>
    <cellStyle name="Normal 13 2 4 2 2 7" xfId="40476" xr:uid="{BE432996-E3C5-4A38-862C-06C871C0C225}"/>
    <cellStyle name="Normal 13 2 4 2 2 8" xfId="42954" xr:uid="{26758FD3-8856-4886-9D67-42C00502CD85}"/>
    <cellStyle name="Normal 13 2 4 2 3" xfId="3877" xr:uid="{00000000-0005-0000-0000-0000250F0000}"/>
    <cellStyle name="Normal 13 2 4 2 3 2" xfId="3878" xr:uid="{00000000-0005-0000-0000-0000260F0000}"/>
    <cellStyle name="Normal 13 2 4 2 3 2 2" xfId="3879" xr:uid="{00000000-0005-0000-0000-0000270F0000}"/>
    <cellStyle name="Normal 13 2 4 2 3 2 2 2" xfId="19316" xr:uid="{94327B67-F8D6-4FC2-A1A8-D79C62ECD5D4}"/>
    <cellStyle name="Normal 13 2 4 2 3 2 2 3" xfId="24892" xr:uid="{9F2854D2-E72A-41FC-9004-DF4AE7015489}"/>
    <cellStyle name="Normal 13 2 4 2 3 2 2 4" xfId="38748" xr:uid="{4616E028-CED7-4F7D-A355-622BFAAB030A}"/>
    <cellStyle name="Normal 13 2 4 2 3 2 2 5" xfId="41228" xr:uid="{039D1E98-3323-4067-AD48-10EF22A6C462}"/>
    <cellStyle name="Normal 13 2 4 2 3 2 2 6" xfId="43706" xr:uid="{215DBA69-7A3D-4612-AF91-7604DA6A85BB}"/>
    <cellStyle name="Normal 13 2 4 2 3 2 3" xfId="19315" xr:uid="{07C4EA87-B3D0-4F6F-B529-20A6C66BD690}"/>
    <cellStyle name="Normal 13 2 4 2 3 2 4" xfId="20832" xr:uid="{E5385D7B-F523-4A8F-999F-D876AF2B176B}"/>
    <cellStyle name="Normal 13 2 4 2 3 2 5" xfId="36988" xr:uid="{10621C55-5E29-4AAD-8B10-43F42B70E7A4}"/>
    <cellStyle name="Normal 13 2 4 2 3 2 6" xfId="39468" xr:uid="{F36D49F3-2435-4133-ABF9-D9D7E695A11A}"/>
    <cellStyle name="Normal 13 2 4 2 3 2 7" xfId="41946" xr:uid="{C5F8208F-BDCD-4308-B2DD-252C8E31F4FB}"/>
    <cellStyle name="Normal 13 2 4 2 3 3" xfId="3880" xr:uid="{00000000-0005-0000-0000-0000280F0000}"/>
    <cellStyle name="Normal 13 2 4 2 3 3 2" xfId="19317" xr:uid="{887E3C08-4B5A-4EE6-888F-F6642A78D501}"/>
    <cellStyle name="Normal 13 2 4 2 3 3 3" xfId="26825" xr:uid="{EB600115-92D2-49A8-A199-58788F1B388D}"/>
    <cellStyle name="Normal 13 2 4 2 3 3 4" xfId="38892" xr:uid="{59E1500A-02A1-42BA-9E64-22EFA2CFAEBF}"/>
    <cellStyle name="Normal 13 2 4 2 3 3 5" xfId="41372" xr:uid="{87884F15-14C0-4424-AA65-938A07255242}"/>
    <cellStyle name="Normal 13 2 4 2 3 3 6" xfId="43850" xr:uid="{58618540-A0D1-4C14-A8D3-4EE32CAE051C}"/>
    <cellStyle name="Normal 13 2 4 2 3 4" xfId="19314" xr:uid="{92128532-DCED-4941-864D-87369BF22312}"/>
    <cellStyle name="Normal 13 2 4 2 3 5" xfId="20833" xr:uid="{B1B756BE-D09B-419F-91F6-4B4F64A47EA4}"/>
    <cellStyle name="Normal 13 2 4 2 3 6" xfId="36989" xr:uid="{E6FD7465-F4E7-407F-B316-4AA1E734ECFE}"/>
    <cellStyle name="Normal 13 2 4 2 3 7" xfId="39469" xr:uid="{32FE0C04-21B9-43AA-B8F7-34D4CC00D4D2}"/>
    <cellStyle name="Normal 13 2 4 2 3 8" xfId="41947" xr:uid="{89DCB0AC-4840-4917-B421-57EC64D93D73}"/>
    <cellStyle name="Normal 13 2 4 2 4" xfId="3881" xr:uid="{00000000-0005-0000-0000-0000290F0000}"/>
    <cellStyle name="Normal 13 2 4 2 4 2" xfId="3882" xr:uid="{00000000-0005-0000-0000-00002A0F0000}"/>
    <cellStyle name="Normal 13 2 4 2 4 2 2" xfId="19319" xr:uid="{AB128E40-7A88-4DB8-B569-1387E7D2BF0E}"/>
    <cellStyle name="Normal 13 2 4 2 4 2 3" xfId="24893" xr:uid="{5B54135A-5AD1-4EF0-A80C-224D4F66F1EA}"/>
    <cellStyle name="Normal 13 2 4 2 4 2 4" xfId="38749" xr:uid="{39FD6446-55D9-4799-BFC4-4CE4D5AFE592}"/>
    <cellStyle name="Normal 13 2 4 2 4 2 5" xfId="41229" xr:uid="{F12C68A5-EE24-4B7F-A7F8-2B9D182B07F0}"/>
    <cellStyle name="Normal 13 2 4 2 4 2 6" xfId="43707" xr:uid="{078BC28B-6A6D-4979-AE39-699831937D18}"/>
    <cellStyle name="Normal 13 2 4 2 4 3" xfId="19318" xr:uid="{1A5213E8-2EFC-4332-8FA6-CF160D997DEF}"/>
    <cellStyle name="Normal 13 2 4 2 4 4" xfId="26675" xr:uid="{2E768468-F89C-4E54-A019-53990254EE6C}"/>
    <cellStyle name="Normal 13 2 4 2 4 5" xfId="38808" xr:uid="{68BE8328-F364-4117-A9A9-71691C0D8420}"/>
    <cellStyle name="Normal 13 2 4 2 4 6" xfId="41288" xr:uid="{1E9509C0-8149-4C82-8AD7-E2D2EC966EBB}"/>
    <cellStyle name="Normal 13 2 4 2 4 7" xfId="43766" xr:uid="{1758C468-0433-4E50-8E4A-47F66FE7946E}"/>
    <cellStyle name="Normal 13 2 4 2 5" xfId="3883" xr:uid="{00000000-0005-0000-0000-00002B0F0000}"/>
    <cellStyle name="Normal 13 2 4 2 5 2" xfId="19320" xr:uid="{C3242FC8-BC63-4D46-945D-F44204B40945}"/>
    <cellStyle name="Normal 13 2 4 2 5 3" xfId="24894" xr:uid="{62E3AD33-69E8-4017-8482-369E5F43A6D4}"/>
    <cellStyle name="Normal 13 2 4 2 5 4" xfId="38750" xr:uid="{E19D7B0C-6DCA-4ABD-A085-F8DFDECCDED6}"/>
    <cellStyle name="Normal 13 2 4 2 5 5" xfId="41230" xr:uid="{DD8A5DBF-187C-4232-9EB4-5ABB24FC0393}"/>
    <cellStyle name="Normal 13 2 4 2 5 6" xfId="43708" xr:uid="{D4EF2D4E-E01A-473B-9FCC-8B5AD60F2CF3}"/>
    <cellStyle name="Normal 13 2 4 2 6" xfId="19309" xr:uid="{AD2CE15C-6A50-421C-BA29-4F51A2D7F9F0}"/>
    <cellStyle name="Normal 13 2 4 2 7" xfId="21268" xr:uid="{5A7FD432-D870-433F-87A5-70C8BE1B1EC7}"/>
    <cellStyle name="Normal 13 2 4 2 8" xfId="37179" xr:uid="{F4469E2F-EEE5-4A68-AA90-18E4D5C401F3}"/>
    <cellStyle name="Normal 13 2 4 2 9" xfId="39659" xr:uid="{D8D0A36D-6B19-4F84-B27B-2E5520996525}"/>
    <cellStyle name="Normal 13 2 4 3" xfId="3884" xr:uid="{00000000-0005-0000-0000-00002C0F0000}"/>
    <cellStyle name="Normal 13 2 4 3 2" xfId="3885" xr:uid="{00000000-0005-0000-0000-00002D0F0000}"/>
    <cellStyle name="Normal 13 2 4 3 2 2" xfId="3886" xr:uid="{00000000-0005-0000-0000-00002E0F0000}"/>
    <cellStyle name="Normal 13 2 4 3 2 2 2" xfId="3887" xr:uid="{00000000-0005-0000-0000-00002F0F0000}"/>
    <cellStyle name="Normal 13 2 4 3 2 2 2 2" xfId="19324" xr:uid="{C6512875-1642-42CC-8603-A8DEB42B2D64}"/>
    <cellStyle name="Normal 13 2 4 3 2 2 2 3" xfId="24896" xr:uid="{E486463D-8AFE-4EB5-9244-68BEDBD763A5}"/>
    <cellStyle name="Normal 13 2 4 3 2 2 2 4" xfId="38752" xr:uid="{9BC19247-38DF-461D-8619-2F9F30DF8EB0}"/>
    <cellStyle name="Normal 13 2 4 3 2 2 2 5" xfId="41232" xr:uid="{EAA4279B-FD37-42E2-9CF4-C9A445D19281}"/>
    <cellStyle name="Normal 13 2 4 3 2 2 2 6" xfId="43710" xr:uid="{BBDFE36C-FDCF-4C97-A564-36A25E0741D4}"/>
    <cellStyle name="Normal 13 2 4 3 2 2 3" xfId="19323" xr:uid="{E5096400-CF35-4773-AF8F-5F2C79F1A5FC}"/>
    <cellStyle name="Normal 13 2 4 3 2 2 4" xfId="24895" xr:uid="{98F8C3A8-E3CA-4BD1-B87A-E05D38AC3F21}"/>
    <cellStyle name="Normal 13 2 4 3 2 2 5" xfId="38751" xr:uid="{464CDB51-A6C5-4693-8D1C-E1926AD03848}"/>
    <cellStyle name="Normal 13 2 4 3 2 2 6" xfId="41231" xr:uid="{BE7F94AC-8F02-437E-A742-266D6E378082}"/>
    <cellStyle name="Normal 13 2 4 3 2 2 7" xfId="43709" xr:uid="{8EB62E7E-47F8-47B5-9F46-4A9F03CD845A}"/>
    <cellStyle name="Normal 13 2 4 3 2 3" xfId="3888" xr:uid="{00000000-0005-0000-0000-0000300F0000}"/>
    <cellStyle name="Normal 13 2 4 3 2 3 2" xfId="19325" xr:uid="{447E0DC4-D6A0-4342-84A2-C5DFF3AAB453}"/>
    <cellStyle name="Normal 13 2 4 3 2 3 3" xfId="24897" xr:uid="{768F4B6E-936D-4250-972B-45BEB331528B}"/>
    <cellStyle name="Normal 13 2 4 3 2 3 4" xfId="38753" xr:uid="{0DE0EFA1-F93F-446D-AC12-355ED516B2C4}"/>
    <cellStyle name="Normal 13 2 4 3 2 3 5" xfId="41233" xr:uid="{564D6B3D-AF02-4AC8-B576-DE05F61934BD}"/>
    <cellStyle name="Normal 13 2 4 3 2 3 6" xfId="43711" xr:uid="{0C9AB4F1-D9A5-4CE2-B6C9-C5CE96EB0DAC}"/>
    <cellStyle name="Normal 13 2 4 3 2 4" xfId="19322" xr:uid="{39056C3E-6005-453E-A971-79E47385DB28}"/>
    <cellStyle name="Normal 13 2 4 3 2 5" xfId="26670" xr:uid="{43F1C490-B00E-4CD2-AC9D-626EA6396789}"/>
    <cellStyle name="Normal 13 2 4 3 2 6" xfId="38803" xr:uid="{F87F6722-C0C8-48D5-BF7E-031F084045A0}"/>
    <cellStyle name="Normal 13 2 4 3 2 7" xfId="41283" xr:uid="{E084B2B8-F6A7-46A9-902C-26A2699896DE}"/>
    <cellStyle name="Normal 13 2 4 3 2 8" xfId="43761" xr:uid="{0C392203-1FFE-443E-8D9A-1C9F326CB3DD}"/>
    <cellStyle name="Normal 13 2 4 3 3" xfId="3889" xr:uid="{00000000-0005-0000-0000-0000310F0000}"/>
    <cellStyle name="Normal 13 2 4 3 3 2" xfId="3890" xr:uid="{00000000-0005-0000-0000-0000320F0000}"/>
    <cellStyle name="Normal 13 2 4 3 3 2 2" xfId="19327" xr:uid="{AE128E5B-91C0-4A90-BA98-9125112D3A1B}"/>
    <cellStyle name="Normal 13 2 4 3 3 2 3" xfId="24899" xr:uid="{3EDD28C6-26BF-4FB8-8210-299C078C40C8}"/>
    <cellStyle name="Normal 13 2 4 3 3 2 4" xfId="38755" xr:uid="{E8A20F03-50A0-4C33-8C3C-245A1864CB8A}"/>
    <cellStyle name="Normal 13 2 4 3 3 2 5" xfId="41235" xr:uid="{119DB65D-5B89-495A-8353-7FBC9CF62910}"/>
    <cellStyle name="Normal 13 2 4 3 3 2 6" xfId="43713" xr:uid="{B6C3B66A-6FE5-4FB1-B32D-81A792962F35}"/>
    <cellStyle name="Normal 13 2 4 3 3 3" xfId="19326" xr:uid="{DE3B7E5F-2B38-4B9B-A498-02C067CA3F94}"/>
    <cellStyle name="Normal 13 2 4 3 3 4" xfId="24898" xr:uid="{6CE99DDC-F604-424B-B863-83EC3A6F9DCC}"/>
    <cellStyle name="Normal 13 2 4 3 3 5" xfId="38754" xr:uid="{1737FD73-5652-4A4B-BA61-7BD34D15F769}"/>
    <cellStyle name="Normal 13 2 4 3 3 6" xfId="41234" xr:uid="{0AEF8D1D-9812-43BB-96F3-2A29515F648C}"/>
    <cellStyle name="Normal 13 2 4 3 3 7" xfId="43712" xr:uid="{5C75729D-765E-40F4-ACCA-0A72B2C9FAE2}"/>
    <cellStyle name="Normal 13 2 4 3 4" xfId="3891" xr:uid="{00000000-0005-0000-0000-0000330F0000}"/>
    <cellStyle name="Normal 13 2 4 3 4 2" xfId="19328" xr:uid="{854B1755-8515-43D9-93A3-BF24458DFC86}"/>
    <cellStyle name="Normal 13 2 4 3 4 3" xfId="20829" xr:uid="{56BA57A1-0A44-451F-9769-697D02F18456}"/>
    <cellStyle name="Normal 13 2 4 3 4 4" xfId="36985" xr:uid="{E735F16F-9C2C-4E65-9510-AFDDE339A9BC}"/>
    <cellStyle name="Normal 13 2 4 3 4 5" xfId="39465" xr:uid="{51ACE591-CC84-46AD-8109-62657D3006E0}"/>
    <cellStyle name="Normal 13 2 4 3 4 6" xfId="41943" xr:uid="{04A691EA-5D27-4CF0-8B86-EA62C35B901C}"/>
    <cellStyle name="Normal 13 2 4 3 5" xfId="19321" xr:uid="{832C4863-6A8D-47D3-B575-661B091B6C5E}"/>
    <cellStyle name="Normal 13 2 4 3 6" xfId="24135" xr:uid="{8FF12810-32C5-41B9-9AF8-A25A6ABC83BD}"/>
    <cellStyle name="Normal 13 2 4 3 7" xfId="37995" xr:uid="{DA028747-0BE0-4E5D-A56A-3858C33BC0A4}"/>
    <cellStyle name="Normal 13 2 4 3 8" xfId="40475" xr:uid="{E0228E47-BD6E-4F17-964E-08010D60009C}"/>
    <cellStyle name="Normal 13 2 4 3 9" xfId="42953" xr:uid="{7A7CB568-4B8D-4F32-8822-83AEF1E53806}"/>
    <cellStyle name="Normal 13 2 4 4" xfId="3892" xr:uid="{00000000-0005-0000-0000-0000340F0000}"/>
    <cellStyle name="Normal 13 2 4 5" xfId="3893" xr:uid="{00000000-0005-0000-0000-0000350F0000}"/>
    <cellStyle name="Normal 13 2 4 5 2" xfId="3894" xr:uid="{00000000-0005-0000-0000-0000360F0000}"/>
    <cellStyle name="Normal 13 2 4 5 2 2" xfId="19330" xr:uid="{F17DF22A-57DE-45F9-BC1B-4891E04C4F99}"/>
    <cellStyle name="Normal 13 2 4 5 2 3" xfId="20827" xr:uid="{65581B4D-8DC9-44C8-BFE5-9E1839F7FF01}"/>
    <cellStyle name="Normal 13 2 4 5 2 4" xfId="36983" xr:uid="{BE361D1C-EC58-4CE3-8225-64CE7E90E6A0}"/>
    <cellStyle name="Normal 13 2 4 5 2 5" xfId="39463" xr:uid="{FFD11229-8841-4A40-88A1-AF6D76D275D9}"/>
    <cellStyle name="Normal 13 2 4 5 2 6" xfId="41941" xr:uid="{B5A8B3D9-7A66-4FD5-B3FA-63AA99140495}"/>
    <cellStyle name="Normal 13 2 4 5 3" xfId="19329" xr:uid="{9F1966C3-A4D8-4861-A054-72A6A559DA1C}"/>
    <cellStyle name="Normal 13 2 4 5 4" xfId="20828" xr:uid="{F026A26D-46A2-4DB4-BB0F-737A12B5BED4}"/>
    <cellStyle name="Normal 13 2 4 5 5" xfId="36984" xr:uid="{199B4906-D961-487E-8C9A-9D438197AEAE}"/>
    <cellStyle name="Normal 13 2 4 5 6" xfId="39464" xr:uid="{CB4DCB78-B1B6-4200-AB76-94102808E548}"/>
    <cellStyle name="Normal 13 2 4 5 7" xfId="41942" xr:uid="{007B139D-F38F-4AAC-838A-DC482AD7CEAE}"/>
    <cellStyle name="Normal 13 2 4 6" xfId="3895" xr:uid="{00000000-0005-0000-0000-0000370F0000}"/>
    <cellStyle name="Normal 13 2 4 6 2" xfId="19331" xr:uid="{E716A0E1-5343-4612-8854-97342EEE9016}"/>
    <cellStyle name="Normal 13 2 4 6 3" xfId="20826" xr:uid="{E0EDD482-1CE8-44C3-B015-B90F17C9E0DC}"/>
    <cellStyle name="Normal 13 2 4 6 4" xfId="36982" xr:uid="{A9D120D0-B3A4-45DB-BF26-2169F7639FD0}"/>
    <cellStyle name="Normal 13 2 4 6 5" xfId="39462" xr:uid="{C10986CB-D59A-4ABB-9BBE-EC409552DDC7}"/>
    <cellStyle name="Normal 13 2 4 6 6" xfId="41940" xr:uid="{B5633EE3-A4B3-4F3E-A1C6-BD67F2C10590}"/>
    <cellStyle name="Normal 13 2 4 7" xfId="19308" xr:uid="{AD14E7F7-BFC2-48BB-B212-92B2C6EE51CC}"/>
    <cellStyle name="Normal 13 2 4 8" xfId="19680" xr:uid="{6B3C8882-94F1-490B-BC0C-3292322C727D}"/>
    <cellStyle name="Normal 13 2 4 9" xfId="36648" xr:uid="{A88D75CE-F77C-40F0-9851-315D0953ADF7}"/>
    <cellStyle name="Normal 13 2 5" xfId="3896" xr:uid="{00000000-0005-0000-0000-0000380F0000}"/>
    <cellStyle name="Normal 13 2 5 10" xfId="39129" xr:uid="{993F2146-6875-4353-9DFE-5DEF99F36EBD}"/>
    <cellStyle name="Normal 13 2 5 11" xfId="41607" xr:uid="{FD01768A-3CAB-402B-984B-018A61DA007C}"/>
    <cellStyle name="Normal 13 2 5 2" xfId="3897" xr:uid="{00000000-0005-0000-0000-0000390F0000}"/>
    <cellStyle name="Normal 13 2 5 2 10" xfId="42138" xr:uid="{615F5E4E-FA7D-422F-ABA6-0D7D0C7073E9}"/>
    <cellStyle name="Normal 13 2 5 2 2" xfId="3898" xr:uid="{00000000-0005-0000-0000-00003A0F0000}"/>
    <cellStyle name="Normal 13 2 5 2 2 2" xfId="3899" xr:uid="{00000000-0005-0000-0000-00003B0F0000}"/>
    <cellStyle name="Normal 13 2 5 2 2 2 2" xfId="3900" xr:uid="{00000000-0005-0000-0000-00003C0F0000}"/>
    <cellStyle name="Normal 13 2 5 2 2 2 2 2" xfId="19336" xr:uid="{9EC0BE24-A798-4976-9037-B1017F2B1D45}"/>
    <cellStyle name="Normal 13 2 5 2 2 2 2 3" xfId="20824" xr:uid="{6D0F48BF-3B33-46E2-B698-FD2323B04029}"/>
    <cellStyle name="Normal 13 2 5 2 2 2 2 4" xfId="36980" xr:uid="{0E0877EC-37C6-4BA6-8D73-5BFDD184DC18}"/>
    <cellStyle name="Normal 13 2 5 2 2 2 2 5" xfId="39460" xr:uid="{1BA57894-9BE6-4153-834B-8A33AAA3017B}"/>
    <cellStyle name="Normal 13 2 5 2 2 2 2 6" xfId="41938" xr:uid="{0DD37BD9-0638-44C2-8EFC-2B8952753D33}"/>
    <cellStyle name="Normal 13 2 5 2 2 2 3" xfId="19335" xr:uid="{D8E1E623-6E71-493F-958F-86F8AAFBBBEC}"/>
    <cellStyle name="Normal 13 2 5 2 2 2 4" xfId="20825" xr:uid="{4D651AE9-DDCE-4565-8BC9-D80F3D10AB2B}"/>
    <cellStyle name="Normal 13 2 5 2 2 2 5" xfId="36981" xr:uid="{02C09914-3B5B-4F73-852B-095D26702684}"/>
    <cellStyle name="Normal 13 2 5 2 2 2 6" xfId="39461" xr:uid="{61716069-1D28-4127-BC12-19C450F5CF88}"/>
    <cellStyle name="Normal 13 2 5 2 2 2 7" xfId="41939" xr:uid="{31AF9092-B5BC-4036-892B-E921814BFEDD}"/>
    <cellStyle name="Normal 13 2 5 2 2 3" xfId="3901" xr:uid="{00000000-0005-0000-0000-00003D0F0000}"/>
    <cellStyle name="Normal 13 2 5 2 2 3 2" xfId="19337" xr:uid="{75AEE8D5-BE80-4885-BDE9-E32C377813F2}"/>
    <cellStyle name="Normal 13 2 5 2 2 3 3" xfId="20823" xr:uid="{9177E8D7-2D90-4CE6-8028-E2B20EBE6355}"/>
    <cellStyle name="Normal 13 2 5 2 2 3 4" xfId="36979" xr:uid="{BF13B850-D22A-47DF-92D7-E66367B725FD}"/>
    <cellStyle name="Normal 13 2 5 2 2 3 5" xfId="39459" xr:uid="{B87E0150-B88C-4CFB-9445-CB5285C57093}"/>
    <cellStyle name="Normal 13 2 5 2 2 3 6" xfId="41937" xr:uid="{03F095E0-A0F3-4AC8-A506-6FCD77EB9317}"/>
    <cellStyle name="Normal 13 2 5 2 2 4" xfId="19334" xr:uid="{CD183D6A-66A8-423C-8E38-E321025F4FCB}"/>
    <cellStyle name="Normal 13 2 5 2 2 5" xfId="24138" xr:uid="{03E053FF-782B-4E41-B0B5-79B5A42429CE}"/>
    <cellStyle name="Normal 13 2 5 2 2 6" xfId="37998" xr:uid="{28384637-13B5-4849-844E-FDC3867ECCF6}"/>
    <cellStyle name="Normal 13 2 5 2 2 7" xfId="40478" xr:uid="{6EC4D691-CD5B-4977-96BC-07E364B77263}"/>
    <cellStyle name="Normal 13 2 5 2 2 8" xfId="42956" xr:uid="{3325BF74-075E-4B27-974F-4205CB449E12}"/>
    <cellStyle name="Normal 13 2 5 2 3" xfId="3902" xr:uid="{00000000-0005-0000-0000-00003E0F0000}"/>
    <cellStyle name="Normal 13 2 5 2 3 2" xfId="3903" xr:uid="{00000000-0005-0000-0000-00003F0F0000}"/>
    <cellStyle name="Normal 13 2 5 2 3 2 2" xfId="3904" xr:uid="{00000000-0005-0000-0000-0000400F0000}"/>
    <cellStyle name="Normal 13 2 5 2 3 2 2 2" xfId="19340" xr:uid="{80642887-1C37-4323-A3F0-523433FD6AA4}"/>
    <cellStyle name="Normal 13 2 5 2 3 2 2 3" xfId="24902" xr:uid="{4DA1A387-33FA-4725-9056-43338ED1B6C3}"/>
    <cellStyle name="Normal 13 2 5 2 3 2 2 4" xfId="38758" xr:uid="{09B33834-DCCA-471C-949B-F4C365509DD4}"/>
    <cellStyle name="Normal 13 2 5 2 3 2 2 5" xfId="41238" xr:uid="{51930C94-5861-4115-BB56-B2CD3676DA42}"/>
    <cellStyle name="Normal 13 2 5 2 3 2 2 6" xfId="43716" xr:uid="{CD2983D8-2765-4674-BCB5-EDF1F63482D8}"/>
    <cellStyle name="Normal 13 2 5 2 3 2 3" xfId="19339" xr:uid="{42739DA5-9BAF-4115-86AC-8B185EA594BD}"/>
    <cellStyle name="Normal 13 2 5 2 3 2 4" xfId="24901" xr:uid="{55793C1B-D9F7-4B01-ADF5-8108C6300DEB}"/>
    <cellStyle name="Normal 13 2 5 2 3 2 5" xfId="38757" xr:uid="{F213F670-E3F8-472A-8628-1EACCAB90336}"/>
    <cellStyle name="Normal 13 2 5 2 3 2 6" xfId="41237" xr:uid="{FC28C646-59CC-48AC-8D51-D34F39A4E602}"/>
    <cellStyle name="Normal 13 2 5 2 3 2 7" xfId="43715" xr:uid="{48C5B0D7-5309-4FF1-9881-7DC0F64A93B0}"/>
    <cellStyle name="Normal 13 2 5 2 3 3" xfId="3905" xr:uid="{00000000-0005-0000-0000-0000410F0000}"/>
    <cellStyle name="Normal 13 2 5 2 3 3 2" xfId="19341" xr:uid="{F47B21E5-6025-4FFE-8DD6-887B86FB11F2}"/>
    <cellStyle name="Normal 13 2 5 2 3 3 3" xfId="20821" xr:uid="{0CC306C6-F00E-4CAC-9DB0-BD725F7D8626}"/>
    <cellStyle name="Normal 13 2 5 2 3 3 4" xfId="36977" xr:uid="{6866A7D9-A820-45A1-8483-528AD5990A09}"/>
    <cellStyle name="Normal 13 2 5 2 3 3 5" xfId="39457" xr:uid="{C2E9839C-B7F9-439A-ACB3-F50DDA5F02E3}"/>
    <cellStyle name="Normal 13 2 5 2 3 3 6" xfId="41935" xr:uid="{A8F80C6B-F7B3-436E-A6C4-71C880BDF8A7}"/>
    <cellStyle name="Normal 13 2 5 2 3 4" xfId="19338" xr:uid="{0F714EB9-5EAD-46F0-9920-70FE56C4053E}"/>
    <cellStyle name="Normal 13 2 5 2 3 5" xfId="24900" xr:uid="{DB5D7545-6307-4437-94E9-99D4C6A5110D}"/>
    <cellStyle name="Normal 13 2 5 2 3 6" xfId="38756" xr:uid="{37E8F731-A28D-47BB-AA12-C0CCBF6929EF}"/>
    <cellStyle name="Normal 13 2 5 2 3 7" xfId="41236" xr:uid="{38BE4901-AB60-451B-807F-D156DCF5687E}"/>
    <cellStyle name="Normal 13 2 5 2 3 8" xfId="43714" xr:uid="{EB3B12B8-7B57-4BBD-A451-E3AD2C355834}"/>
    <cellStyle name="Normal 13 2 5 2 4" xfId="3906" xr:uid="{00000000-0005-0000-0000-0000420F0000}"/>
    <cellStyle name="Normal 13 2 5 2 4 2" xfId="3907" xr:uid="{00000000-0005-0000-0000-0000430F0000}"/>
    <cellStyle name="Normal 13 2 5 2 4 2 2" xfId="19343" xr:uid="{6F3F42D1-10B3-47CE-85D8-492DBB2F4497}"/>
    <cellStyle name="Normal 13 2 5 2 4 2 3" xfId="24903" xr:uid="{DBA20366-34E1-4F72-B827-051AADC9B51C}"/>
    <cellStyle name="Normal 13 2 5 2 4 2 4" xfId="38759" xr:uid="{3F9B9A91-AD71-4069-BB00-82E5697AD601}"/>
    <cellStyle name="Normal 13 2 5 2 4 2 5" xfId="41239" xr:uid="{D805BA61-EE2B-48F2-9507-EE478CD72924}"/>
    <cellStyle name="Normal 13 2 5 2 4 2 6" xfId="43717" xr:uid="{5AB35FAE-3BCF-4B44-B849-8F7BEEE217F1}"/>
    <cellStyle name="Normal 13 2 5 2 4 3" xfId="19342" xr:uid="{EBC506D1-063E-4722-8DD9-C0E80A7AB530}"/>
    <cellStyle name="Normal 13 2 5 2 4 4" xfId="20822" xr:uid="{1B3A341E-C82E-4C7C-8403-575A483C050E}"/>
    <cellStyle name="Normal 13 2 5 2 4 5" xfId="36978" xr:uid="{19077463-3B06-421A-86F3-11DFA6EBA32E}"/>
    <cellStyle name="Normal 13 2 5 2 4 6" xfId="39458" xr:uid="{2D89B76F-7ADE-4E69-937D-D2379BCA1A9F}"/>
    <cellStyle name="Normal 13 2 5 2 4 7" xfId="41936" xr:uid="{55E9D760-0EDE-4A2B-9B29-8BA752F514DD}"/>
    <cellStyle name="Normal 13 2 5 2 5" xfId="3908" xr:uid="{00000000-0005-0000-0000-0000440F0000}"/>
    <cellStyle name="Normal 13 2 5 2 5 2" xfId="19344" xr:uid="{F9CA52F1-4945-43CD-8C02-F14F58B19EA9}"/>
    <cellStyle name="Normal 13 2 5 2 5 3" xfId="24904" xr:uid="{289D4838-AE7B-4A4C-948E-294BC9BF3CF5}"/>
    <cellStyle name="Normal 13 2 5 2 5 4" xfId="38760" xr:uid="{EEF5AF5C-B418-4FFB-96BF-AA7EC477BB74}"/>
    <cellStyle name="Normal 13 2 5 2 5 5" xfId="41240" xr:uid="{780F6354-E495-472E-9703-3B89E8B2D451}"/>
    <cellStyle name="Normal 13 2 5 2 5 6" xfId="43718" xr:uid="{5B71DF0F-28F3-4903-90CF-CAEA14F57840}"/>
    <cellStyle name="Normal 13 2 5 2 6" xfId="19333" xr:uid="{81EABDFB-C953-49D4-B76A-FC1578AE7860}"/>
    <cellStyle name="Normal 13 2 5 2 7" xfId="21270" xr:uid="{B0C41C37-7909-4153-876D-1B1E5753A58D}"/>
    <cellStyle name="Normal 13 2 5 2 8" xfId="37180" xr:uid="{DB4A0941-41C1-421D-BB49-C25EEA8691F7}"/>
    <cellStyle name="Normal 13 2 5 2 9" xfId="39660" xr:uid="{A84D6932-9448-4D8D-AF58-32E277FEAE34}"/>
    <cellStyle name="Normal 13 2 5 3" xfId="3909" xr:uid="{00000000-0005-0000-0000-0000450F0000}"/>
    <cellStyle name="Normal 13 2 5 3 2" xfId="3910" xr:uid="{00000000-0005-0000-0000-0000460F0000}"/>
    <cellStyle name="Normal 13 2 5 3 2 2" xfId="3911" xr:uid="{00000000-0005-0000-0000-0000470F0000}"/>
    <cellStyle name="Normal 13 2 5 3 2 2 2" xfId="3912" xr:uid="{00000000-0005-0000-0000-0000480F0000}"/>
    <cellStyle name="Normal 13 2 5 3 2 2 2 2" xfId="19348" xr:uid="{EED62AAB-BDD4-44D1-90A3-0CF23C326672}"/>
    <cellStyle name="Normal 13 2 5 3 2 2 2 3" xfId="21344" xr:uid="{09F01D2A-0086-43BB-9868-280789401CBE}"/>
    <cellStyle name="Normal 13 2 5 3 2 2 2 4" xfId="37233" xr:uid="{805A63BC-F0C3-4FC3-90F4-DDA1E39E5BCE}"/>
    <cellStyle name="Normal 13 2 5 3 2 2 2 5" xfId="39713" xr:uid="{ED23DADF-0A7D-4351-8E62-9C58AB5C5E28}"/>
    <cellStyle name="Normal 13 2 5 3 2 2 2 6" xfId="42191" xr:uid="{902EEC8D-66E1-48F4-9073-DAFCA7033616}"/>
    <cellStyle name="Normal 13 2 5 3 2 2 3" xfId="19347" xr:uid="{E661C959-322C-440C-BFDA-B81C31A5EE00}"/>
    <cellStyle name="Normal 13 2 5 3 2 2 4" xfId="24905" xr:uid="{C48EFE1D-599D-4823-AB89-BAE954E67F6E}"/>
    <cellStyle name="Normal 13 2 5 3 2 2 5" xfId="38761" xr:uid="{AB891317-E1E2-439F-84FA-5E7688AADC6E}"/>
    <cellStyle name="Normal 13 2 5 3 2 2 6" xfId="41241" xr:uid="{48648C2F-A19F-4EA1-9760-812A83BE4193}"/>
    <cellStyle name="Normal 13 2 5 3 2 2 7" xfId="43719" xr:uid="{0F3C47CC-95C0-4458-A8D9-E4CB760770E4}"/>
    <cellStyle name="Normal 13 2 5 3 2 3" xfId="3913" xr:uid="{00000000-0005-0000-0000-0000490F0000}"/>
    <cellStyle name="Normal 13 2 5 3 2 3 2" xfId="19349" xr:uid="{4A473EF2-1780-4056-8565-0B498E5B781E}"/>
    <cellStyle name="Normal 13 2 5 3 2 3 3" xfId="26826" xr:uid="{08A3CEA3-7F9B-404E-90EB-4FE71F560E77}"/>
    <cellStyle name="Normal 13 2 5 3 2 3 4" xfId="38893" xr:uid="{A041EF9C-12A1-437B-B4A5-61BC05D0F38F}"/>
    <cellStyle name="Normal 13 2 5 3 2 3 5" xfId="41373" xr:uid="{AB9C89BF-627E-499A-A0D1-D73C5048F2D5}"/>
    <cellStyle name="Normal 13 2 5 3 2 3 6" xfId="43851" xr:uid="{18B3AB88-4227-4229-9997-29827EAD754D}"/>
    <cellStyle name="Normal 13 2 5 3 2 4" xfId="19346" xr:uid="{D935506E-9915-4220-9FCB-BCCCD483BE39}"/>
    <cellStyle name="Normal 13 2 5 3 2 5" xfId="21346" xr:uid="{71FDF595-4CB9-48E2-B457-F1A7EFC452E4}"/>
    <cellStyle name="Normal 13 2 5 3 2 6" xfId="37234" xr:uid="{98B73162-2A82-4A64-B307-F91E596A3289}"/>
    <cellStyle name="Normal 13 2 5 3 2 7" xfId="39714" xr:uid="{E7E86529-50AA-4D18-A661-6FFDF8F411FD}"/>
    <cellStyle name="Normal 13 2 5 3 2 8" xfId="42192" xr:uid="{DB00BC82-5B4D-431E-99F5-7814E02B5A03}"/>
    <cellStyle name="Normal 13 2 5 3 3" xfId="3914" xr:uid="{00000000-0005-0000-0000-00004A0F0000}"/>
    <cellStyle name="Normal 13 2 5 3 3 2" xfId="3915" xr:uid="{00000000-0005-0000-0000-00004B0F0000}"/>
    <cellStyle name="Normal 13 2 5 3 3 2 2" xfId="19351" xr:uid="{EC0109E4-2D65-4186-91CE-028996ECD485}"/>
    <cellStyle name="Normal 13 2 5 3 3 2 3" xfId="24906" xr:uid="{8955CCE5-0274-499C-8772-148E00153352}"/>
    <cellStyle name="Normal 13 2 5 3 3 2 4" xfId="38762" xr:uid="{07918D57-BAD0-46A9-BFE1-52558921A634}"/>
    <cellStyle name="Normal 13 2 5 3 3 2 5" xfId="41242" xr:uid="{B20CC6CA-4E37-4A44-821E-B219D961BEDD}"/>
    <cellStyle name="Normal 13 2 5 3 3 2 6" xfId="43720" xr:uid="{D617238E-C2D7-48D5-A7F0-6FBF2A570407}"/>
    <cellStyle name="Normal 13 2 5 3 3 3" xfId="19350" xr:uid="{496ECE3B-8DEA-427C-A235-6C2ABBE71DBF}"/>
    <cellStyle name="Normal 13 2 5 3 3 4" xfId="21343" xr:uid="{F41FD56C-1B31-416C-BFE7-DC5D56CB623B}"/>
    <cellStyle name="Normal 13 2 5 3 3 5" xfId="37232" xr:uid="{5CA02EDD-F302-49E4-98F4-A8EB3375E649}"/>
    <cellStyle name="Normal 13 2 5 3 3 6" xfId="39712" xr:uid="{8DF70222-7F80-4061-AB4F-B3E1C62CBEEA}"/>
    <cellStyle name="Normal 13 2 5 3 3 7" xfId="42190" xr:uid="{1AE7BA96-C2B8-4124-AD34-A73C5EE14908}"/>
    <cellStyle name="Normal 13 2 5 3 4" xfId="3916" xr:uid="{00000000-0005-0000-0000-00004C0F0000}"/>
    <cellStyle name="Normal 13 2 5 3 4 2" xfId="19352" xr:uid="{1AEC6130-EF44-4909-9712-7182A18DB85B}"/>
    <cellStyle name="Normal 13 2 5 3 4 3" xfId="21342" xr:uid="{052E32EE-3B72-470C-993D-25E28AB4353E}"/>
    <cellStyle name="Normal 13 2 5 3 4 4" xfId="37231" xr:uid="{B0B05C2F-2E8C-486A-B452-98BAC2468B5C}"/>
    <cellStyle name="Normal 13 2 5 3 4 5" xfId="39711" xr:uid="{FBD6EB25-6C1F-470F-A768-C594FBE36157}"/>
    <cellStyle name="Normal 13 2 5 3 4 6" xfId="42189" xr:uid="{863616DA-58A2-4203-A4E7-9845748888F4}"/>
    <cellStyle name="Normal 13 2 5 3 5" xfId="19345" xr:uid="{8DBF8E0F-0B79-43A1-BA45-BAAE419CAFB7}"/>
    <cellStyle name="Normal 13 2 5 3 6" xfId="24137" xr:uid="{6673F0D8-59D3-41C7-A0AC-FAC4AD303AD5}"/>
    <cellStyle name="Normal 13 2 5 3 7" xfId="37997" xr:uid="{280DF5DA-DD1D-458E-BCD8-19DE22AEBB5E}"/>
    <cellStyle name="Normal 13 2 5 3 8" xfId="40477" xr:uid="{A492353E-2B1B-4548-9199-606E913AD75E}"/>
    <cellStyle name="Normal 13 2 5 3 9" xfId="42955" xr:uid="{15BCE5F6-A5EE-4814-8711-69BC1DDB2D4B}"/>
    <cellStyle name="Normal 13 2 5 4" xfId="3917" xr:uid="{00000000-0005-0000-0000-00004D0F0000}"/>
    <cellStyle name="Normal 13 2 5 5" xfId="3918" xr:uid="{00000000-0005-0000-0000-00004E0F0000}"/>
    <cellStyle name="Normal 13 2 5 5 2" xfId="3919" xr:uid="{00000000-0005-0000-0000-00004F0F0000}"/>
    <cellStyle name="Normal 13 2 5 5 2 2" xfId="19354" xr:uid="{D00BD72D-BEBE-453D-AA54-0C6AFF516504}"/>
    <cellStyle name="Normal 13 2 5 5 2 3" xfId="24907" xr:uid="{C77032A6-B145-43E9-A3A5-25F3F1EED8A0}"/>
    <cellStyle name="Normal 13 2 5 5 2 4" xfId="38763" xr:uid="{FEDA41DC-BC95-47AF-A4DF-7265C41B4364}"/>
    <cellStyle name="Normal 13 2 5 5 2 5" xfId="41243" xr:uid="{BEA14FB7-F2EF-406F-8917-7977E0F711F5}"/>
    <cellStyle name="Normal 13 2 5 5 2 6" xfId="43721" xr:uid="{6CFA12D1-1457-4185-BD00-FE8E0BB74C25}"/>
    <cellStyle name="Normal 13 2 5 5 3" xfId="19353" xr:uid="{651ECFA5-AE56-4B21-BAE1-85808A922930}"/>
    <cellStyle name="Normal 13 2 5 5 4" xfId="21341" xr:uid="{3B9F3268-1A37-419A-8F85-436CFBD8D318}"/>
    <cellStyle name="Normal 13 2 5 5 5" xfId="37230" xr:uid="{71A978A4-9B17-45DA-A675-6DCCA857D4CC}"/>
    <cellStyle name="Normal 13 2 5 5 6" xfId="39710" xr:uid="{C31F44F1-DD1A-4847-B3A2-DAF6061F7B9B}"/>
    <cellStyle name="Normal 13 2 5 5 7" xfId="42188" xr:uid="{525CADF0-97E7-411F-B0CF-51C038AFB845}"/>
    <cellStyle name="Normal 13 2 5 6" xfId="3920" xr:uid="{00000000-0005-0000-0000-0000500F0000}"/>
    <cellStyle name="Normal 13 2 5 6 2" xfId="19355" xr:uid="{C0EF4320-5DF0-4AF1-96EE-4D70B936FCE7}"/>
    <cellStyle name="Normal 13 2 5 6 3" xfId="21338" xr:uid="{7EAC575D-9082-4FAE-B903-8C36E35EEE4E}"/>
    <cellStyle name="Normal 13 2 5 6 4" xfId="37229" xr:uid="{EE31CD63-ED1F-45D6-9080-6F7F5F1F3B75}"/>
    <cellStyle name="Normal 13 2 5 6 5" xfId="39709" xr:uid="{89339E47-B105-41D2-AD1A-C936FC0A9F61}"/>
    <cellStyle name="Normal 13 2 5 6 6" xfId="42187" xr:uid="{676E3916-9A25-4E9F-993D-098E4CD37EA1}"/>
    <cellStyle name="Normal 13 2 5 7" xfId="19332" xr:uid="{C96C070E-1441-4C68-A284-0BA030318DE0}"/>
    <cellStyle name="Normal 13 2 5 8" xfId="19681" xr:uid="{72E929D8-CF33-4118-B18A-C963A2831D0B}"/>
    <cellStyle name="Normal 13 2 5 9" xfId="36649" xr:uid="{00E519B6-2D3F-40AE-B39A-CF51136573D0}"/>
    <cellStyle name="Normal 13 2 6" xfId="3921" xr:uid="{00000000-0005-0000-0000-0000510F0000}"/>
    <cellStyle name="Normal 13 2 6 10" xfId="39130" xr:uid="{654E49ED-D035-4CF7-BA77-928365353401}"/>
    <cellStyle name="Normal 13 2 6 11" xfId="41608" xr:uid="{2DB3626B-3530-43A9-B594-F9ADCF580ECD}"/>
    <cellStyle name="Normal 13 2 6 2" xfId="3922" xr:uid="{00000000-0005-0000-0000-0000520F0000}"/>
    <cellStyle name="Normal 13 2 6 2 10" xfId="42139" xr:uid="{6B730161-187A-432A-A57E-7FEEDEBFD32B}"/>
    <cellStyle name="Normal 13 2 6 2 2" xfId="3923" xr:uid="{00000000-0005-0000-0000-0000530F0000}"/>
    <cellStyle name="Normal 13 2 6 2 2 2" xfId="3924" xr:uid="{00000000-0005-0000-0000-0000540F0000}"/>
    <cellStyle name="Normal 13 2 6 2 2 2 2" xfId="3925" xr:uid="{00000000-0005-0000-0000-0000550F0000}"/>
    <cellStyle name="Normal 13 2 6 2 2 2 2 2" xfId="19360" xr:uid="{241DC060-02CB-49EA-9291-476CE3507833}"/>
    <cellStyle name="Normal 13 2 6 2 2 2 2 3" xfId="26827" xr:uid="{4A56F6CD-385F-4994-B6E2-A467107FB253}"/>
    <cellStyle name="Normal 13 2 6 2 2 2 2 4" xfId="38894" xr:uid="{D3322088-2836-4FA0-A823-8A8B63468EF1}"/>
    <cellStyle name="Normal 13 2 6 2 2 2 2 5" xfId="41374" xr:uid="{326D8907-51F5-4FE9-B41A-43F8AA123A13}"/>
    <cellStyle name="Normal 13 2 6 2 2 2 2 6" xfId="43852" xr:uid="{A413B560-0791-4E8F-8C63-3AA86A061E3E}"/>
    <cellStyle name="Normal 13 2 6 2 2 2 3" xfId="19359" xr:uid="{0D2B4342-9C6E-4DC4-B14C-A4129C947F18}"/>
    <cellStyle name="Normal 13 2 6 2 2 2 4" xfId="21337" xr:uid="{196B7059-8A51-465C-9C86-2DF9246A2E0C}"/>
    <cellStyle name="Normal 13 2 6 2 2 2 5" xfId="37228" xr:uid="{D2EBF110-C1AD-4783-A96A-29225770C3A0}"/>
    <cellStyle name="Normal 13 2 6 2 2 2 6" xfId="39708" xr:uid="{2936F889-5B9E-4F71-BEDF-25365A1C95C2}"/>
    <cellStyle name="Normal 13 2 6 2 2 2 7" xfId="42186" xr:uid="{4A062D71-7614-4708-908D-4B66E8C53B0F}"/>
    <cellStyle name="Normal 13 2 6 2 2 3" xfId="3926" xr:uid="{00000000-0005-0000-0000-0000560F0000}"/>
    <cellStyle name="Normal 13 2 6 2 2 3 2" xfId="19361" xr:uid="{CB183751-3509-4B02-B3D3-59AB38ED05BD}"/>
    <cellStyle name="Normal 13 2 6 2 2 3 3" xfId="20820" xr:uid="{C5334093-1587-4D88-868B-99500E561F74}"/>
    <cellStyle name="Normal 13 2 6 2 2 3 4" xfId="36976" xr:uid="{7A9B7C94-2C9A-43BD-8911-20CF91615B47}"/>
    <cellStyle name="Normal 13 2 6 2 2 3 5" xfId="39456" xr:uid="{A3DEC458-C417-48AC-AFF5-89F8A75BD885}"/>
    <cellStyle name="Normal 13 2 6 2 2 3 6" xfId="41934" xr:uid="{080C2753-831F-4B43-9D98-212659C9B8FB}"/>
    <cellStyle name="Normal 13 2 6 2 2 4" xfId="19358" xr:uid="{83AA9857-1A21-44A8-B669-19B7C14AE64F}"/>
    <cellStyle name="Normal 13 2 6 2 2 5" xfId="24140" xr:uid="{ADC751B9-882B-460B-A7C6-CCB751E87A58}"/>
    <cellStyle name="Normal 13 2 6 2 2 6" xfId="38000" xr:uid="{FBCB0D66-DE4B-4F69-918E-4BC1BAAE1224}"/>
    <cellStyle name="Normal 13 2 6 2 2 7" xfId="40480" xr:uid="{B61614AF-CC5A-4260-A92A-523A4B6877A8}"/>
    <cellStyle name="Normal 13 2 6 2 2 8" xfId="42958" xr:uid="{DFF0D2CC-A057-4FA0-B268-4508B99D43BC}"/>
    <cellStyle name="Normal 13 2 6 2 3" xfId="3927" xr:uid="{00000000-0005-0000-0000-0000570F0000}"/>
    <cellStyle name="Normal 13 2 6 2 3 2" xfId="3928" xr:uid="{00000000-0005-0000-0000-0000580F0000}"/>
    <cellStyle name="Normal 13 2 6 2 3 2 2" xfId="3929" xr:uid="{00000000-0005-0000-0000-0000590F0000}"/>
    <cellStyle name="Normal 13 2 6 2 3 2 2 2" xfId="19364" xr:uid="{155FF181-8EF2-48DF-8083-F26489CB1BE7}"/>
    <cellStyle name="Normal 13 2 6 2 3 2 2 3" xfId="21335" xr:uid="{8B98B170-1FE4-4366-BF57-A9379623277F}"/>
    <cellStyle name="Normal 13 2 6 2 3 2 2 4" xfId="37226" xr:uid="{B3672DE1-324C-4A98-820F-E2A12C9B928C}"/>
    <cellStyle name="Normal 13 2 6 2 3 2 2 5" xfId="39706" xr:uid="{1D514A57-DEC8-4059-A862-832E162762A2}"/>
    <cellStyle name="Normal 13 2 6 2 3 2 2 6" xfId="42184" xr:uid="{396020D8-E6A0-419A-9777-C2DD18443727}"/>
    <cellStyle name="Normal 13 2 6 2 3 2 3" xfId="19363" xr:uid="{20B29E0A-1858-479C-9008-D60A8C485753}"/>
    <cellStyle name="Normal 13 2 6 2 3 2 4" xfId="20818" xr:uid="{0AB55B02-F4EB-4AFE-AC90-B18178799FE0}"/>
    <cellStyle name="Normal 13 2 6 2 3 2 5" xfId="36974" xr:uid="{15B95861-CB90-4443-8A22-10B4DBAB3C9B}"/>
    <cellStyle name="Normal 13 2 6 2 3 2 6" xfId="39454" xr:uid="{A6FCB3F4-37DA-4904-AC64-C5599966BCF9}"/>
    <cellStyle name="Normal 13 2 6 2 3 2 7" xfId="41932" xr:uid="{C704B861-49FD-4115-AFDE-B5CA2374A683}"/>
    <cellStyle name="Normal 13 2 6 2 3 3" xfId="3930" xr:uid="{00000000-0005-0000-0000-00005A0F0000}"/>
    <cellStyle name="Normal 13 2 6 2 3 3 2" xfId="19365" xr:uid="{6CCF79D0-8F05-4E90-BA8C-FD194AFC2770}"/>
    <cellStyle name="Normal 13 2 6 2 3 3 3" xfId="21336" xr:uid="{50B56BBE-059E-41D7-8CA4-F355651B0314}"/>
    <cellStyle name="Normal 13 2 6 2 3 3 4" xfId="37227" xr:uid="{2611F85E-D7D3-4842-82DA-1B82F5F624A0}"/>
    <cellStyle name="Normal 13 2 6 2 3 3 5" xfId="39707" xr:uid="{7A780A85-5F6E-47E7-85C7-98E1110EE638}"/>
    <cellStyle name="Normal 13 2 6 2 3 3 6" xfId="42185" xr:uid="{36C1C3E1-0324-44AA-8322-DA5B74E38A3A}"/>
    <cellStyle name="Normal 13 2 6 2 3 4" xfId="19362" xr:uid="{36A51FC7-6B6F-4406-9A7A-1F9C51C9A4BE}"/>
    <cellStyle name="Normal 13 2 6 2 3 5" xfId="24908" xr:uid="{F4B10235-E336-4B27-9D8F-4D214DCFF404}"/>
    <cellStyle name="Normal 13 2 6 2 3 6" xfId="38764" xr:uid="{DB7DFC8C-FB99-43D6-AB4D-1AC6B8A51822}"/>
    <cellStyle name="Normal 13 2 6 2 3 7" xfId="41244" xr:uid="{44292796-99B3-4DF2-9299-A2FAE2819EE9}"/>
    <cellStyle name="Normal 13 2 6 2 3 8" xfId="43722" xr:uid="{6A46F363-8A61-4229-B323-8B4E72153CBB}"/>
    <cellStyle name="Normal 13 2 6 2 4" xfId="3931" xr:uid="{00000000-0005-0000-0000-00005B0F0000}"/>
    <cellStyle name="Normal 13 2 6 2 4 2" xfId="3932" xr:uid="{00000000-0005-0000-0000-00005C0F0000}"/>
    <cellStyle name="Normal 13 2 6 2 4 2 2" xfId="19367" xr:uid="{B8E20CBD-479C-4147-BD7D-73E46EB14C1A}"/>
    <cellStyle name="Normal 13 2 6 2 4 2 3" xfId="24910" xr:uid="{85F25092-22F5-4CEF-9E74-93371B59384A}"/>
    <cellStyle name="Normal 13 2 6 2 4 2 4" xfId="38766" xr:uid="{DFDE0C70-4D29-4F86-9996-D30C7A9A265D}"/>
    <cellStyle name="Normal 13 2 6 2 4 2 5" xfId="41246" xr:uid="{8DFABD81-9FCF-433C-9537-64399B6A0B35}"/>
    <cellStyle name="Normal 13 2 6 2 4 2 6" xfId="43724" xr:uid="{F610C127-4EA2-4805-A3CC-99615F670B17}"/>
    <cellStyle name="Normal 13 2 6 2 4 3" xfId="19366" xr:uid="{F32ACFFA-D3D5-42F6-A45F-6AF0542E262B}"/>
    <cellStyle name="Normal 13 2 6 2 4 4" xfId="24909" xr:uid="{9DC9A533-ED68-4BF7-BF78-3937239E460E}"/>
    <cellStyle name="Normal 13 2 6 2 4 5" xfId="38765" xr:uid="{86B91396-D127-424A-9E01-FB7FFEB7914F}"/>
    <cellStyle name="Normal 13 2 6 2 4 6" xfId="41245" xr:uid="{C0242D0A-EF0A-44AB-B1DA-6C1776FBD4DC}"/>
    <cellStyle name="Normal 13 2 6 2 4 7" xfId="43723" xr:uid="{A5347CBE-982F-4E14-BFFD-57EE6A7BE91A}"/>
    <cellStyle name="Normal 13 2 6 2 5" xfId="3933" xr:uid="{00000000-0005-0000-0000-00005D0F0000}"/>
    <cellStyle name="Normal 13 2 6 2 5 2" xfId="19368" xr:uid="{82E1354D-B0C5-44C2-9CE8-344EAE1CE9F9}"/>
    <cellStyle name="Normal 13 2 6 2 5 3" xfId="21333" xr:uid="{A1B047BB-2723-403C-916A-98D8A6E06FA0}"/>
    <cellStyle name="Normal 13 2 6 2 5 4" xfId="37224" xr:uid="{F01A00C8-A376-423F-8C44-D013663DC749}"/>
    <cellStyle name="Normal 13 2 6 2 5 5" xfId="39704" xr:uid="{5087042F-D0DC-4434-8031-D4FC9233D4B7}"/>
    <cellStyle name="Normal 13 2 6 2 5 6" xfId="42182" xr:uid="{B3C49F3B-E901-4C58-B1F9-DB1460A6E0D6}"/>
    <cellStyle name="Normal 13 2 6 2 6" xfId="19357" xr:uid="{4A432D9F-E6C6-4A57-85D6-C0394D94EB4D}"/>
    <cellStyle name="Normal 13 2 6 2 7" xfId="21272" xr:uid="{5FB0A465-C583-4F6F-9D03-07CB1D835A48}"/>
    <cellStyle name="Normal 13 2 6 2 8" xfId="37181" xr:uid="{898818E9-3BD7-409F-9BF6-E6D52B464394}"/>
    <cellStyle name="Normal 13 2 6 2 9" xfId="39661" xr:uid="{DCC5832C-A897-4052-8B0E-30E45BFC526D}"/>
    <cellStyle name="Normal 13 2 6 3" xfId="3934" xr:uid="{00000000-0005-0000-0000-00005E0F0000}"/>
    <cellStyle name="Normal 13 2 6 3 2" xfId="3935" xr:uid="{00000000-0005-0000-0000-00005F0F0000}"/>
    <cellStyle name="Normal 13 2 6 3 2 2" xfId="3936" xr:uid="{00000000-0005-0000-0000-0000600F0000}"/>
    <cellStyle name="Normal 13 2 6 3 2 2 2" xfId="3937" xr:uid="{00000000-0005-0000-0000-0000610F0000}"/>
    <cellStyle name="Normal 13 2 6 3 2 2 2 2" xfId="19372" xr:uid="{66B1BEAC-6E41-48F4-AE38-F1867CA2E7BF}"/>
    <cellStyle name="Normal 13 2 6 3 2 2 2 3" xfId="21330" xr:uid="{B574A0C0-C279-4490-96BF-78F4AA23DB86}"/>
    <cellStyle name="Normal 13 2 6 3 2 2 2 4" xfId="37221" xr:uid="{B6BD0806-F6E4-47FC-9BA6-ECACDACB69A9}"/>
    <cellStyle name="Normal 13 2 6 3 2 2 2 5" xfId="39701" xr:uid="{C96D4848-7CF8-4240-93A5-B197F68F3A69}"/>
    <cellStyle name="Normal 13 2 6 3 2 2 2 6" xfId="42179" xr:uid="{6A63AC54-A9E8-42BE-9784-B6DAA3190BF8}"/>
    <cellStyle name="Normal 13 2 6 3 2 2 3" xfId="19371" xr:uid="{55ECB117-2BF6-4619-8883-33577F99E041}"/>
    <cellStyle name="Normal 13 2 6 3 2 2 4" xfId="24912" xr:uid="{6F84F1F4-CC90-4A43-B421-FA36EACF9326}"/>
    <cellStyle name="Normal 13 2 6 3 2 2 5" xfId="38768" xr:uid="{3D021FA5-DD8B-4E35-99C0-D1721924FBEB}"/>
    <cellStyle name="Normal 13 2 6 3 2 2 6" xfId="41248" xr:uid="{7C4D1EE0-3022-4816-B2AF-BE896FC71D1F}"/>
    <cellStyle name="Normal 13 2 6 3 2 2 7" xfId="43726" xr:uid="{D696A9CA-CE56-45DE-9B14-8D0B11F9589C}"/>
    <cellStyle name="Normal 13 2 6 3 2 3" xfId="3938" xr:uid="{00000000-0005-0000-0000-0000620F0000}"/>
    <cellStyle name="Normal 13 2 6 3 2 3 2" xfId="19373" xr:uid="{1A5E4B6F-31DB-488E-8EE3-0F23B6AE7C24}"/>
    <cellStyle name="Normal 13 2 6 3 2 3 3" xfId="21331" xr:uid="{3AEFED72-CD02-447F-BD40-1CC0833E6C3C}"/>
    <cellStyle name="Normal 13 2 6 3 2 3 4" xfId="37222" xr:uid="{B1EED859-5347-40BC-A076-0B088952C3C2}"/>
    <cellStyle name="Normal 13 2 6 3 2 3 5" xfId="39702" xr:uid="{E8AB1D86-C3C3-457D-AE41-D902E630E586}"/>
    <cellStyle name="Normal 13 2 6 3 2 3 6" xfId="42180" xr:uid="{EB3BAE49-5938-4123-BB70-539F8FC13B52}"/>
    <cellStyle name="Normal 13 2 6 3 2 4" xfId="19370" xr:uid="{FF3A9048-4879-4CD2-85E3-FFBD1E711B08}"/>
    <cellStyle name="Normal 13 2 6 3 2 5" xfId="24911" xr:uid="{20F3EB99-E717-457A-BFBC-2C4184BF392D}"/>
    <cellStyle name="Normal 13 2 6 3 2 6" xfId="38767" xr:uid="{3B9A0EE2-6945-4593-A39D-3D1BDE679969}"/>
    <cellStyle name="Normal 13 2 6 3 2 7" xfId="41247" xr:uid="{B5CE204C-6C5F-42B6-8B78-0C4D4692AB17}"/>
    <cellStyle name="Normal 13 2 6 3 2 8" xfId="43725" xr:uid="{9390FEBE-DDC7-44D8-AA3E-F9EAB41414DD}"/>
    <cellStyle name="Normal 13 2 6 3 3" xfId="3939" xr:uid="{00000000-0005-0000-0000-0000630F0000}"/>
    <cellStyle name="Normal 13 2 6 3 3 2" xfId="3940" xr:uid="{00000000-0005-0000-0000-0000640F0000}"/>
    <cellStyle name="Normal 13 2 6 3 3 2 2" xfId="19375" xr:uid="{60699D2F-A862-412E-8EC8-129AFFBB48EC}"/>
    <cellStyle name="Normal 13 2 6 3 3 2 3" xfId="26828" xr:uid="{CEBDC58E-DB69-41AA-AD06-C025A15D1899}"/>
    <cellStyle name="Normal 13 2 6 3 3 2 4" xfId="38895" xr:uid="{472C8647-DDE1-40EF-8D88-70D8D7E1FB87}"/>
    <cellStyle name="Normal 13 2 6 3 3 2 5" xfId="41375" xr:uid="{B5DDFD68-E7B6-4C53-8200-43F8E059C63E}"/>
    <cellStyle name="Normal 13 2 6 3 3 2 6" xfId="43853" xr:uid="{E4879126-407B-43D6-8A75-C6669FA9C5F2}"/>
    <cellStyle name="Normal 13 2 6 3 3 3" xfId="19374" xr:uid="{EFED2ABE-3388-4EBB-AD62-0CDBD9542140}"/>
    <cellStyle name="Normal 13 2 6 3 3 4" xfId="26829" xr:uid="{CC7AAB69-8CC0-4A19-B325-939336B29851}"/>
    <cellStyle name="Normal 13 2 6 3 3 5" xfId="38896" xr:uid="{1FE7126C-5863-4EDF-A45F-9B58B318405B}"/>
    <cellStyle name="Normal 13 2 6 3 3 6" xfId="41376" xr:uid="{76A17F55-2B92-4013-BA59-FDCA0FDF1055}"/>
    <cellStyle name="Normal 13 2 6 3 3 7" xfId="43854" xr:uid="{05CFE93B-084E-4FB0-8049-870E51AD06D4}"/>
    <cellStyle name="Normal 13 2 6 3 4" xfId="3941" xr:uid="{00000000-0005-0000-0000-0000650F0000}"/>
    <cellStyle name="Normal 13 2 6 3 4 2" xfId="19376" xr:uid="{AFABA928-1434-4BC0-B709-0C84242AFBB0}"/>
    <cellStyle name="Normal 13 2 6 3 4 3" xfId="21326" xr:uid="{13259F4A-EF76-4036-AA27-99F1004E7CDB}"/>
    <cellStyle name="Normal 13 2 6 3 4 4" xfId="37218" xr:uid="{C1DB7B36-7E7B-47EA-BEB2-87759E51B952}"/>
    <cellStyle name="Normal 13 2 6 3 4 5" xfId="39698" xr:uid="{2B69DDDE-D2C9-4B5B-8CB1-0EC049B972A8}"/>
    <cellStyle name="Normal 13 2 6 3 4 6" xfId="42176" xr:uid="{6B8C41D0-163C-48A3-9E6C-8253B49FA2D8}"/>
    <cellStyle name="Normal 13 2 6 3 5" xfId="19369" xr:uid="{24F41CEE-851A-45F0-8945-F50FFD7ECA62}"/>
    <cellStyle name="Normal 13 2 6 3 6" xfId="24139" xr:uid="{11995E4A-0C9D-493A-A0DD-3DE0CA006B2F}"/>
    <cellStyle name="Normal 13 2 6 3 7" xfId="37999" xr:uid="{8E21D10B-841F-487D-9544-F2A742BF8DC7}"/>
    <cellStyle name="Normal 13 2 6 3 8" xfId="40479" xr:uid="{79BF02AC-020C-4AB4-9CDE-DF9497992319}"/>
    <cellStyle name="Normal 13 2 6 3 9" xfId="42957" xr:uid="{BC36D743-90CF-4ABA-895F-13EE2FF467CE}"/>
    <cellStyle name="Normal 13 2 6 4" xfId="3942" xr:uid="{00000000-0005-0000-0000-0000660F0000}"/>
    <cellStyle name="Normal 13 2 6 5" xfId="3943" xr:uid="{00000000-0005-0000-0000-0000670F0000}"/>
    <cellStyle name="Normal 13 2 6 5 2" xfId="3944" xr:uid="{00000000-0005-0000-0000-0000680F0000}"/>
    <cellStyle name="Normal 13 2 6 5 2 2" xfId="19378" xr:uid="{FA4DC3B7-1D8C-4D5D-8EFD-97F24DA989E9}"/>
    <cellStyle name="Normal 13 2 6 5 2 3" xfId="24914" xr:uid="{0B651D39-641E-4145-BFCE-50835182C911}"/>
    <cellStyle name="Normal 13 2 6 5 2 4" xfId="38770" xr:uid="{F1E7C963-BCDB-4BDB-B486-5846B4D655CF}"/>
    <cellStyle name="Normal 13 2 6 5 2 5" xfId="41250" xr:uid="{25A1B24D-A7FA-4187-88B5-AD6E52598819}"/>
    <cellStyle name="Normal 13 2 6 5 2 6" xfId="43728" xr:uid="{28414A18-D3BE-4D07-AC27-1A2064A53448}"/>
    <cellStyle name="Normal 13 2 6 5 3" xfId="19377" xr:uid="{CE8AD8E9-641C-4A61-9FBA-3A288BC82C4A}"/>
    <cellStyle name="Normal 13 2 6 5 4" xfId="24913" xr:uid="{09452A86-3EEA-4B0B-879F-761D60BF866B}"/>
    <cellStyle name="Normal 13 2 6 5 5" xfId="38769" xr:uid="{1421EF47-0AAA-439D-BD61-E44B9ADEA646}"/>
    <cellStyle name="Normal 13 2 6 5 6" xfId="41249" xr:uid="{0168B0EA-99F3-4CC9-94DE-333F946EA7B0}"/>
    <cellStyle name="Normal 13 2 6 5 7" xfId="43727" xr:uid="{0C0B9AFC-B9AB-4410-AD7C-506A6D0901AF}"/>
    <cellStyle name="Normal 13 2 6 6" xfId="3945" xr:uid="{00000000-0005-0000-0000-0000690F0000}"/>
    <cellStyle name="Normal 13 2 6 6 2" xfId="19379" xr:uid="{B3E32F32-2AB7-482B-B11C-30331B2DF887}"/>
    <cellStyle name="Normal 13 2 6 6 3" xfId="21325" xr:uid="{C841A04A-9B86-46A7-94B1-B3A7283EF4FF}"/>
    <cellStyle name="Normal 13 2 6 6 4" xfId="37217" xr:uid="{3BA87CBD-8A4C-4193-8675-9425BE24881B}"/>
    <cellStyle name="Normal 13 2 6 6 5" xfId="39697" xr:uid="{302FD453-C66B-40F6-B8D6-3AB97051DA52}"/>
    <cellStyle name="Normal 13 2 6 6 6" xfId="42175" xr:uid="{3E96D983-FA2C-4F37-9E3B-E052FC8D6250}"/>
    <cellStyle name="Normal 13 2 6 7" xfId="19356" xr:uid="{73038C8D-C581-4553-B29C-13D93223F964}"/>
    <cellStyle name="Normal 13 2 6 8" xfId="19682" xr:uid="{C22C0B96-AF4C-4D22-BFAA-8C0B9B350B57}"/>
    <cellStyle name="Normal 13 2 6 9" xfId="36650" xr:uid="{51C3D67F-1FAE-4E53-BDE3-6AB51EEB5135}"/>
    <cellStyle name="Normal 13 2 7" xfId="3946" xr:uid="{00000000-0005-0000-0000-00006A0F0000}"/>
    <cellStyle name="Normal 13 2 7 10" xfId="39131" xr:uid="{45827906-8EF3-472B-9E55-DAC912D34385}"/>
    <cellStyle name="Normal 13 2 7 11" xfId="41609" xr:uid="{44278A5B-2188-4152-9C1D-D81004F282B2}"/>
    <cellStyle name="Normal 13 2 7 2" xfId="3947" xr:uid="{00000000-0005-0000-0000-00006B0F0000}"/>
    <cellStyle name="Normal 13 2 7 2 10" xfId="42140" xr:uid="{5D79EB55-259E-4F4E-85E2-92271B866AAE}"/>
    <cellStyle name="Normal 13 2 7 2 2" xfId="3948" xr:uid="{00000000-0005-0000-0000-00006C0F0000}"/>
    <cellStyle name="Normal 13 2 7 2 2 2" xfId="3949" xr:uid="{00000000-0005-0000-0000-00006D0F0000}"/>
    <cellStyle name="Normal 13 2 7 2 2 2 2" xfId="3950" xr:uid="{00000000-0005-0000-0000-00006E0F0000}"/>
    <cellStyle name="Normal 13 2 7 2 2 2 2 2" xfId="19384" xr:uid="{34011C86-440E-4E9F-A080-58B3B4F30B45}"/>
    <cellStyle name="Normal 13 2 7 2 2 2 2 3" xfId="21324" xr:uid="{60A648F3-ABE0-4052-B4AF-0A95ECF16E83}"/>
    <cellStyle name="Normal 13 2 7 2 2 2 2 4" xfId="37216" xr:uid="{8F28431C-0451-4286-B3E5-580899FCFF6C}"/>
    <cellStyle name="Normal 13 2 7 2 2 2 2 5" xfId="39696" xr:uid="{37ED3800-B8FD-4148-8256-4D6E26FECA79}"/>
    <cellStyle name="Normal 13 2 7 2 2 2 2 6" xfId="42174" xr:uid="{6DC30545-E1F9-4A19-9632-D982EFAD97E1}"/>
    <cellStyle name="Normal 13 2 7 2 2 2 3" xfId="19383" xr:uid="{C074E838-285A-4E42-AF22-44D7319AF545}"/>
    <cellStyle name="Normal 13 2 7 2 2 2 4" xfId="21323" xr:uid="{E192B63A-4419-4C57-B5D8-9EC8386FB500}"/>
    <cellStyle name="Normal 13 2 7 2 2 2 5" xfId="37215" xr:uid="{F6F812A6-22AC-4FA4-8131-3F55A5D2F01C}"/>
    <cellStyle name="Normal 13 2 7 2 2 2 6" xfId="39695" xr:uid="{04543B41-9344-4DAC-925C-7B948117CDC2}"/>
    <cellStyle name="Normal 13 2 7 2 2 2 7" xfId="42173" xr:uid="{849E1E6A-7398-41CC-8520-AAEF28B09BAF}"/>
    <cellStyle name="Normal 13 2 7 2 2 3" xfId="3951" xr:uid="{00000000-0005-0000-0000-00006F0F0000}"/>
    <cellStyle name="Normal 13 2 7 2 2 3 2" xfId="19385" xr:uid="{A97B11B5-85BE-46C6-8CDA-3F890A3CE6BD}"/>
    <cellStyle name="Normal 13 2 7 2 2 3 3" xfId="24915" xr:uid="{421572BC-79C4-4D80-A128-2D5A3AAD60D0}"/>
    <cellStyle name="Normal 13 2 7 2 2 3 4" xfId="38771" xr:uid="{8B87D74F-D814-4A63-98C1-B74126876142}"/>
    <cellStyle name="Normal 13 2 7 2 2 3 5" xfId="41251" xr:uid="{4833FC9B-E167-4AEE-B710-FFDA092798DB}"/>
    <cellStyle name="Normal 13 2 7 2 2 3 6" xfId="43729" xr:uid="{C3630EDB-AEFB-4A5D-A614-21A642A4D380}"/>
    <cellStyle name="Normal 13 2 7 2 2 4" xfId="19382" xr:uid="{7732F3A3-2DE2-4B9A-951C-7B88EDF0C5E4}"/>
    <cellStyle name="Normal 13 2 7 2 2 5" xfId="24142" xr:uid="{E5C2444C-B9D3-4553-A503-2960E284C6B8}"/>
    <cellStyle name="Normal 13 2 7 2 2 6" xfId="38002" xr:uid="{0B6A640D-8966-41E5-A079-4FEF101DE621}"/>
    <cellStyle name="Normal 13 2 7 2 2 7" xfId="40482" xr:uid="{C7CFA7D2-A77A-4738-9C0B-2185A79663F6}"/>
    <cellStyle name="Normal 13 2 7 2 2 8" xfId="42960" xr:uid="{B38C9FC4-12A0-46D9-B00A-DA3396FA163A}"/>
    <cellStyle name="Normal 13 2 7 2 3" xfId="3952" xr:uid="{00000000-0005-0000-0000-0000700F0000}"/>
    <cellStyle name="Normal 13 2 7 2 3 2" xfId="3953" xr:uid="{00000000-0005-0000-0000-0000710F0000}"/>
    <cellStyle name="Normal 13 2 7 2 3 2 2" xfId="3954" xr:uid="{00000000-0005-0000-0000-0000720F0000}"/>
    <cellStyle name="Normal 13 2 7 2 3 2 2 2" xfId="19388" xr:uid="{9556C088-06FF-4941-A3E6-B32457E414CC}"/>
    <cellStyle name="Normal 13 2 7 2 3 2 2 3" xfId="21322" xr:uid="{DBC2749A-F407-4095-8B5C-1B17B1C378EA}"/>
    <cellStyle name="Normal 13 2 7 2 3 2 2 4" xfId="37214" xr:uid="{B2A7EF60-4337-4604-BB60-48F381C2A685}"/>
    <cellStyle name="Normal 13 2 7 2 3 2 2 5" xfId="39694" xr:uid="{75AB0890-F744-4361-BFEF-3B00611DCAC1}"/>
    <cellStyle name="Normal 13 2 7 2 3 2 2 6" xfId="42172" xr:uid="{B711FDDC-042D-4FDA-9555-C94144DE5CD8}"/>
    <cellStyle name="Normal 13 2 7 2 3 2 3" xfId="19387" xr:uid="{3413734F-620E-421D-B8EC-8C5591C409D8}"/>
    <cellStyle name="Normal 13 2 7 2 3 2 4" xfId="20819" xr:uid="{BBECB21B-D33A-443A-AD8B-896385276770}"/>
    <cellStyle name="Normal 13 2 7 2 3 2 5" xfId="36975" xr:uid="{0189B343-0B51-4057-8B25-B92CB76BE30D}"/>
    <cellStyle name="Normal 13 2 7 2 3 2 6" xfId="39455" xr:uid="{D260FB22-78F0-444E-81F9-71B45C113BE5}"/>
    <cellStyle name="Normal 13 2 7 2 3 2 7" xfId="41933" xr:uid="{07FA6033-E0C0-4BC0-83C9-30C1885E39F6}"/>
    <cellStyle name="Normal 13 2 7 2 3 3" xfId="3955" xr:uid="{00000000-0005-0000-0000-0000730F0000}"/>
    <cellStyle name="Normal 13 2 7 2 3 3 2" xfId="19389" xr:uid="{747BA9F0-8215-4705-9D4A-9A5BC59990C1}"/>
    <cellStyle name="Normal 13 2 7 2 3 3 3" xfId="26831" xr:uid="{B6565296-8D95-4A26-AB38-9B014C7C37C5}"/>
    <cellStyle name="Normal 13 2 7 2 3 3 4" xfId="38898" xr:uid="{A592DD21-B197-4DBD-8EA7-4111D441BF04}"/>
    <cellStyle name="Normal 13 2 7 2 3 3 5" xfId="41378" xr:uid="{3351CDB2-9E12-43AB-9CD7-0D3686586373}"/>
    <cellStyle name="Normal 13 2 7 2 3 3 6" xfId="43856" xr:uid="{64D4974B-44B1-4136-BEF8-7B79D7A39AE7}"/>
    <cellStyle name="Normal 13 2 7 2 3 4" xfId="19386" xr:uid="{4402826A-782B-4323-9D14-8D1970FDE811}"/>
    <cellStyle name="Normal 13 2 7 2 3 5" xfId="24916" xr:uid="{CC0CCC6B-5204-4E1B-9FED-9DD1AE0E5D4D}"/>
    <cellStyle name="Normal 13 2 7 2 3 6" xfId="38772" xr:uid="{1E61EAFF-7D7A-48C9-B607-AEC776DE8440}"/>
    <cellStyle name="Normal 13 2 7 2 3 7" xfId="41252" xr:uid="{DCB85F27-4B83-41A7-A8F9-87CC79A87E0E}"/>
    <cellStyle name="Normal 13 2 7 2 3 8" xfId="43730" xr:uid="{C72C2897-2B45-4C44-893C-3A98F6064C2A}"/>
    <cellStyle name="Normal 13 2 7 2 4" xfId="3956" xr:uid="{00000000-0005-0000-0000-0000740F0000}"/>
    <cellStyle name="Normal 13 2 7 2 4 2" xfId="3957" xr:uid="{00000000-0005-0000-0000-0000750F0000}"/>
    <cellStyle name="Normal 13 2 7 2 4 2 2" xfId="19391" xr:uid="{90DC6049-16C7-486D-949E-F291B5C84CF5}"/>
    <cellStyle name="Normal 13 2 7 2 4 2 3" xfId="26830" xr:uid="{A600EB32-4BA7-4ABF-8290-3B4DD9D64F60}"/>
    <cellStyle name="Normal 13 2 7 2 4 2 4" xfId="38897" xr:uid="{A9FA0193-82AF-4378-AC7E-817EE53558BA}"/>
    <cellStyle name="Normal 13 2 7 2 4 2 5" xfId="41377" xr:uid="{A51BE540-2D27-4558-BAA3-74E6FBC277E9}"/>
    <cellStyle name="Normal 13 2 7 2 4 2 6" xfId="43855" xr:uid="{DA554E59-7441-459B-AC92-2C31E2A03A7F}"/>
    <cellStyle name="Normal 13 2 7 2 4 3" xfId="19390" xr:uid="{0A266E52-3368-47C5-B0F1-AB13CABF9E5C}"/>
    <cellStyle name="Normal 13 2 7 2 4 4" xfId="21318" xr:uid="{245F07EC-CD76-4B91-8420-26DBBE506994}"/>
    <cellStyle name="Normal 13 2 7 2 4 5" xfId="37211" xr:uid="{7BEBF57D-DAF4-4C2F-931B-A87788C05E5E}"/>
    <cellStyle name="Normal 13 2 7 2 4 6" xfId="39691" xr:uid="{24E7CB62-9F6C-4DAC-9047-9F56FDE79E81}"/>
    <cellStyle name="Normal 13 2 7 2 4 7" xfId="42169" xr:uid="{19034B9A-1C05-4853-A39B-CE9EEBF75240}"/>
    <cellStyle name="Normal 13 2 7 2 5" xfId="3958" xr:uid="{00000000-0005-0000-0000-0000760F0000}"/>
    <cellStyle name="Normal 13 2 7 2 5 2" xfId="19392" xr:uid="{DC2938C4-64F6-4A12-8E42-E2CC74FF35C1}"/>
    <cellStyle name="Normal 13 2 7 2 5 3" xfId="24917" xr:uid="{A0E74C07-8A9F-4B48-BD24-DE82D0D475BA}"/>
    <cellStyle name="Normal 13 2 7 2 5 4" xfId="38773" xr:uid="{A4199230-FC86-4776-B3D2-7BB3BD13690D}"/>
    <cellStyle name="Normal 13 2 7 2 5 5" xfId="41253" xr:uid="{F025DFC7-F1ED-43D6-9861-B843688804E7}"/>
    <cellStyle name="Normal 13 2 7 2 5 6" xfId="43731" xr:uid="{EDC4D884-701C-4968-BB51-1ADB5B17C278}"/>
    <cellStyle name="Normal 13 2 7 2 6" xfId="19381" xr:uid="{1A1D513F-E179-41EF-BA95-0F3F866EC4F4}"/>
    <cellStyle name="Normal 13 2 7 2 7" xfId="21274" xr:uid="{50A687EE-A5D7-40DF-A4AB-BFFF54E18D57}"/>
    <cellStyle name="Normal 13 2 7 2 8" xfId="37182" xr:uid="{7F98AE98-32B0-4E54-A6E5-2B6F4BC8E773}"/>
    <cellStyle name="Normal 13 2 7 2 9" xfId="39662" xr:uid="{997AB48C-8635-4F0E-A114-C6744CD9B7F7}"/>
    <cellStyle name="Normal 13 2 7 3" xfId="3959" xr:uid="{00000000-0005-0000-0000-0000770F0000}"/>
    <cellStyle name="Normal 13 2 7 3 2" xfId="3960" xr:uid="{00000000-0005-0000-0000-0000780F0000}"/>
    <cellStyle name="Normal 13 2 7 3 2 2" xfId="3961" xr:uid="{00000000-0005-0000-0000-0000790F0000}"/>
    <cellStyle name="Normal 13 2 7 3 2 2 2" xfId="3962" xr:uid="{00000000-0005-0000-0000-00007A0F0000}"/>
    <cellStyle name="Normal 13 2 7 3 2 2 2 2" xfId="19396" xr:uid="{30D4A42D-87C3-4932-9125-55FA4DACB7EF}"/>
    <cellStyle name="Normal 13 2 7 3 2 2 2 3" xfId="21314" xr:uid="{A474A564-4F20-4C89-B03B-87F9BD69901F}"/>
    <cellStyle name="Normal 13 2 7 3 2 2 2 4" xfId="37207" xr:uid="{286A7735-EA63-4D95-A8CE-BA7DB96C91A2}"/>
    <cellStyle name="Normal 13 2 7 3 2 2 2 5" xfId="39687" xr:uid="{E6BF2180-3C34-449D-9736-EA9BF1C1D325}"/>
    <cellStyle name="Normal 13 2 7 3 2 2 2 6" xfId="42165" xr:uid="{A153E468-840F-4662-A796-B2AC1FA2B22B}"/>
    <cellStyle name="Normal 13 2 7 3 2 2 3" xfId="19395" xr:uid="{39771B6A-D266-4E6A-AC14-BE5861B2B7BB}"/>
    <cellStyle name="Normal 13 2 7 3 2 2 4" xfId="26833" xr:uid="{07149DA9-005B-4F09-A7DE-FBDC8F055877}"/>
    <cellStyle name="Normal 13 2 7 3 2 2 5" xfId="38900" xr:uid="{5FF4D880-EE58-4FD6-8B90-1651913368F1}"/>
    <cellStyle name="Normal 13 2 7 3 2 2 6" xfId="41380" xr:uid="{71A8ACA0-5CF0-4413-9390-BC4B15CC2978}"/>
    <cellStyle name="Normal 13 2 7 3 2 2 7" xfId="43858" xr:uid="{46129983-2198-4390-85C8-671550E05BE0}"/>
    <cellStyle name="Normal 13 2 7 3 2 3" xfId="3963" xr:uid="{00000000-0005-0000-0000-00007B0F0000}"/>
    <cellStyle name="Normal 13 2 7 3 2 3 2" xfId="19397" xr:uid="{FEF415A1-DB3E-46CF-B01C-C553D238F93F}"/>
    <cellStyle name="Normal 13 2 7 3 2 3 3" xfId="26832" xr:uid="{1BB5CF96-D8E9-4A86-9905-D11A5F4AD652}"/>
    <cellStyle name="Normal 13 2 7 3 2 3 4" xfId="38899" xr:uid="{2A344131-BD1E-4929-8616-BC898EFF74D3}"/>
    <cellStyle name="Normal 13 2 7 3 2 3 5" xfId="41379" xr:uid="{564F35B4-1B45-4964-B5AB-43DBA80FB1DC}"/>
    <cellStyle name="Normal 13 2 7 3 2 3 6" xfId="43857" xr:uid="{B21EAF40-D859-41AF-A017-7737CE8193B7}"/>
    <cellStyle name="Normal 13 2 7 3 2 4" xfId="19394" xr:uid="{C7A065AE-0EE0-4132-B26D-1D227680E384}"/>
    <cellStyle name="Normal 13 2 7 3 2 5" xfId="21316" xr:uid="{1A9940C0-66A9-40FC-93A7-CFEAEAA6EBA1}"/>
    <cellStyle name="Normal 13 2 7 3 2 6" xfId="37209" xr:uid="{C87F27B7-B0E2-4842-A73F-D3C4A06DB691}"/>
    <cellStyle name="Normal 13 2 7 3 2 7" xfId="39689" xr:uid="{7A0A31B4-B289-475A-9108-9490C51C7D4D}"/>
    <cellStyle name="Normal 13 2 7 3 2 8" xfId="42167" xr:uid="{8BE66540-33A5-4874-A38D-66C032A33878}"/>
    <cellStyle name="Normal 13 2 7 3 3" xfId="3964" xr:uid="{00000000-0005-0000-0000-00007C0F0000}"/>
    <cellStyle name="Normal 13 2 7 3 3 2" xfId="3965" xr:uid="{00000000-0005-0000-0000-00007D0F0000}"/>
    <cellStyle name="Normal 13 2 7 3 3 2 2" xfId="19399" xr:uid="{7B995942-53BA-4910-BD9A-18D506D3D721}"/>
    <cellStyle name="Normal 13 2 7 3 3 2 3" xfId="24918" xr:uid="{2E8DAC4F-98F4-4A35-B436-E55454955C18}"/>
    <cellStyle name="Normal 13 2 7 3 3 2 4" xfId="38774" xr:uid="{C2357E96-9003-481C-80F6-95FDBA90540E}"/>
    <cellStyle name="Normal 13 2 7 3 3 2 5" xfId="41254" xr:uid="{2DD2C3F8-D8C8-49FA-9A7B-B6B93879BBE6}"/>
    <cellStyle name="Normal 13 2 7 3 3 2 6" xfId="43732" xr:uid="{F9C79700-2873-4822-B602-7059C44D3F07}"/>
    <cellStyle name="Normal 13 2 7 3 3 3" xfId="19398" xr:uid="{15AFB201-B757-4F53-9BB8-51574ACB2FC5}"/>
    <cellStyle name="Normal 13 2 7 3 3 4" xfId="21312" xr:uid="{E7EC1CB0-1CCB-4F8C-A5AE-5916B32040DE}"/>
    <cellStyle name="Normal 13 2 7 3 3 5" xfId="37205" xr:uid="{0A3E4885-02E3-4D69-B18A-FC2D3B401CB8}"/>
    <cellStyle name="Normal 13 2 7 3 3 6" xfId="39685" xr:uid="{A42C1B50-8963-4484-9378-C288BC200252}"/>
    <cellStyle name="Normal 13 2 7 3 3 7" xfId="42163" xr:uid="{C9978043-3388-48A4-9C2E-8D1F25647C86}"/>
    <cellStyle name="Normal 13 2 7 3 4" xfId="3966" xr:uid="{00000000-0005-0000-0000-00007E0F0000}"/>
    <cellStyle name="Normal 13 2 7 3 4 2" xfId="19400" xr:uid="{C8F9C39C-D502-41D7-B587-D798F364773A}"/>
    <cellStyle name="Normal 13 2 7 3 4 3" xfId="21310" xr:uid="{5F5A3B04-70E7-4BA6-892D-E15965855143}"/>
    <cellStyle name="Normal 13 2 7 3 4 4" xfId="37203" xr:uid="{1B26ECA0-17F8-4837-8A2D-FE58A13FEEEA}"/>
    <cellStyle name="Normal 13 2 7 3 4 5" xfId="39683" xr:uid="{3B1A0CF6-56F1-4FD5-B081-0C730B89C768}"/>
    <cellStyle name="Normal 13 2 7 3 4 6" xfId="42161" xr:uid="{86C4B077-12BE-4418-9599-44857A47332F}"/>
    <cellStyle name="Normal 13 2 7 3 5" xfId="19393" xr:uid="{FD42F9CF-E0A2-4775-8BDC-F9856B0EC11B}"/>
    <cellStyle name="Normal 13 2 7 3 6" xfId="24141" xr:uid="{5F029CDB-9EE6-45E4-987A-EDD4F8679B65}"/>
    <cellStyle name="Normal 13 2 7 3 7" xfId="38001" xr:uid="{ED457F91-87F8-4C6A-B23F-DAE5A80D22F9}"/>
    <cellStyle name="Normal 13 2 7 3 8" xfId="40481" xr:uid="{CC9FB2C2-6E97-4445-93FF-FCE5E352FAB1}"/>
    <cellStyle name="Normal 13 2 7 3 9" xfId="42959" xr:uid="{FCF1EFD5-340D-4D76-82BA-48EFA01A0919}"/>
    <cellStyle name="Normal 13 2 7 4" xfId="3967" xr:uid="{00000000-0005-0000-0000-00007F0F0000}"/>
    <cellStyle name="Normal 13 2 7 5" xfId="3968" xr:uid="{00000000-0005-0000-0000-0000800F0000}"/>
    <cellStyle name="Normal 13 2 7 5 2" xfId="3969" xr:uid="{00000000-0005-0000-0000-0000810F0000}"/>
    <cellStyle name="Normal 13 2 7 5 2 2" xfId="19402" xr:uid="{418DD3A8-E645-48DF-B76F-D1E2E73C3D62}"/>
    <cellStyle name="Normal 13 2 7 5 2 3" xfId="24919" xr:uid="{CABBED70-382F-4238-9932-240F3AC51137}"/>
    <cellStyle name="Normal 13 2 7 5 2 4" xfId="38775" xr:uid="{BBCACB0E-B4CF-47F8-BAE2-64D4910596F5}"/>
    <cellStyle name="Normal 13 2 7 5 2 5" xfId="41255" xr:uid="{DCCE9D39-418E-44BE-B533-C6B0B840C59F}"/>
    <cellStyle name="Normal 13 2 7 5 2 6" xfId="43733" xr:uid="{260AC032-8A70-454B-9ECF-4A474D9808B2}"/>
    <cellStyle name="Normal 13 2 7 5 3" xfId="19401" xr:uid="{95CD0865-F64D-45D7-B7D0-FA08921BB8EC}"/>
    <cellStyle name="Normal 13 2 7 5 4" xfId="21308" xr:uid="{B0453CA9-27CB-4107-B193-AAC0374D46B8}"/>
    <cellStyle name="Normal 13 2 7 5 5" xfId="37201" xr:uid="{3C870297-C37B-47AB-ABAC-0DB04E8CF319}"/>
    <cellStyle name="Normal 13 2 7 5 6" xfId="39681" xr:uid="{2E26392D-5555-4328-AACB-ABE7B04A50AA}"/>
    <cellStyle name="Normal 13 2 7 5 7" xfId="42159" xr:uid="{8032FB7A-A822-41A2-8B54-A39366F5A627}"/>
    <cellStyle name="Normal 13 2 7 6" xfId="3970" xr:uid="{00000000-0005-0000-0000-0000820F0000}"/>
    <cellStyle name="Normal 13 2 7 6 2" xfId="19403" xr:uid="{10002E97-A356-401E-81F6-DCD480B49DB7}"/>
    <cellStyle name="Normal 13 2 7 6 3" xfId="21307" xr:uid="{EF14CF1C-9590-4F00-B056-0B6D43D6EFC9}"/>
    <cellStyle name="Normal 13 2 7 6 4" xfId="37200" xr:uid="{AA2C109A-142D-41B3-BBD8-D16F28C349A1}"/>
    <cellStyle name="Normal 13 2 7 6 5" xfId="39680" xr:uid="{88F52A86-8694-4990-B14A-8A30CAABD345}"/>
    <cellStyle name="Normal 13 2 7 6 6" xfId="42158" xr:uid="{65233C68-A13A-417F-8116-EF300B05548E}"/>
    <cellStyle name="Normal 13 2 7 7" xfId="19380" xr:uid="{CC807D97-6868-4E72-BCEB-AB8EB6371E75}"/>
    <cellStyle name="Normal 13 2 7 8" xfId="19683" xr:uid="{69B033FD-4C23-48E6-B74D-FE410D03D3DE}"/>
    <cellStyle name="Normal 13 2 7 9" xfId="36651" xr:uid="{E7280ED8-3DEE-4E75-9C54-441C0AEEFBAB}"/>
    <cellStyle name="Normal 13 2 8" xfId="3971" xr:uid="{00000000-0005-0000-0000-0000830F0000}"/>
    <cellStyle name="Normal 13 2 8 10" xfId="39132" xr:uid="{FCD3B6C7-8DE1-4CE7-90A4-30CA5213E4DC}"/>
    <cellStyle name="Normal 13 2 8 11" xfId="41610" xr:uid="{498385CF-32D8-499C-9734-71D910691C9D}"/>
    <cellStyle name="Normal 13 2 8 2" xfId="3972" xr:uid="{00000000-0005-0000-0000-0000840F0000}"/>
    <cellStyle name="Normal 13 2 8 2 10" xfId="42141" xr:uid="{8A7CE707-94AF-40E0-B351-E793C4E423FB}"/>
    <cellStyle name="Normal 13 2 8 2 2" xfId="3973" xr:uid="{00000000-0005-0000-0000-0000850F0000}"/>
    <cellStyle name="Normal 13 2 8 2 2 2" xfId="3974" xr:uid="{00000000-0005-0000-0000-0000860F0000}"/>
    <cellStyle name="Normal 13 2 8 2 2 2 2" xfId="3975" xr:uid="{00000000-0005-0000-0000-0000870F0000}"/>
    <cellStyle name="Normal 13 2 8 2 2 2 2 2" xfId="19408" xr:uid="{A8A5E589-47BE-48F0-BC5E-EE5DE277378A}"/>
    <cellStyle name="Normal 13 2 8 2 2 2 2 3" xfId="24920" xr:uid="{E14659FB-83BB-404C-A47F-EC711EED01C1}"/>
    <cellStyle name="Normal 13 2 8 2 2 2 2 4" xfId="38776" xr:uid="{24BD93AC-FA33-4EB4-8EA6-DF1CFD32305D}"/>
    <cellStyle name="Normal 13 2 8 2 2 2 2 5" xfId="41256" xr:uid="{FCD3D772-51EF-445B-AFD3-FE209497C987}"/>
    <cellStyle name="Normal 13 2 8 2 2 2 2 6" xfId="43734" xr:uid="{D0B28299-C40B-4540-8AC4-589D3EE010B7}"/>
    <cellStyle name="Normal 13 2 8 2 2 2 3" xfId="19407" xr:uid="{3378E838-7588-40CF-8910-78C3FD9AF08C}"/>
    <cellStyle name="Normal 13 2 8 2 2 2 4" xfId="21305" xr:uid="{3702F8F3-D941-4346-A6E4-E04B76B9CA1E}"/>
    <cellStyle name="Normal 13 2 8 2 2 2 5" xfId="37198" xr:uid="{F96F482E-E870-43A5-B68E-A6C7234C582B}"/>
    <cellStyle name="Normal 13 2 8 2 2 2 6" xfId="39678" xr:uid="{8E115BDA-9FE2-471F-B41C-1C5C2B4CBCC8}"/>
    <cellStyle name="Normal 13 2 8 2 2 2 7" xfId="42156" xr:uid="{E3680376-F15D-42B1-B9FB-52A9FC0FE3D2}"/>
    <cellStyle name="Normal 13 2 8 2 2 3" xfId="3976" xr:uid="{00000000-0005-0000-0000-0000880F0000}"/>
    <cellStyle name="Normal 13 2 8 2 2 3 2" xfId="19409" xr:uid="{170FCD4B-36EB-4B40-A5A4-324BC8DD0700}"/>
    <cellStyle name="Normal 13 2 8 2 2 3 3" xfId="21304" xr:uid="{78471FF7-B00E-435C-9DD3-B47022CD59EF}"/>
    <cellStyle name="Normal 13 2 8 2 2 3 4" xfId="37197" xr:uid="{60E827EE-FF57-4A2F-80A4-A3C68179378C}"/>
    <cellStyle name="Normal 13 2 8 2 2 3 5" xfId="39677" xr:uid="{87F8FDE7-E70C-4AAC-9C83-4F7F97113859}"/>
    <cellStyle name="Normal 13 2 8 2 2 3 6" xfId="42155" xr:uid="{472E8549-7A25-42B6-8D4A-D0CF122E31EA}"/>
    <cellStyle name="Normal 13 2 8 2 2 4" xfId="19406" xr:uid="{006D3AAB-7321-4B66-97E9-56E87AFDE96F}"/>
    <cellStyle name="Normal 13 2 8 2 2 5" xfId="24144" xr:uid="{4F816D63-BBA6-4B59-BFAD-9ADF5E06B340}"/>
    <cellStyle name="Normal 13 2 8 2 2 6" xfId="38004" xr:uid="{8ACE5E13-E170-41EC-AC74-99FFC2FA082C}"/>
    <cellStyle name="Normal 13 2 8 2 2 7" xfId="40484" xr:uid="{C0DD5452-36C0-46E6-8095-F77BF9BC8F51}"/>
    <cellStyle name="Normal 13 2 8 2 2 8" xfId="42962" xr:uid="{6ECBA6CA-956D-4FCF-A576-B5D1F1660BC4}"/>
    <cellStyle name="Normal 13 2 8 2 3" xfId="3977" xr:uid="{00000000-0005-0000-0000-0000890F0000}"/>
    <cellStyle name="Normal 13 2 8 2 3 2" xfId="3978" xr:uid="{00000000-0005-0000-0000-00008A0F0000}"/>
    <cellStyle name="Normal 13 2 8 2 3 2 2" xfId="3979" xr:uid="{00000000-0005-0000-0000-00008B0F0000}"/>
    <cellStyle name="Normal 13 2 8 2 3 2 2 2" xfId="19412" xr:uid="{3665215B-8C06-4BF7-88DE-64E0931FE722}"/>
    <cellStyle name="Normal 13 2 8 2 3 2 2 3" xfId="24922" xr:uid="{BEBAD382-838F-4F03-BD46-824705B3B283}"/>
    <cellStyle name="Normal 13 2 8 2 3 2 2 4" xfId="38778" xr:uid="{ED83B4D4-0F6E-4B9B-9990-720B7EBF5579}"/>
    <cellStyle name="Normal 13 2 8 2 3 2 2 5" xfId="41258" xr:uid="{92828298-77EC-4507-B198-AA2115B717B4}"/>
    <cellStyle name="Normal 13 2 8 2 3 2 2 6" xfId="43736" xr:uid="{E88B178D-B897-4180-B44D-2DDDE5483430}"/>
    <cellStyle name="Normal 13 2 8 2 3 2 3" xfId="19411" xr:uid="{7542E81A-DF0C-4BD5-88FE-006EF73438F2}"/>
    <cellStyle name="Normal 13 2 8 2 3 2 4" xfId="21303" xr:uid="{1A1E855D-5D23-48FC-80B4-B83E6B906741}"/>
    <cellStyle name="Normal 13 2 8 2 3 2 5" xfId="37196" xr:uid="{28A472E4-8B76-4961-B6C7-B3B4646A9360}"/>
    <cellStyle name="Normal 13 2 8 2 3 2 6" xfId="39676" xr:uid="{2E271394-BFE3-48B0-BF98-F8DC557DCE99}"/>
    <cellStyle name="Normal 13 2 8 2 3 2 7" xfId="42154" xr:uid="{55CAF05A-0F3C-4360-82A0-00350FF31994}"/>
    <cellStyle name="Normal 13 2 8 2 3 3" xfId="3980" xr:uid="{00000000-0005-0000-0000-00008C0F0000}"/>
    <cellStyle name="Normal 13 2 8 2 3 3 2" xfId="19413" xr:uid="{86A93690-22B2-4643-B130-EFD8393A009A}"/>
    <cellStyle name="Normal 13 2 8 2 3 3 3" xfId="21302" xr:uid="{7F3A598F-DE63-40BA-9C01-98BC93D94651}"/>
    <cellStyle name="Normal 13 2 8 2 3 3 4" xfId="37195" xr:uid="{6C15A002-3F66-42B9-A086-42FDBED1C8E0}"/>
    <cellStyle name="Normal 13 2 8 2 3 3 5" xfId="39675" xr:uid="{93D24151-F17B-4C4A-BD64-DD4D41FC0D28}"/>
    <cellStyle name="Normal 13 2 8 2 3 3 6" xfId="42153" xr:uid="{A93AC12B-AD89-408F-BDA9-52576D6BC862}"/>
    <cellStyle name="Normal 13 2 8 2 3 4" xfId="19410" xr:uid="{1A12FDB2-A6EC-4683-B0E1-5F0EACC4EDEB}"/>
    <cellStyle name="Normal 13 2 8 2 3 5" xfId="24921" xr:uid="{9BC4A202-83EC-4EB0-B3C1-44F47D5956DC}"/>
    <cellStyle name="Normal 13 2 8 2 3 6" xfId="38777" xr:uid="{52038A98-32DF-48D0-AFE5-AE0CF84B19D1}"/>
    <cellStyle name="Normal 13 2 8 2 3 7" xfId="41257" xr:uid="{A1E50526-D77D-4E1B-A5CC-F483820A4CBE}"/>
    <cellStyle name="Normal 13 2 8 2 3 8" xfId="43735" xr:uid="{1D1ADD44-BF77-4C3F-8E5B-96951A27AEBC}"/>
    <cellStyle name="Normal 13 2 8 2 4" xfId="3981" xr:uid="{00000000-0005-0000-0000-00008D0F0000}"/>
    <cellStyle name="Normal 13 2 8 2 4 2" xfId="3982" xr:uid="{00000000-0005-0000-0000-00008E0F0000}"/>
    <cellStyle name="Normal 13 2 8 2 4 2 2" xfId="19415" xr:uid="{E15D7FF7-5900-4B8D-89A2-2B17E6C9A63D}"/>
    <cellStyle name="Normal 13 2 8 2 4 2 3" xfId="21298" xr:uid="{32070AB0-BE23-4F1B-AE05-EB177C913CE1}"/>
    <cellStyle name="Normal 13 2 8 2 4 2 4" xfId="37191" xr:uid="{D14A98D4-7BAB-4392-AD0D-BC40964AF467}"/>
    <cellStyle name="Normal 13 2 8 2 4 2 5" xfId="39671" xr:uid="{AB843A71-6CF1-4CC7-B751-9DA3A408CEA7}"/>
    <cellStyle name="Normal 13 2 8 2 4 2 6" xfId="42149" xr:uid="{4838A85A-77AE-45F9-8630-6A5139011FA3}"/>
    <cellStyle name="Normal 13 2 8 2 4 3" xfId="19414" xr:uid="{1319B233-1BED-443C-AF76-C8C17A9095E4}"/>
    <cellStyle name="Normal 13 2 8 2 4 4" xfId="24923" xr:uid="{8932C86B-D2DF-49F1-9E9C-489B002C2074}"/>
    <cellStyle name="Normal 13 2 8 2 4 5" xfId="38779" xr:uid="{EB448541-43B2-465E-8DE5-85750DECBCA6}"/>
    <cellStyle name="Normal 13 2 8 2 4 6" xfId="41259" xr:uid="{3794E7ED-DB2E-49CE-BA6B-667BCB539036}"/>
    <cellStyle name="Normal 13 2 8 2 4 7" xfId="43737" xr:uid="{592EA7C7-E22C-48D1-98FD-9CE87CFB8CAA}"/>
    <cellStyle name="Normal 13 2 8 2 5" xfId="3983" xr:uid="{00000000-0005-0000-0000-00008F0F0000}"/>
    <cellStyle name="Normal 13 2 8 2 5 2" xfId="19416" xr:uid="{06109DE2-0DD7-464A-90F1-309D5D3076F9}"/>
    <cellStyle name="Normal 13 2 8 2 5 3" xfId="26836" xr:uid="{E0036121-D8E4-48AF-A1DC-F5DE68922BA9}"/>
    <cellStyle name="Normal 13 2 8 2 5 4" xfId="38903" xr:uid="{578D837E-87A5-4A8B-969E-C1D8CBF8E2E3}"/>
    <cellStyle name="Normal 13 2 8 2 5 5" xfId="41383" xr:uid="{E8880AAC-6BE6-495B-80FC-9DB12CA9EA9B}"/>
    <cellStyle name="Normal 13 2 8 2 5 6" xfId="43861" xr:uid="{694A18DC-9713-4DA1-9B0F-B67E302FF20C}"/>
    <cellStyle name="Normal 13 2 8 2 6" xfId="19405" xr:uid="{987C0994-6394-4BB2-98EC-EB8FFE902102}"/>
    <cellStyle name="Normal 13 2 8 2 7" xfId="21276" xr:uid="{2A67A625-544F-42D9-8CBB-7237E28E48E5}"/>
    <cellStyle name="Normal 13 2 8 2 8" xfId="37183" xr:uid="{CFB90316-2F2E-499C-AFED-1EAEBA83A180}"/>
    <cellStyle name="Normal 13 2 8 2 9" xfId="39663" xr:uid="{D4EAB7F6-A56C-4731-AA53-87CC83DCFF2E}"/>
    <cellStyle name="Normal 13 2 8 3" xfId="3984" xr:uid="{00000000-0005-0000-0000-0000900F0000}"/>
    <cellStyle name="Normal 13 2 8 3 2" xfId="3985" xr:uid="{00000000-0005-0000-0000-0000910F0000}"/>
    <cellStyle name="Normal 13 2 8 3 2 2" xfId="3986" xr:uid="{00000000-0005-0000-0000-0000920F0000}"/>
    <cellStyle name="Normal 13 2 8 3 2 2 2" xfId="3987" xr:uid="{00000000-0005-0000-0000-0000930F0000}"/>
    <cellStyle name="Normal 13 2 8 3 2 2 2 2" xfId="19420" xr:uid="{BF07DB43-A609-417B-8B6E-DD5DC45C16AD}"/>
    <cellStyle name="Normal 13 2 8 3 2 2 2 3" xfId="24924" xr:uid="{B75344C8-0BF6-4F8F-AC18-7ECE0C540F8E}"/>
    <cellStyle name="Normal 13 2 8 3 2 2 2 4" xfId="38780" xr:uid="{73EE8342-907A-41FB-8037-CF4DDCE0B17A}"/>
    <cellStyle name="Normal 13 2 8 3 2 2 2 5" xfId="41260" xr:uid="{3ADF8BBC-CE54-4DD4-904B-BBCE06F68523}"/>
    <cellStyle name="Normal 13 2 8 3 2 2 2 6" xfId="43738" xr:uid="{DAD0C0FA-78E3-4F3B-B2C4-BA86DE6AC89D}"/>
    <cellStyle name="Normal 13 2 8 3 2 2 3" xfId="19419" xr:uid="{B923A05D-7E16-49A3-A4BE-9935CEADF993}"/>
    <cellStyle name="Normal 13 2 8 3 2 2 4" xfId="21296" xr:uid="{D7A7931B-996A-4C23-A07D-B90D04313DA9}"/>
    <cellStyle name="Normal 13 2 8 3 2 2 5" xfId="37189" xr:uid="{771FBAF7-FB7D-4092-856D-F5A4B22AFE5E}"/>
    <cellStyle name="Normal 13 2 8 3 2 2 6" xfId="39669" xr:uid="{9036DA14-9B63-4071-BCEF-013103464B97}"/>
    <cellStyle name="Normal 13 2 8 3 2 2 7" xfId="42147" xr:uid="{E6152D6E-9A0C-49BF-B3F4-A443C4C72BCB}"/>
    <cellStyle name="Normal 13 2 8 3 2 3" xfId="3988" xr:uid="{00000000-0005-0000-0000-0000940F0000}"/>
    <cellStyle name="Normal 13 2 8 3 2 3 2" xfId="19421" xr:uid="{83363F04-A8E1-4854-AAE8-44E39AC637D2}"/>
    <cellStyle name="Normal 13 2 8 3 2 3 3" xfId="21289" xr:uid="{1208B895-E896-4374-8E61-F758977C14FF}"/>
    <cellStyle name="Normal 13 2 8 3 2 3 4" xfId="37186" xr:uid="{70E6C85E-84CC-4B7E-A293-59134C342062}"/>
    <cellStyle name="Normal 13 2 8 3 2 3 5" xfId="39666" xr:uid="{DE3C1CE6-D954-444B-8CD5-F4C4B6489700}"/>
    <cellStyle name="Normal 13 2 8 3 2 3 6" xfId="42144" xr:uid="{9F486931-4163-4BDC-A6A8-7818C6F0DCB9}"/>
    <cellStyle name="Normal 13 2 8 3 2 4" xfId="19418" xr:uid="{6C9C28BB-94F2-4339-9B29-B95D9887BF47}"/>
    <cellStyle name="Normal 13 2 8 3 2 5" xfId="26835" xr:uid="{CCE5F821-D8DF-4A3C-A1C0-1D09D4934360}"/>
    <cellStyle name="Normal 13 2 8 3 2 6" xfId="38902" xr:uid="{E1417F3D-25C9-40CA-B2FB-5DFD8A7F9269}"/>
    <cellStyle name="Normal 13 2 8 3 2 7" xfId="41382" xr:uid="{7F41068F-0BD8-45F4-B8B7-0BA1828BEC2C}"/>
    <cellStyle name="Normal 13 2 8 3 2 8" xfId="43860" xr:uid="{B6466A44-3E0B-45E7-9DC5-9F857203F7F0}"/>
    <cellStyle name="Normal 13 2 8 3 3" xfId="3989" xr:uid="{00000000-0005-0000-0000-0000950F0000}"/>
    <cellStyle name="Normal 13 2 8 3 3 2" xfId="3990" xr:uid="{00000000-0005-0000-0000-0000960F0000}"/>
    <cellStyle name="Normal 13 2 8 3 3 2 2" xfId="19423" xr:uid="{3BA6863A-AAF7-4932-91C9-EFAD891D756F}"/>
    <cellStyle name="Normal 13 2 8 3 3 2 3" xfId="26834" xr:uid="{70629628-C89A-4C98-8B03-5C5954FA8086}"/>
    <cellStyle name="Normal 13 2 8 3 3 2 4" xfId="38901" xr:uid="{9E56E3D2-30EB-495C-941D-35DB7BE27B6B}"/>
    <cellStyle name="Normal 13 2 8 3 3 2 5" xfId="41381" xr:uid="{71C605B7-B8BE-4C4B-9766-A87B51824E2F}"/>
    <cellStyle name="Normal 13 2 8 3 3 2 6" xfId="43859" xr:uid="{D146BCAB-F78A-4C8C-A62D-A10A2601C3EF}"/>
    <cellStyle name="Normal 13 2 8 3 3 3" xfId="19422" xr:uid="{C97DBA01-20B0-4B70-93E8-3A473FB918D9}"/>
    <cellStyle name="Normal 13 2 8 3 3 4" xfId="21295" xr:uid="{D8073FF5-5B7A-4E9A-A9A9-C35698CA481A}"/>
    <cellStyle name="Normal 13 2 8 3 3 5" xfId="37188" xr:uid="{0569DBCF-8E80-43DA-86F5-0EFB0DA5D5A7}"/>
    <cellStyle name="Normal 13 2 8 3 3 6" xfId="39668" xr:uid="{0F67112B-3B2A-4E41-B3B3-CA712A59353D}"/>
    <cellStyle name="Normal 13 2 8 3 3 7" xfId="42146" xr:uid="{309FE48F-1362-40C1-B13D-A315021C59C7}"/>
    <cellStyle name="Normal 13 2 8 3 4" xfId="3991" xr:uid="{00000000-0005-0000-0000-0000970F0000}"/>
    <cellStyle name="Normal 13 2 8 3 4 2" xfId="19424" xr:uid="{212A7553-2617-4C4B-B5BA-B06C7DC72CA9}"/>
    <cellStyle name="Normal 13 2 8 3 4 3" xfId="21294" xr:uid="{ED37B033-1D65-4368-AE71-C4BBCE38A1AD}"/>
    <cellStyle name="Normal 13 2 8 3 4 4" xfId="37187" xr:uid="{EF7A0CFF-A9D9-46AD-8AD1-11B92D2A218F}"/>
    <cellStyle name="Normal 13 2 8 3 4 5" xfId="39667" xr:uid="{4C6C2078-9C20-4F05-9D53-EB799F9EDA59}"/>
    <cellStyle name="Normal 13 2 8 3 4 6" xfId="42145" xr:uid="{E43F6136-B485-44F2-B0E5-7855DEA1D235}"/>
    <cellStyle name="Normal 13 2 8 3 5" xfId="19417" xr:uid="{894282EE-B2EB-4EA0-B4B1-154C254A58BE}"/>
    <cellStyle name="Normal 13 2 8 3 6" xfId="24143" xr:uid="{ECEE7D6D-6D1F-4A81-AEBE-B723B0247360}"/>
    <cellStyle name="Normal 13 2 8 3 7" xfId="38003" xr:uid="{26EACCCF-F512-4AC2-AEC8-4EF04D87A3A4}"/>
    <cellStyle name="Normal 13 2 8 3 8" xfId="40483" xr:uid="{C93AAEC1-E2BE-41DC-AD51-D132D01BBE85}"/>
    <cellStyle name="Normal 13 2 8 3 9" xfId="42961" xr:uid="{EB370968-1DF7-403A-838A-A84BD390989C}"/>
    <cellStyle name="Normal 13 2 8 4" xfId="3992" xr:uid="{00000000-0005-0000-0000-0000980F0000}"/>
    <cellStyle name="Normal 13 2 8 5" xfId="3993" xr:uid="{00000000-0005-0000-0000-0000990F0000}"/>
    <cellStyle name="Normal 13 2 8 5 2" xfId="3994" xr:uid="{00000000-0005-0000-0000-00009A0F0000}"/>
    <cellStyle name="Normal 13 2 8 5 2 2" xfId="24925" xr:uid="{E693CA8B-3C56-4209-9ADF-C6F12CD7480F}"/>
    <cellStyle name="Normal 13 2 8 5 3" xfId="21293" xr:uid="{40752731-FDA2-40BA-B8FB-794A312C7723}"/>
    <cellStyle name="Normal 13 2 8 6" xfId="3995" xr:uid="{00000000-0005-0000-0000-00009B0F0000}"/>
    <cellStyle name="Normal 13 2 8 6 2" xfId="21292" xr:uid="{03CB1E4A-CF19-488F-88BC-C570675F3B56}"/>
    <cellStyle name="Normal 13 2 8 7" xfId="19404" xr:uid="{DDF2EEA2-6439-4F8C-B1A8-CD3B54C092F8}"/>
    <cellStyle name="Normal 13 2 8 8" xfId="19684" xr:uid="{BF33BEB6-A6EB-42EA-A71D-035C0990615E}"/>
    <cellStyle name="Normal 13 2 8 9" xfId="36652" xr:uid="{908C030E-FA76-47E2-BC80-5703BAFB8CC7}"/>
    <cellStyle name="Normal 13 2 9" xfId="3996" xr:uid="{00000000-0005-0000-0000-00009C0F0000}"/>
    <cellStyle name="Normal 13 2 9 2" xfId="24926" xr:uid="{695A9A9F-312C-46F0-9153-134030C3573A}"/>
    <cellStyle name="Normal 13 2 9 3" xfId="21277" xr:uid="{6B901ECA-6C5A-411A-9873-94EC508D577F}"/>
    <cellStyle name="Normal 13 20" xfId="3997" xr:uid="{00000000-0005-0000-0000-00009D0F0000}"/>
    <cellStyle name="Normal 13 20 2" xfId="21291" xr:uid="{F054F4BD-A514-461F-869C-79DE062B2381}"/>
    <cellStyle name="Normal 13 20 3" xfId="19685" xr:uid="{5EDFE7B2-95C4-440F-9D60-E9EF6E0DF8BE}"/>
    <cellStyle name="Normal 13 21" xfId="3998" xr:uid="{00000000-0005-0000-0000-00009E0F0000}"/>
    <cellStyle name="Normal 13 21 2" xfId="24927" xr:uid="{F8F1A35F-6A55-41DB-BC54-A92396A44BD9}"/>
    <cellStyle name="Normal 13 21 3" xfId="19686" xr:uid="{11DB912A-CBCB-4F20-9FD0-DEF22A77D722}"/>
    <cellStyle name="Normal 13 22" xfId="3999" xr:uid="{00000000-0005-0000-0000-00009F0F0000}"/>
    <cellStyle name="Normal 13 22 2" xfId="21290" xr:uid="{DF5FCA37-803C-4A28-854D-4D8AB7D3BFC0}"/>
    <cellStyle name="Normal 13 22 3" xfId="19687" xr:uid="{21DE06C7-C7E1-456C-9327-81B8BFBAD742}"/>
    <cellStyle name="Normal 13 23" xfId="4000" xr:uid="{00000000-0005-0000-0000-0000A00F0000}"/>
    <cellStyle name="Normal 13 23 2" xfId="19688" xr:uid="{84DE7674-9334-4B6D-A405-45540A8E4579}"/>
    <cellStyle name="Normal 13 24" xfId="4001" xr:uid="{00000000-0005-0000-0000-0000A10F0000}"/>
    <cellStyle name="Normal 13 24 2" xfId="19689" xr:uid="{DA6687EF-B0B3-4947-A1A8-6F38DBB2EF3C}"/>
    <cellStyle name="Normal 13 25" xfId="4002" xr:uid="{00000000-0005-0000-0000-0000A20F0000}"/>
    <cellStyle name="Normal 13 25 2" xfId="19690" xr:uid="{A9A53F27-DBFA-4D96-9A9F-3FE02B3BDAF3}"/>
    <cellStyle name="Normal 13 26" xfId="4003" xr:uid="{00000000-0005-0000-0000-0000A30F0000}"/>
    <cellStyle name="Normal 13 26 2" xfId="19691" xr:uid="{C8BBC5BE-CEDE-4AD7-8D9B-AFEB80C965B4}"/>
    <cellStyle name="Normal 13 27" xfId="4004" xr:uid="{00000000-0005-0000-0000-0000A40F0000}"/>
    <cellStyle name="Normal 13 27 2" xfId="19692" xr:uid="{1720DBA2-451E-49BC-A022-FE56E2838C80}"/>
    <cellStyle name="Normal 13 28" xfId="4005" xr:uid="{00000000-0005-0000-0000-0000A50F0000}"/>
    <cellStyle name="Normal 13 28 2" xfId="19693" xr:uid="{B4404238-D036-46EE-A510-C35D9A5AFED5}"/>
    <cellStyle name="Normal 13 29" xfId="4006" xr:uid="{00000000-0005-0000-0000-0000A60F0000}"/>
    <cellStyle name="Normal 13 29 2" xfId="19694" xr:uid="{C36D3BF7-B1A6-4288-8FE4-79F33D4BCC4E}"/>
    <cellStyle name="Normal 13 3" xfId="4007" xr:uid="{00000000-0005-0000-0000-0000A70F0000}"/>
    <cellStyle name="Normal 13 3 2" xfId="4008" xr:uid="{00000000-0005-0000-0000-0000A80F0000}"/>
    <cellStyle name="Normal 13 3 2 10" xfId="39664" xr:uid="{205A009A-1685-49A8-9836-77DC84203C7D}"/>
    <cellStyle name="Normal 13 3 2 11" xfId="42142" xr:uid="{4D2F9398-9F5D-4101-BA06-23F1C7E59841}"/>
    <cellStyle name="Normal 13 3 2 2" xfId="4009" xr:uid="{00000000-0005-0000-0000-0000A90F0000}"/>
    <cellStyle name="Normal 13 3 2 2 10" xfId="42143" xr:uid="{DEE7767D-D40B-4E7A-BEE5-AE36DF1FD99C}"/>
    <cellStyle name="Normal 13 3 2 2 2" xfId="4010" xr:uid="{00000000-0005-0000-0000-0000AA0F0000}"/>
    <cellStyle name="Normal 13 3 2 2 2 2" xfId="4011" xr:uid="{00000000-0005-0000-0000-0000AB0F0000}"/>
    <cellStyle name="Normal 13 3 2 2 2 2 2" xfId="4012" xr:uid="{00000000-0005-0000-0000-0000AC0F0000}"/>
    <cellStyle name="Normal 13 3 2 2 2 2 2 2" xfId="24930" xr:uid="{9C2B01E1-E9F3-4AA4-B3D0-1248F22DB9C4}"/>
    <cellStyle name="Normal 13 3 2 2 2 2 3" xfId="21284" xr:uid="{B958C27C-1F75-476C-82CF-758ABA54F980}"/>
    <cellStyle name="Normal 13 3 2 2 2 3" xfId="4013" xr:uid="{00000000-0005-0000-0000-0000AD0F0000}"/>
    <cellStyle name="Normal 13 3 2 2 2 3 2" xfId="21282" xr:uid="{7BBD05B9-29E3-405F-BE6E-BF0138C5DB8F}"/>
    <cellStyle name="Normal 13 3 2 2 2 4" xfId="24929" xr:uid="{858C1A81-199E-4D68-9C54-F213AA39F1A3}"/>
    <cellStyle name="Normal 13 3 2 2 2 5" xfId="24147" xr:uid="{2EA89ABE-4739-4586-88F9-DEE1617E81A7}"/>
    <cellStyle name="Normal 13 3 2 2 2 6" xfId="38007" xr:uid="{1319A700-03A9-45E9-AD5D-7119AA576C03}"/>
    <cellStyle name="Normal 13 3 2 2 2 7" xfId="40487" xr:uid="{905D1D27-2874-4ED3-A8CD-13AC7518B480}"/>
    <cellStyle name="Normal 13 3 2 2 2 8" xfId="42965" xr:uid="{A3E79452-5C69-4370-9AF1-DCB832A3BA13}"/>
    <cellStyle name="Normal 13 3 2 2 3" xfId="4014" xr:uid="{00000000-0005-0000-0000-0000AE0F0000}"/>
    <cellStyle name="Normal 13 3 2 2 3 2" xfId="4015" xr:uid="{00000000-0005-0000-0000-0000AF0F0000}"/>
    <cellStyle name="Normal 13 3 2 2 3 2 2" xfId="4016" xr:uid="{00000000-0005-0000-0000-0000B00F0000}"/>
    <cellStyle name="Normal 13 3 2 2 3 2 2 2" xfId="26838" xr:uid="{1C279EEE-BC0B-4FF6-ABC5-8C9673B14C18}"/>
    <cellStyle name="Normal 13 3 2 2 3 2 3" xfId="26839" xr:uid="{6A581DE2-53B6-46BB-B2CE-DD9AE906EAA0}"/>
    <cellStyle name="Normal 13 3 2 2 3 3" xfId="4017" xr:uid="{00000000-0005-0000-0000-0000B10F0000}"/>
    <cellStyle name="Normal 13 3 2 2 3 3 2" xfId="21280" xr:uid="{7569B73F-8FF2-4FD7-B921-159998E1EEF5}"/>
    <cellStyle name="Normal 13 3 2 2 3 4" xfId="21283" xr:uid="{4893562F-8FD6-46EE-BB9E-50BE95606536}"/>
    <cellStyle name="Normal 13 3 2 2 4" xfId="4018" xr:uid="{00000000-0005-0000-0000-0000B20F0000}"/>
    <cellStyle name="Normal 13 3 2 2 4 2" xfId="4019" xr:uid="{00000000-0005-0000-0000-0000B30F0000}"/>
    <cellStyle name="Normal 13 3 2 2 4 2 2" xfId="24931" xr:uid="{09D79D48-F3BC-457F-9092-46CB7BB77234}"/>
    <cellStyle name="Normal 13 3 2 2 4 3" xfId="21281" xr:uid="{32F7076E-7656-4EDE-8E78-81663E49F746}"/>
    <cellStyle name="Normal 13 3 2 2 5" xfId="4020" xr:uid="{00000000-0005-0000-0000-0000B40F0000}"/>
    <cellStyle name="Normal 13 3 2 2 5 2" xfId="26840" xr:uid="{537ED6E9-688F-424E-9F6B-890AEB52606D}"/>
    <cellStyle name="Normal 13 3 2 2 6" xfId="24928" xr:uid="{1F933D1A-A793-47F6-B1BD-D47E6BBDA2B5}"/>
    <cellStyle name="Normal 13 3 2 2 7" xfId="21287" xr:uid="{5258F93E-B6C6-4193-9257-F296674F9E13}"/>
    <cellStyle name="Normal 13 3 2 2 8" xfId="37185" xr:uid="{6633A1DE-55DB-470D-9D26-4AE2C8BF0EA5}"/>
    <cellStyle name="Normal 13 3 2 2 9" xfId="39665" xr:uid="{03AB5737-EBB7-4FEE-9FE6-701D3C5FE04D}"/>
    <cellStyle name="Normal 13 3 2 3" xfId="4021" xr:uid="{00000000-0005-0000-0000-0000B50F0000}"/>
    <cellStyle name="Normal 13 3 2 3 2" xfId="4022" xr:uid="{00000000-0005-0000-0000-0000B60F0000}"/>
    <cellStyle name="Normal 13 3 2 3 2 2" xfId="4023" xr:uid="{00000000-0005-0000-0000-0000B70F0000}"/>
    <cellStyle name="Normal 13 3 2 3 2 2 2" xfId="26837" xr:uid="{5A375EBA-3195-460C-945A-7D5D6158F22A}"/>
    <cellStyle name="Normal 13 3 2 3 2 3" xfId="21279" xr:uid="{C9D73BA0-24CE-422D-A46A-E2EC4DDC09CC}"/>
    <cellStyle name="Normal 13 3 2 3 3" xfId="4024" xr:uid="{00000000-0005-0000-0000-0000B80F0000}"/>
    <cellStyle name="Normal 13 3 2 3 3 2" xfId="24932" xr:uid="{C05A0C52-FCD0-4AB8-930F-319F95648929}"/>
    <cellStyle name="Normal 13 3 2 3 4" xfId="21278" xr:uid="{33BB3AA3-58C5-4651-889E-713921CF8A84}"/>
    <cellStyle name="Normal 13 3 2 3 5" xfId="24146" xr:uid="{68A0A89D-2C89-43FA-9EA0-EBDFA6AFA9F5}"/>
    <cellStyle name="Normal 13 3 2 3 6" xfId="38006" xr:uid="{25BDB57E-3993-4AEC-B1F1-B64B7358B0CC}"/>
    <cellStyle name="Normal 13 3 2 3 7" xfId="40486" xr:uid="{544775B0-24E4-43A8-9992-0B8227E62C36}"/>
    <cellStyle name="Normal 13 3 2 3 8" xfId="42964" xr:uid="{560E1BCC-0558-441A-AE5B-03C37171F4B3}"/>
    <cellStyle name="Normal 13 3 2 4" xfId="4025" xr:uid="{00000000-0005-0000-0000-0000B90F0000}"/>
    <cellStyle name="Normal 13 3 2 4 2" xfId="4026" xr:uid="{00000000-0005-0000-0000-0000BA0F0000}"/>
    <cellStyle name="Normal 13 3 2 4 2 2" xfId="4027" xr:uid="{00000000-0005-0000-0000-0000BB0F0000}"/>
    <cellStyle name="Normal 13 3 2 4 2 2 2" xfId="24933" xr:uid="{8CF59A54-C15A-43EF-BBE2-F203C539FAC2}"/>
    <cellStyle name="Normal 13 3 2 4 2 3" xfId="21275" xr:uid="{0C4E1494-72C8-41BD-81DE-51DB415DA8E6}"/>
    <cellStyle name="Normal 13 3 2 4 3" xfId="4028" xr:uid="{00000000-0005-0000-0000-0000BC0F0000}"/>
    <cellStyle name="Normal 13 3 2 4 3 2" xfId="26842" xr:uid="{2D6E11BA-21B6-4030-9E87-51EA2AC95663}"/>
    <cellStyle name="Normal 13 3 2 4 4" xfId="21273" xr:uid="{12EE69BD-8A3F-4725-A91A-C89212E3978C}"/>
    <cellStyle name="Normal 13 3 2 5" xfId="4029" xr:uid="{00000000-0005-0000-0000-0000BD0F0000}"/>
    <cellStyle name="Normal 13 3 2 5 2" xfId="4030" xr:uid="{00000000-0005-0000-0000-0000BE0F0000}"/>
    <cellStyle name="Normal 13 3 2 5 2 2" xfId="26841" xr:uid="{85CA5CCC-D260-42C1-9A05-917D4DD63550}"/>
    <cellStyle name="Normal 13 3 2 5 3" xfId="21271" xr:uid="{CCC4BB1A-70E4-4134-8B8E-E2079F97638B}"/>
    <cellStyle name="Normal 13 3 2 6" xfId="4031" xr:uid="{00000000-0005-0000-0000-0000BF0F0000}"/>
    <cellStyle name="Normal 13 3 2 6 2" xfId="21269" xr:uid="{3D1F50BA-B40C-44E1-B6B8-4AB940DF0271}"/>
    <cellStyle name="Normal 13 3 2 7" xfId="21285" xr:uid="{7E9D2432-1F50-47EF-A5D4-5A243720A698}"/>
    <cellStyle name="Normal 13 3 2 8" xfId="21286" xr:uid="{35B1E837-E28B-4E69-90AF-EBE9B9B3B5EC}"/>
    <cellStyle name="Normal 13 3 2 9" xfId="37184" xr:uid="{9EA060BF-8958-438A-A79F-22B978E6CD62}"/>
    <cellStyle name="Normal 13 3 3" xfId="4032" xr:uid="{00000000-0005-0000-0000-0000C00F0000}"/>
    <cellStyle name="Normal 13 3 3 2" xfId="21288" xr:uid="{FE1A41DC-2856-4D18-A0F2-7DFFE1EE3D8C}"/>
    <cellStyle name="Normal 13 3 4" xfId="4033" xr:uid="{00000000-0005-0000-0000-0000C10F0000}"/>
    <cellStyle name="Normal 13 3 4 2" xfId="21267" xr:uid="{C305A87D-6992-4651-8AFA-F4BA4D13F284}"/>
    <cellStyle name="Normal 13 3 4 3" xfId="24145" xr:uid="{E689DFD3-F315-4E99-B1C1-2549AE629519}"/>
    <cellStyle name="Normal 13 3 4 4" xfId="38005" xr:uid="{30353711-5FC4-44EF-B27F-0579459A2E6A}"/>
    <cellStyle name="Normal 13 3 4 5" xfId="40485" xr:uid="{8713503C-F3CE-4054-BCBA-1CDD6DEF392D}"/>
    <cellStyle name="Normal 13 3 4 6" xfId="42963" xr:uid="{3C75ED76-559B-4C28-A0F9-1469799B14E0}"/>
    <cellStyle name="Normal 13 3 5" xfId="4034" xr:uid="{00000000-0005-0000-0000-0000C20F0000}"/>
    <cellStyle name="Normal 13 3 5 2" xfId="24934" xr:uid="{2147215B-87B0-4944-ABB7-E4C10ADEFE3D}"/>
    <cellStyle name="Normal 13 3 6" xfId="19695" xr:uid="{4CB070CD-2842-49EA-B1D4-8C3B0AD91792}"/>
    <cellStyle name="Normal 13 3 7" xfId="36653" xr:uid="{8F2B801A-62A5-4750-8135-D62280F511AB}"/>
    <cellStyle name="Normal 13 3 8" xfId="39133" xr:uid="{6F7606EA-44B1-4BD7-BCEF-76B9595BD4F0}"/>
    <cellStyle name="Normal 13 3 9" xfId="41611" xr:uid="{CD8C903C-E823-4C43-8E23-8B1A4708AF11}"/>
    <cellStyle name="Normal 13 30" xfId="4035" xr:uid="{00000000-0005-0000-0000-0000C30F0000}"/>
    <cellStyle name="Normal 13 30 2" xfId="19696" xr:uid="{CDD2F82C-68A1-4670-B1E5-3FE5D4A8D242}"/>
    <cellStyle name="Normal 13 31" xfId="4036" xr:uid="{00000000-0005-0000-0000-0000C40F0000}"/>
    <cellStyle name="Normal 13 31 2" xfId="19697" xr:uid="{734697F1-DBFF-4818-887C-0A158AD28F16}"/>
    <cellStyle name="Normal 13 32" xfId="4037" xr:uid="{00000000-0005-0000-0000-0000C50F0000}"/>
    <cellStyle name="Normal 13 32 2" xfId="19698" xr:uid="{ADC301AD-B3C5-40CA-AE20-49803573CC05}"/>
    <cellStyle name="Normal 13 33" xfId="4038" xr:uid="{00000000-0005-0000-0000-0000C60F0000}"/>
    <cellStyle name="Normal 13 33 2" xfId="19699" xr:uid="{DEDEE488-4F58-4A1D-A0C9-1355C7DDA1EC}"/>
    <cellStyle name="Normal 13 34" xfId="4039" xr:uid="{00000000-0005-0000-0000-0000C70F0000}"/>
    <cellStyle name="Normal 13 34 2" xfId="19700" xr:uid="{E37ECD0E-D317-4302-A5D7-EEE9D3EA4911}"/>
    <cellStyle name="Normal 13 35" xfId="4040" xr:uid="{00000000-0005-0000-0000-0000C80F0000}"/>
    <cellStyle name="Normal 13 35 2" xfId="19701" xr:uid="{C5FD4DDB-B676-4B23-AA90-BC44B5C8B145}"/>
    <cellStyle name="Normal 13 36" xfId="4041" xr:uid="{00000000-0005-0000-0000-0000C90F0000}"/>
    <cellStyle name="Normal 13 36 2" xfId="19702" xr:uid="{206D934A-B650-4788-8FA3-B357FA6EF3DC}"/>
    <cellStyle name="Normal 13 37" xfId="4042" xr:uid="{00000000-0005-0000-0000-0000CA0F0000}"/>
    <cellStyle name="Normal 13 37 2" xfId="19703" xr:uid="{B0ADE2E3-43F1-4558-B4F9-66A4D284C2F6}"/>
    <cellStyle name="Normal 13 38" xfId="4043" xr:uid="{00000000-0005-0000-0000-0000CB0F0000}"/>
    <cellStyle name="Normal 13 38 2" xfId="19704" xr:uid="{0B0AD148-1C06-44B3-845A-594C800A874E}"/>
    <cellStyle name="Normal 13 39" xfId="4044" xr:uid="{00000000-0005-0000-0000-0000CC0F0000}"/>
    <cellStyle name="Normal 13 39 10" xfId="42148" xr:uid="{B41D3C63-3A0C-4CD9-B40D-2D6B1AD15DF3}"/>
    <cellStyle name="Normal 13 39 2" xfId="4045" xr:uid="{00000000-0005-0000-0000-0000CD0F0000}"/>
    <cellStyle name="Normal 13 39 2 2" xfId="4046" xr:uid="{00000000-0005-0000-0000-0000CE0F0000}"/>
    <cellStyle name="Normal 13 39 2 2 2" xfId="4047" xr:uid="{00000000-0005-0000-0000-0000CF0F0000}"/>
    <cellStyle name="Normal 13 39 2 2 2 2" xfId="21263" xr:uid="{809857F1-E8C7-48A6-A305-15030CA0A603}"/>
    <cellStyle name="Normal 13 39 2 2 3" xfId="26843" xr:uid="{03061763-6626-4D17-876A-423BC0B49DC0}"/>
    <cellStyle name="Normal 13 39 2 3" xfId="4048" xr:uid="{00000000-0005-0000-0000-0000D00F0000}"/>
    <cellStyle name="Normal 13 39 2 3 2" xfId="24935" xr:uid="{55C28F53-84F5-45AE-B2AD-3AB054C9563D}"/>
    <cellStyle name="Normal 13 39 2 4" xfId="21264" xr:uid="{F24316A4-644F-4257-90CE-79EAA74FE5E8}"/>
    <cellStyle name="Normal 13 39 2 5" xfId="24148" xr:uid="{9EACEDE1-78FB-4839-9052-39E81BE3EB00}"/>
    <cellStyle name="Normal 13 39 2 6" xfId="38008" xr:uid="{E010E374-12D7-4301-92CB-EB52F7E8ED60}"/>
    <cellStyle name="Normal 13 39 2 7" xfId="40488" xr:uid="{5F9DF41B-F93D-42D1-94CD-B8819A038CA1}"/>
    <cellStyle name="Normal 13 39 2 8" xfId="42966" xr:uid="{EC8AA230-8E2C-4804-8FDB-6890A36C32E5}"/>
    <cellStyle name="Normal 13 39 3" xfId="4049" xr:uid="{00000000-0005-0000-0000-0000D10F0000}"/>
    <cellStyle name="Normal 13 39 3 2" xfId="4050" xr:uid="{00000000-0005-0000-0000-0000D20F0000}"/>
    <cellStyle name="Normal 13 39 3 2 2" xfId="4051" xr:uid="{00000000-0005-0000-0000-0000D30F0000}"/>
    <cellStyle name="Normal 13 39 3 2 2 2" xfId="21259" xr:uid="{45F02A3D-AC43-4248-B0AA-7809667E8E83}"/>
    <cellStyle name="Normal 13 39 3 2 3" xfId="24936" xr:uid="{71DE6634-989A-4E50-B8D5-E131A140BC8E}"/>
    <cellStyle name="Normal 13 39 3 3" xfId="4052" xr:uid="{00000000-0005-0000-0000-0000D40F0000}"/>
    <cellStyle name="Normal 13 39 3 3 2" xfId="26845" xr:uid="{C926A856-B4F3-45FA-B2B6-8EA960B537C5}"/>
    <cellStyle name="Normal 13 39 3 4" xfId="21261" xr:uid="{1548385A-8819-4F9C-A3E3-EEC5B12A5D23}"/>
    <cellStyle name="Normal 13 39 4" xfId="4053" xr:uid="{00000000-0005-0000-0000-0000D50F0000}"/>
    <cellStyle name="Normal 13 39 4 2" xfId="4054" xr:uid="{00000000-0005-0000-0000-0000D60F0000}"/>
    <cellStyle name="Normal 13 39 4 2 2" xfId="26844" xr:uid="{5B9F27D9-AC40-46DE-AF64-0C2BCAA96E3A}"/>
    <cellStyle name="Normal 13 39 4 3" xfId="21257" xr:uid="{4C18BC66-6CB7-4129-911C-A99792224406}"/>
    <cellStyle name="Normal 13 39 5" xfId="4055" xr:uid="{00000000-0005-0000-0000-0000D70F0000}"/>
    <cellStyle name="Normal 13 39 5 2" xfId="21255" xr:uid="{6497CF12-B899-4E85-A3C5-33278F67C258}"/>
    <cellStyle name="Normal 13 39 6" xfId="20814" xr:uid="{B3759FC8-C59E-4020-9B6A-930B65496C45}"/>
    <cellStyle name="Normal 13 39 7" xfId="21297" xr:uid="{C51B09D7-2E8C-4E9E-ABB1-CED8B3EA416F}"/>
    <cellStyle name="Normal 13 39 8" xfId="37190" xr:uid="{8C4278D2-0CD5-4881-B59E-54462D5E34AA}"/>
    <cellStyle name="Normal 13 39 9" xfId="39670" xr:uid="{BCEDFA38-3EB7-46E5-B6A5-7507363AD806}"/>
    <cellStyle name="Normal 13 4" xfId="4056" xr:uid="{00000000-0005-0000-0000-0000D80F0000}"/>
    <cellStyle name="Normal 13 4 10" xfId="36654" xr:uid="{AF6C35FD-9DBE-4A21-87DA-8CFA345D5FAE}"/>
    <cellStyle name="Normal 13 4 11" xfId="39134" xr:uid="{A5D986BA-F22B-436F-BCA9-1703A84B793C}"/>
    <cellStyle name="Normal 13 4 12" xfId="41612" xr:uid="{B58483BA-A8BB-432D-81E2-C3770E8FAAFD}"/>
    <cellStyle name="Normal 13 4 2" xfId="4057" xr:uid="{00000000-0005-0000-0000-0000D90F0000}"/>
    <cellStyle name="Normal 13 4 2 10" xfId="39672" xr:uid="{CF85A3A6-128B-4F19-97CD-FDB87338CC43}"/>
    <cellStyle name="Normal 13 4 2 11" xfId="42150" xr:uid="{7DB2CAC4-DA19-46AF-AAE1-14B960D6436A}"/>
    <cellStyle name="Normal 13 4 2 2" xfId="4058" xr:uid="{00000000-0005-0000-0000-0000DA0F0000}"/>
    <cellStyle name="Normal 13 4 2 2 10" xfId="42151" xr:uid="{C2E03272-9755-450C-B77A-AFF9F3B20369}"/>
    <cellStyle name="Normal 13 4 2 2 2" xfId="4059" xr:uid="{00000000-0005-0000-0000-0000DB0F0000}"/>
    <cellStyle name="Normal 13 4 2 2 2 2" xfId="4060" xr:uid="{00000000-0005-0000-0000-0000DC0F0000}"/>
    <cellStyle name="Normal 13 4 2 2 2 2 2" xfId="4061" xr:uid="{00000000-0005-0000-0000-0000DD0F0000}"/>
    <cellStyle name="Normal 13 4 2 2 2 2 2 2" xfId="24938" xr:uid="{79F0AFF4-B609-45E3-8FB5-C2D5B439A1BB}"/>
    <cellStyle name="Normal 13 4 2 2 2 2 3" xfId="20816" xr:uid="{DD4AEB6F-E94E-4CE1-809F-06963771EC20}"/>
    <cellStyle name="Normal 13 4 2 2 2 3" xfId="4062" xr:uid="{00000000-0005-0000-0000-0000DE0F0000}"/>
    <cellStyle name="Normal 13 4 2 2 2 3 2" xfId="21252" xr:uid="{6B4C700C-2A0F-4DC8-97D9-A92033DD1C41}"/>
    <cellStyle name="Normal 13 4 2 2 2 4" xfId="20815" xr:uid="{FE48CBB6-3592-4AA6-AF35-CB50572C3D91}"/>
    <cellStyle name="Normal 13 4 2 2 2 5" xfId="24151" xr:uid="{24029B0F-488C-4677-86BE-26D2E0CFED3E}"/>
    <cellStyle name="Normal 13 4 2 2 2 6" xfId="38011" xr:uid="{1759B157-95CF-4CDB-89DA-727756E4ED00}"/>
    <cellStyle name="Normal 13 4 2 2 2 7" xfId="40491" xr:uid="{17E852BB-8E08-4315-8284-3277FF8E1568}"/>
    <cellStyle name="Normal 13 4 2 2 2 8" xfId="42969" xr:uid="{C79DE638-9850-446E-8641-F6486BCC367C}"/>
    <cellStyle name="Normal 13 4 2 2 3" xfId="4063" xr:uid="{00000000-0005-0000-0000-0000DF0F0000}"/>
    <cellStyle name="Normal 13 4 2 2 3 2" xfId="4064" xr:uid="{00000000-0005-0000-0000-0000E00F0000}"/>
    <cellStyle name="Normal 13 4 2 2 3 2 2" xfId="4065" xr:uid="{00000000-0005-0000-0000-0000E10F0000}"/>
    <cellStyle name="Normal 13 4 2 2 3 2 2 2" xfId="21250" xr:uid="{F85C49FC-BC74-48E1-AE05-996D84ADF89F}"/>
    <cellStyle name="Normal 13 4 2 2 3 2 3" xfId="20813" xr:uid="{D232C9EF-49CF-4F6F-BA01-60AFC5C2DD17}"/>
    <cellStyle name="Normal 13 4 2 2 3 3" xfId="4066" xr:uid="{00000000-0005-0000-0000-0000E20F0000}"/>
    <cellStyle name="Normal 13 4 2 2 3 3 2" xfId="26846" xr:uid="{EF073A1D-8D26-42FB-A5E0-E1694AD880DB}"/>
    <cellStyle name="Normal 13 4 2 2 3 4" xfId="26847" xr:uid="{1E74BA07-E4E1-4CDE-8775-42D062EBB41F}"/>
    <cellStyle name="Normal 13 4 2 2 4" xfId="4067" xr:uid="{00000000-0005-0000-0000-0000E30F0000}"/>
    <cellStyle name="Normal 13 4 2 2 4 2" xfId="4068" xr:uid="{00000000-0005-0000-0000-0000E40F0000}"/>
    <cellStyle name="Normal 13 4 2 2 4 2 2" xfId="24939" xr:uid="{98F2E4ED-FA53-4F6C-9719-30AA73F42A84}"/>
    <cellStyle name="Normal 13 4 2 2 4 3" xfId="21249" xr:uid="{EBA671BD-A27D-40A5-BAE4-47EB5F8E61C8}"/>
    <cellStyle name="Normal 13 4 2 2 5" xfId="4069" xr:uid="{00000000-0005-0000-0000-0000E50F0000}"/>
    <cellStyle name="Normal 13 4 2 2 5 2" xfId="21248" xr:uid="{4BD8B8C8-924A-4DCC-9707-607358DC0A7B}"/>
    <cellStyle name="Normal 13 4 2 2 6" xfId="21254" xr:uid="{EC39ED89-B288-4D0A-A320-98B1C831EEA1}"/>
    <cellStyle name="Normal 13 4 2 2 7" xfId="21300" xr:uid="{24DCB466-AFF8-4650-A405-D75A1C173215}"/>
    <cellStyle name="Normal 13 4 2 2 8" xfId="37193" xr:uid="{DBE4BA77-2A80-4CFD-A2BF-9D1FCE46CB4C}"/>
    <cellStyle name="Normal 13 4 2 2 9" xfId="39673" xr:uid="{55C0D37C-31C0-4015-8433-D2EBEB5B6C0E}"/>
    <cellStyle name="Normal 13 4 2 3" xfId="4070" xr:uid="{00000000-0005-0000-0000-0000E60F0000}"/>
    <cellStyle name="Normal 13 4 2 3 2" xfId="4071" xr:uid="{00000000-0005-0000-0000-0000E70F0000}"/>
    <cellStyle name="Normal 13 4 2 3 2 2" xfId="4072" xr:uid="{00000000-0005-0000-0000-0000E80F0000}"/>
    <cellStyle name="Normal 13 4 2 3 2 2 2" xfId="26849" xr:uid="{D739238D-30E4-4B25-B549-66F0341067D5}"/>
    <cellStyle name="Normal 13 4 2 3 2 3" xfId="21247" xr:uid="{A5D2DF54-1F44-4799-962F-D940F3BCA7F8}"/>
    <cellStyle name="Normal 13 4 2 3 3" xfId="4073" xr:uid="{00000000-0005-0000-0000-0000E90F0000}"/>
    <cellStyle name="Normal 13 4 2 3 3 2" xfId="21246" xr:uid="{C47A63B8-DC84-4DC7-96B8-EACE0486CF89}"/>
    <cellStyle name="Normal 13 4 2 3 4" xfId="24940" xr:uid="{979E5276-3177-40B9-90EE-1D6B69EF0FF4}"/>
    <cellStyle name="Normal 13 4 2 3 5" xfId="24150" xr:uid="{51102D1E-A26A-4564-B551-BABCD0789AE1}"/>
    <cellStyle name="Normal 13 4 2 3 6" xfId="38010" xr:uid="{045D641D-0DA0-4A12-A3AB-51AE83F06F3F}"/>
    <cellStyle name="Normal 13 4 2 3 7" xfId="40490" xr:uid="{F8AE95C7-D1CB-496A-BBA1-A5FA99AEC560}"/>
    <cellStyle name="Normal 13 4 2 3 8" xfId="42968" xr:uid="{3DE44C40-5D10-4D2D-BD97-2CA8240883B7}"/>
    <cellStyle name="Normal 13 4 2 4" xfId="4074" xr:uid="{00000000-0005-0000-0000-0000EA0F0000}"/>
    <cellStyle name="Normal 13 4 2 4 2" xfId="4075" xr:uid="{00000000-0005-0000-0000-0000EB0F0000}"/>
    <cellStyle name="Normal 13 4 2 4 2 2" xfId="4076" xr:uid="{00000000-0005-0000-0000-0000EC0F0000}"/>
    <cellStyle name="Normal 13 4 2 4 2 2 2" xfId="21245" xr:uid="{FB51E74D-46EF-4FE8-B7AF-6E6A45BF8A9E}"/>
    <cellStyle name="Normal 13 4 2 4 2 3" xfId="21244" xr:uid="{00999696-9D25-4510-AA8D-049C25FF9F1B}"/>
    <cellStyle name="Normal 13 4 2 4 3" xfId="4077" xr:uid="{00000000-0005-0000-0000-0000ED0F0000}"/>
    <cellStyle name="Normal 13 4 2 4 3 2" xfId="24941" xr:uid="{EAD7D3A8-83C7-48DE-9B6E-745FD11A5345}"/>
    <cellStyle name="Normal 13 4 2 4 4" xfId="26848" xr:uid="{21BB1054-FD35-47A4-98AE-224B5A162BCA}"/>
    <cellStyle name="Normal 13 4 2 5" xfId="4078" xr:uid="{00000000-0005-0000-0000-0000EE0F0000}"/>
    <cellStyle name="Normal 13 4 2 5 2" xfId="4079" xr:uid="{00000000-0005-0000-0000-0000EF0F0000}"/>
    <cellStyle name="Normal 13 4 2 5 2 2" xfId="21243" xr:uid="{E2DA0D65-CA61-4F01-AC80-01F9B82D07AD}"/>
    <cellStyle name="Normal 13 4 2 5 3" xfId="24942" xr:uid="{E105F854-5FDB-4EE1-9F8E-DF336F95C78D}"/>
    <cellStyle name="Normal 13 4 2 6" xfId="4080" xr:uid="{00000000-0005-0000-0000-0000F00F0000}"/>
    <cellStyle name="Normal 13 4 2 6 2" xfId="24943" xr:uid="{FBB84B83-712D-47A8-A312-B44F3DB9E954}"/>
    <cellStyle name="Normal 13 4 2 7" xfId="24937" xr:uid="{97289D42-1CE8-4C0D-84AF-D851CA9C123B}"/>
    <cellStyle name="Normal 13 4 2 8" xfId="21299" xr:uid="{BDED1A29-8CB5-4F83-B1C1-F005A6D28CBC}"/>
    <cellStyle name="Normal 13 4 2 9" xfId="37192" xr:uid="{81FAD59F-5B87-4149-BBF4-37BF6DB64C8C}"/>
    <cellStyle name="Normal 13 4 3" xfId="4081" xr:uid="{00000000-0005-0000-0000-0000F10F0000}"/>
    <cellStyle name="Normal 13 4 3 10" xfId="42152" xr:uid="{951D6C14-0F71-49F5-B70D-37B2C2AAA629}"/>
    <cellStyle name="Normal 13 4 3 2" xfId="4082" xr:uid="{00000000-0005-0000-0000-0000F20F0000}"/>
    <cellStyle name="Normal 13 4 3 2 2" xfId="4083" xr:uid="{00000000-0005-0000-0000-0000F30F0000}"/>
    <cellStyle name="Normal 13 4 3 2 2 2" xfId="4084" xr:uid="{00000000-0005-0000-0000-0000F40F0000}"/>
    <cellStyle name="Normal 13 4 3 2 2 2 2" xfId="24944" xr:uid="{4C3F6178-9226-465B-8A04-8547E8657790}"/>
    <cellStyle name="Normal 13 4 3 2 2 3" xfId="21241" xr:uid="{E4A137D6-8E03-4985-882E-F3A1DA26DC66}"/>
    <cellStyle name="Normal 13 4 3 2 3" xfId="4085" xr:uid="{00000000-0005-0000-0000-0000F50F0000}"/>
    <cellStyle name="Normal 13 4 3 2 3 2" xfId="21240" xr:uid="{2F12A23B-75F1-4646-82C6-C274A30CFF67}"/>
    <cellStyle name="Normal 13 4 3 2 4" xfId="26850" xr:uid="{2702966D-7E9E-4C95-A962-F345E6337ACC}"/>
    <cellStyle name="Normal 13 4 3 2 5" xfId="24152" xr:uid="{9D7521A6-DB98-41D5-A778-50D9C776B564}"/>
    <cellStyle name="Normal 13 4 3 2 6" xfId="38012" xr:uid="{EBECD2A5-F8E3-4D93-BFCC-34EED4C52407}"/>
    <cellStyle name="Normal 13 4 3 2 7" xfId="40492" xr:uid="{5E9A3A1B-D95C-49D5-BEF8-CF9EA9AE720C}"/>
    <cellStyle name="Normal 13 4 3 2 8" xfId="42970" xr:uid="{AA9CD2D9-D9A7-4D77-9EBC-1EDFC940F899}"/>
    <cellStyle name="Normal 13 4 3 3" xfId="4086" xr:uid="{00000000-0005-0000-0000-0000F60F0000}"/>
    <cellStyle name="Normal 13 4 3 3 2" xfId="4087" xr:uid="{00000000-0005-0000-0000-0000F70F0000}"/>
    <cellStyle name="Normal 13 4 3 3 2 2" xfId="4088" xr:uid="{00000000-0005-0000-0000-0000F80F0000}"/>
    <cellStyle name="Normal 13 4 3 3 2 2 2" xfId="21239" xr:uid="{1007ACE3-7D57-48B8-AD8C-323605E8D37F}"/>
    <cellStyle name="Normal 13 4 3 3 2 3" xfId="26851" xr:uid="{61D21D62-39C4-4765-9A90-D5237CED23E3}"/>
    <cellStyle name="Normal 13 4 3 3 3" xfId="4089" xr:uid="{00000000-0005-0000-0000-0000F90F0000}"/>
    <cellStyle name="Normal 13 4 3 3 3 2" xfId="20811" xr:uid="{2F29E55A-C453-4E9E-A9D7-4BAEB09EC7D3}"/>
    <cellStyle name="Normal 13 4 3 3 4" xfId="20812" xr:uid="{434A9F30-26B5-40A0-9094-3019C3D1D645}"/>
    <cellStyle name="Normal 13 4 3 4" xfId="4090" xr:uid="{00000000-0005-0000-0000-0000FA0F0000}"/>
    <cellStyle name="Normal 13 4 3 4 2" xfId="4091" xr:uid="{00000000-0005-0000-0000-0000FB0F0000}"/>
    <cellStyle name="Normal 13 4 3 4 2 2" xfId="21238" xr:uid="{C1D67FFD-CD13-48A4-90E9-32D5F5E845C2}"/>
    <cellStyle name="Normal 13 4 3 4 3" xfId="24945" xr:uid="{3A60541D-A601-40EE-AC07-6540D09C58CF}"/>
    <cellStyle name="Normal 13 4 3 5" xfId="4092" xr:uid="{00000000-0005-0000-0000-0000FC0F0000}"/>
    <cellStyle name="Normal 13 4 3 5 2" xfId="20810" xr:uid="{6F7B4051-0D02-4588-B400-18848060BD5E}"/>
    <cellStyle name="Normal 13 4 3 6" xfId="21242" xr:uid="{94093C7F-B71F-4577-A7C7-2E84DD99BAE0}"/>
    <cellStyle name="Normal 13 4 3 7" xfId="21301" xr:uid="{5C41A995-E1FB-41B1-A659-C561AFF3F00B}"/>
    <cellStyle name="Normal 13 4 3 8" xfId="37194" xr:uid="{6154EA65-679E-4948-95CE-F4DD987673B8}"/>
    <cellStyle name="Normal 13 4 3 9" xfId="39674" xr:uid="{15BE3A25-AEC2-4228-B958-C6929D8160F7}"/>
    <cellStyle name="Normal 13 4 4" xfId="4093" xr:uid="{00000000-0005-0000-0000-0000FD0F0000}"/>
    <cellStyle name="Normal 13 4 4 2" xfId="4094" xr:uid="{00000000-0005-0000-0000-0000FE0F0000}"/>
    <cellStyle name="Normal 13 4 4 2 2" xfId="4095" xr:uid="{00000000-0005-0000-0000-0000FF0F0000}"/>
    <cellStyle name="Normal 13 4 4 2 2 2" xfId="4096" xr:uid="{00000000-0005-0000-0000-000000100000}"/>
    <cellStyle name="Normal 13 4 4 2 2 2 2" xfId="24947" xr:uid="{87959399-73D1-4E98-A758-789AA56CE2AD}"/>
    <cellStyle name="Normal 13 4 4 2 2 3" xfId="20809" xr:uid="{BC2423C2-891D-44DD-9A25-26296E3FF3CA}"/>
    <cellStyle name="Normal 13 4 4 2 3" xfId="4097" xr:uid="{00000000-0005-0000-0000-000001100000}"/>
    <cellStyle name="Normal 13 4 4 2 3 2" xfId="21234" xr:uid="{6961592A-29A4-43A2-AA26-AC20FCA4C2B8}"/>
    <cellStyle name="Normal 13 4 4 2 4" xfId="21235" xr:uid="{677D083A-693E-41E7-ADBD-29F80EB2488A}"/>
    <cellStyle name="Normal 13 4 4 3" xfId="4098" xr:uid="{00000000-0005-0000-0000-000002100000}"/>
    <cellStyle name="Normal 13 4 4 3 2" xfId="4099" xr:uid="{00000000-0005-0000-0000-000003100000}"/>
    <cellStyle name="Normal 13 4 4 3 2 2" xfId="20808" xr:uid="{887AB9E3-CD83-4CC9-8D1D-1663A73D5153}"/>
    <cellStyle name="Normal 13 4 4 3 3" xfId="20807" xr:uid="{DAA30002-B1AF-4BF2-9012-03341AC30EC1}"/>
    <cellStyle name="Normal 13 4 4 4" xfId="4100" xr:uid="{00000000-0005-0000-0000-000004100000}"/>
    <cellStyle name="Normal 13 4 4 4 2" xfId="24948" xr:uid="{3939E2D0-4F9B-4C10-A031-28A773846BC6}"/>
    <cellStyle name="Normal 13 4 4 5" xfId="24946" xr:uid="{E5269DC2-EA12-443D-815A-F2F370276208}"/>
    <cellStyle name="Normal 13 4 4 6" xfId="24149" xr:uid="{A5E13122-2E0B-4594-A66E-529B4EA29F14}"/>
    <cellStyle name="Normal 13 4 4 7" xfId="38009" xr:uid="{88004F77-B749-409D-ACDB-4481DC7E0560}"/>
    <cellStyle name="Normal 13 4 4 8" xfId="40489" xr:uid="{6DAA67EA-39E6-4CD7-9D66-4DAE7F0AF591}"/>
    <cellStyle name="Normal 13 4 4 9" xfId="42967" xr:uid="{2289EC63-6906-4EB7-93D5-98DBF7B22DAD}"/>
    <cellStyle name="Normal 13 4 5" xfId="4101" xr:uid="{00000000-0005-0000-0000-000005100000}"/>
    <cellStyle name="Normal 13 4 5 2" xfId="21233" xr:uid="{1CA7D17F-2E73-4BBA-9643-EE186E4C3801}"/>
    <cellStyle name="Normal 13 4 6" xfId="4102" xr:uid="{00000000-0005-0000-0000-000006100000}"/>
    <cellStyle name="Normal 13 4 6 2" xfId="4103" xr:uid="{00000000-0005-0000-0000-000007100000}"/>
    <cellStyle name="Normal 13 4 6 2 2" xfId="24949" xr:uid="{C34E3303-C5EA-4288-AB0D-A5C9CE3DE7CE}"/>
    <cellStyle name="Normal 13 4 6 3" xfId="20806" xr:uid="{AE367E57-64CA-45D4-8BDF-D4CFCBA35D82}"/>
    <cellStyle name="Normal 13 4 7" xfId="4104" xr:uid="{00000000-0005-0000-0000-000008100000}"/>
    <cellStyle name="Normal 13 4 7 2" xfId="21231" xr:uid="{A1C4BAA1-07E9-41E5-9888-AC0F72E6784F}"/>
    <cellStyle name="Normal 13 4 8" xfId="20817" xr:uid="{7861E996-2660-41A6-B4C9-2E8BFB8312AB}"/>
    <cellStyle name="Normal 13 4 9" xfId="19705" xr:uid="{5B1ECD8B-3D24-45B8-98BB-E6376849F1A1}"/>
    <cellStyle name="Normal 13 40" xfId="4105" xr:uid="{00000000-0005-0000-0000-000009100000}"/>
    <cellStyle name="Normal 13 40 2" xfId="4106" xr:uid="{00000000-0005-0000-0000-00000A100000}"/>
    <cellStyle name="Normal 13 40 2 2" xfId="4107" xr:uid="{00000000-0005-0000-0000-00000B100000}"/>
    <cellStyle name="Normal 13 40 2 2 2" xfId="4108" xr:uid="{00000000-0005-0000-0000-00000C100000}"/>
    <cellStyle name="Normal 13 40 2 2 2 2" xfId="21232" xr:uid="{5ADC0089-E009-4633-8B5B-D898FB0059F3}"/>
    <cellStyle name="Normal 13 40 2 2 3" xfId="24950" xr:uid="{38BF5F33-8615-4363-9804-5FE4C1D6CC63}"/>
    <cellStyle name="Normal 13 40 2 3" xfId="4109" xr:uid="{00000000-0005-0000-0000-00000D100000}"/>
    <cellStyle name="Normal 13 40 2 3 2" xfId="20804" xr:uid="{8780B9F3-EF6E-4F33-9E12-59E23C48DC6C}"/>
    <cellStyle name="Normal 13 40 2 4" xfId="20805" xr:uid="{469F924A-ED4A-47B0-87F3-2A271055DC36}"/>
    <cellStyle name="Normal 13 40 3" xfId="4110" xr:uid="{00000000-0005-0000-0000-00000E100000}"/>
    <cellStyle name="Normal 13 40 3 2" xfId="4111" xr:uid="{00000000-0005-0000-0000-00000F100000}"/>
    <cellStyle name="Normal 13 40 3 2 2" xfId="26676" xr:uid="{9D0FFC09-AFD5-4351-AD40-D508C7C0C569}"/>
    <cellStyle name="Normal 13 40 3 3" xfId="24951" xr:uid="{8F65C09E-EACA-4C17-A659-2F9FF565CADE}"/>
    <cellStyle name="Normal 13 40 4" xfId="4112" xr:uid="{00000000-0005-0000-0000-000010100000}"/>
    <cellStyle name="Normal 13 40 4 2" xfId="21229" xr:uid="{05B12E1E-47C5-459C-9C66-3FAB3D9A367F}"/>
    <cellStyle name="Normal 13 40 5" xfId="20803" xr:uid="{2998F1DB-DD74-402F-89D9-E507FFFA3F84}"/>
    <cellStyle name="Normal 13 40 6" xfId="23638" xr:uid="{50010655-9E0E-4278-AEAA-05493DC44D32}"/>
    <cellStyle name="Normal 13 40 7" xfId="37625" xr:uid="{7C4B5104-CFD8-4198-901A-D83D62CC1143}"/>
    <cellStyle name="Normal 13 40 8" xfId="40105" xr:uid="{F58F9401-EB6D-426F-A160-8029F3C0D4B7}"/>
    <cellStyle name="Normal 13 40 9" xfId="42583" xr:uid="{8104606D-11F6-4ABD-AAF6-D8B6E4C3886A}"/>
    <cellStyle name="Normal 13 41" xfId="4113" xr:uid="{00000000-0005-0000-0000-000011100000}"/>
    <cellStyle name="Normal 13 41 2" xfId="4114" xr:uid="{00000000-0005-0000-0000-000012100000}"/>
    <cellStyle name="Normal 13 41 2 2" xfId="21230" xr:uid="{F64DB952-2A58-4721-A5A0-648BFF9402F8}"/>
    <cellStyle name="Normal 13 41 3" xfId="20802" xr:uid="{62535929-6132-4743-828E-9BE40EB87750}"/>
    <cellStyle name="Normal 13 5" xfId="4115" xr:uid="{00000000-0005-0000-0000-000013100000}"/>
    <cellStyle name="Normal 13 5 2" xfId="24952" xr:uid="{B92C4CFB-916D-4241-B013-8068CDD8CB9A}"/>
    <cellStyle name="Normal 13 5 3" xfId="19706" xr:uid="{26262EC9-6CF3-49CB-B9B6-21409BF7E9F8}"/>
    <cellStyle name="Normal 13 6" xfId="4116" xr:uid="{00000000-0005-0000-0000-000014100000}"/>
    <cellStyle name="Normal 13 6 2" xfId="24953" xr:uid="{1BE19DE1-EBBE-498C-8746-5567158D0B03}"/>
    <cellStyle name="Normal 13 6 3" xfId="19707" xr:uid="{8E107FE2-970F-4B36-9FC1-762E5D0EC7C2}"/>
    <cellStyle name="Normal 13 7" xfId="4117" xr:uid="{00000000-0005-0000-0000-000015100000}"/>
    <cellStyle name="Normal 13 7 2" xfId="21228" xr:uid="{DD54BB5D-C5C3-4559-BC18-14FBA36FF1AC}"/>
    <cellStyle name="Normal 13 7 3" xfId="19708" xr:uid="{EE02EC85-7BEE-46A3-997F-73DC8C8BB216}"/>
    <cellStyle name="Normal 13 8" xfId="4118" xr:uid="{00000000-0005-0000-0000-000016100000}"/>
    <cellStyle name="Normal 13 8 2" xfId="24954" xr:uid="{403FD165-47FE-4AC1-86E1-FE32A132A643}"/>
    <cellStyle name="Normal 13 8 3" xfId="19709" xr:uid="{0D0F22D9-E1D1-4C56-AB5A-72618C28C75E}"/>
    <cellStyle name="Normal 13 9" xfId="4119" xr:uid="{00000000-0005-0000-0000-000017100000}"/>
    <cellStyle name="Normal 13 9 10" xfId="39135" xr:uid="{194C9A95-816A-44E6-B96B-2E933D4CF127}"/>
    <cellStyle name="Normal 13 9 11" xfId="41613" xr:uid="{01EEEB02-3C24-46BE-8634-FAB91094D157}"/>
    <cellStyle name="Normal 13 9 2" xfId="4120" xr:uid="{00000000-0005-0000-0000-000018100000}"/>
    <cellStyle name="Normal 13 9 2 10" xfId="42157" xr:uid="{DF4FD494-B265-44A8-AA06-6C2A75DD06FD}"/>
    <cellStyle name="Normal 13 9 2 2" xfId="4121" xr:uid="{00000000-0005-0000-0000-000019100000}"/>
    <cellStyle name="Normal 13 9 2 2 2" xfId="4122" xr:uid="{00000000-0005-0000-0000-00001A100000}"/>
    <cellStyle name="Normal 13 9 2 2 2 2" xfId="4123" xr:uid="{00000000-0005-0000-0000-00001B100000}"/>
    <cellStyle name="Normal 13 9 2 2 2 2 2" xfId="21225" xr:uid="{36C3E1D7-A411-47D8-BD08-8E5E03C460AB}"/>
    <cellStyle name="Normal 13 9 2 2 2 3" xfId="24956" xr:uid="{CE5E6AE1-2BD0-4C30-A169-07336201B581}"/>
    <cellStyle name="Normal 13 9 2 2 3" xfId="4124" xr:uid="{00000000-0005-0000-0000-00001C100000}"/>
    <cellStyle name="Normal 13 9 2 2 3 2" xfId="24957" xr:uid="{88D0AC73-2BF0-4A4D-B9B2-200E36A5A985}"/>
    <cellStyle name="Normal 13 9 2 2 4" xfId="21226" xr:uid="{73C3E462-A993-4E6F-A9BB-546A8FDE00C0}"/>
    <cellStyle name="Normal 13 9 2 2 5" xfId="24154" xr:uid="{BD58162E-7A97-4284-A710-8A38F66D4735}"/>
    <cellStyle name="Normal 13 9 2 2 6" xfId="38014" xr:uid="{E93A6F5F-4B23-42AA-8B88-39E620ECED6D}"/>
    <cellStyle name="Normal 13 9 2 2 7" xfId="40494" xr:uid="{2DEF72BE-E906-474B-9FC8-1243CE96EEA7}"/>
    <cellStyle name="Normal 13 9 2 2 8" xfId="42972" xr:uid="{E61C88B6-EB7B-43F8-8DED-03365F42BBA1}"/>
    <cellStyle name="Normal 13 9 2 3" xfId="4125" xr:uid="{00000000-0005-0000-0000-00001D100000}"/>
    <cellStyle name="Normal 13 9 2 3 2" xfId="4126" xr:uid="{00000000-0005-0000-0000-00001E100000}"/>
    <cellStyle name="Normal 13 9 2 3 2 2" xfId="4127" xr:uid="{00000000-0005-0000-0000-00001F100000}"/>
    <cellStyle name="Normal 13 9 2 3 2 2 2" xfId="26852" xr:uid="{830B35A5-0CDD-461C-8BBE-B00EF137A8F7}"/>
    <cellStyle name="Normal 13 9 2 3 2 3" xfId="20801" xr:uid="{48757949-4893-47D2-8225-FF64E5DAF884}"/>
    <cellStyle name="Normal 13 9 2 3 3" xfId="4128" xr:uid="{00000000-0005-0000-0000-000020100000}"/>
    <cellStyle name="Normal 13 9 2 3 3 2" xfId="20758" xr:uid="{13C3CE27-B7FD-4469-B598-4A6C754F1835}"/>
    <cellStyle name="Normal 13 9 2 3 4" xfId="21216" xr:uid="{0EC760A0-DA8E-414F-81D6-4E672FE0F75B}"/>
    <cellStyle name="Normal 13 9 2 4" xfId="4129" xr:uid="{00000000-0005-0000-0000-000021100000}"/>
    <cellStyle name="Normal 13 9 2 4 2" xfId="4130" xr:uid="{00000000-0005-0000-0000-000022100000}"/>
    <cellStyle name="Normal 13 9 2 4 2 2" xfId="21215" xr:uid="{4E31370F-5610-42C2-8ED0-71AE795183A7}"/>
    <cellStyle name="Normal 13 9 2 4 3" xfId="20799" xr:uid="{5B7AFA5D-5627-4B76-9731-40EA6C1B2EA4}"/>
    <cellStyle name="Normal 13 9 2 5" xfId="4131" xr:uid="{00000000-0005-0000-0000-000023100000}"/>
    <cellStyle name="Normal 13 9 2 5 2" xfId="20800" xr:uid="{DD76F752-CB58-4284-9007-6230DB58FE45}"/>
    <cellStyle name="Normal 13 9 2 6" xfId="24955" xr:uid="{4EFFB3AE-048F-482C-92C4-2A81C57C3653}"/>
    <cellStyle name="Normal 13 9 2 7" xfId="21306" xr:uid="{BDD12757-A81D-43B7-A94D-FCBE9FB22924}"/>
    <cellStyle name="Normal 13 9 2 8" xfId="37199" xr:uid="{D2E17DBA-63C5-4B6B-BEF8-673E7BE17BFF}"/>
    <cellStyle name="Normal 13 9 2 9" xfId="39679" xr:uid="{C9917497-EABF-4D30-8F98-5827E7DAAD3A}"/>
    <cellStyle name="Normal 13 9 3" xfId="4132" xr:uid="{00000000-0005-0000-0000-000024100000}"/>
    <cellStyle name="Normal 13 9 3 2" xfId="4133" xr:uid="{00000000-0005-0000-0000-000025100000}"/>
    <cellStyle name="Normal 13 9 3 2 2" xfId="4134" xr:uid="{00000000-0005-0000-0000-000026100000}"/>
    <cellStyle name="Normal 13 9 3 2 2 2" xfId="4135" xr:uid="{00000000-0005-0000-0000-000027100000}"/>
    <cellStyle name="Normal 13 9 3 2 2 2 2" xfId="20797" xr:uid="{F7CB0248-CE80-48AE-8BB2-2518FD93937E}"/>
    <cellStyle name="Normal 13 9 3 2 2 3" xfId="21211" xr:uid="{903A681D-ADD2-4F65-9E6B-13AA84373BC2}"/>
    <cellStyle name="Normal 13 9 3 2 3" xfId="4136" xr:uid="{00000000-0005-0000-0000-000028100000}"/>
    <cellStyle name="Normal 13 9 3 2 3 2" xfId="21214" xr:uid="{359FBA66-FA06-4949-A057-BF0D084707AF}"/>
    <cellStyle name="Normal 13 9 3 2 4" xfId="26853" xr:uid="{B758EF77-1F76-4EC8-9B8C-52563F472D27}"/>
    <cellStyle name="Normal 13 9 3 3" xfId="4137" xr:uid="{00000000-0005-0000-0000-000029100000}"/>
    <cellStyle name="Normal 13 9 3 3 2" xfId="4138" xr:uid="{00000000-0005-0000-0000-00002A100000}"/>
    <cellStyle name="Normal 13 9 3 3 2 2" xfId="21213" xr:uid="{29898F32-D3A4-41F3-BEE8-897C5909C451}"/>
    <cellStyle name="Normal 13 9 3 3 3" xfId="24959" xr:uid="{63C035CF-260A-4275-9802-FE54D2F0D265}"/>
    <cellStyle name="Normal 13 9 3 4" xfId="4139" xr:uid="{00000000-0005-0000-0000-00002B100000}"/>
    <cellStyle name="Normal 13 9 3 4 2" xfId="24960" xr:uid="{77152C05-DC80-4A0A-AA6B-3590796E9FE4}"/>
    <cellStyle name="Normal 13 9 3 5" xfId="24958" xr:uid="{21063815-508F-4B5D-AD08-39EBC7919AEF}"/>
    <cellStyle name="Normal 13 9 3 6" xfId="24153" xr:uid="{E884AF40-B761-468B-A726-6B286FACA01C}"/>
    <cellStyle name="Normal 13 9 3 7" xfId="38013" xr:uid="{A9282CA1-497F-49BC-9931-2FE4890ED725}"/>
    <cellStyle name="Normal 13 9 3 8" xfId="40493" xr:uid="{10DC43DB-A1B2-4C43-B895-25438652C063}"/>
    <cellStyle name="Normal 13 9 3 9" xfId="42971" xr:uid="{BDFD32A3-FB40-4BB1-B532-3CE6A276BF04}"/>
    <cellStyle name="Normal 13 9 4" xfId="4140" xr:uid="{00000000-0005-0000-0000-00002C100000}"/>
    <cellStyle name="Normal 13 9 4 2" xfId="21212" xr:uid="{22519F5F-8F6B-44A5-8AC8-DA4F5E017D02}"/>
    <cellStyle name="Normal 13 9 5" xfId="4141" xr:uid="{00000000-0005-0000-0000-00002D100000}"/>
    <cellStyle name="Normal 13 9 5 2" xfId="4142" xr:uid="{00000000-0005-0000-0000-00002E100000}"/>
    <cellStyle name="Normal 13 9 5 2 2" xfId="24961" xr:uid="{D97A4E3C-5392-4EB9-8FD0-C3D59CBCEE7B}"/>
    <cellStyle name="Normal 13 9 5 3" xfId="20798" xr:uid="{0B995DFA-C630-43D9-BD42-C2A2BE88143B}"/>
    <cellStyle name="Normal 13 9 6" xfId="4143" xr:uid="{00000000-0005-0000-0000-00002F100000}"/>
    <cellStyle name="Normal 13 9 6 2" xfId="24962" xr:uid="{4E8C0339-845A-451F-90E0-5067CA21B496}"/>
    <cellStyle name="Normal 13 9 7" xfId="21227" xr:uid="{FADE48BB-8AF6-4E1F-8F8F-BA66323106E4}"/>
    <cellStyle name="Normal 13 9 8" xfId="19710" xr:uid="{F6DE3219-5F4D-42F3-8231-39935DA27B6B}"/>
    <cellStyle name="Normal 13 9 9" xfId="36655" xr:uid="{DB280B86-2130-4A50-A8A2-9E0CBB9371B8}"/>
    <cellStyle name="Normal 14" xfId="4144" xr:uid="{00000000-0005-0000-0000-000030100000}"/>
    <cellStyle name="Normal 14 10" xfId="4145" xr:uid="{00000000-0005-0000-0000-000031100000}"/>
    <cellStyle name="Normal 14 10 10" xfId="39136" xr:uid="{4BDE57AA-F437-40C3-A5B0-6A4F94B39496}"/>
    <cellStyle name="Normal 14 10 11" xfId="41614" xr:uid="{3582C177-9F0F-4251-B264-4D3D75B2FB71}"/>
    <cellStyle name="Normal 14 10 2" xfId="4146" xr:uid="{00000000-0005-0000-0000-000032100000}"/>
    <cellStyle name="Normal 14 10 2 10" xfId="42160" xr:uid="{709CD63F-CA70-409A-98C7-4B35FFD45B3C}"/>
    <cellStyle name="Normal 14 10 2 2" xfId="4147" xr:uid="{00000000-0005-0000-0000-000033100000}"/>
    <cellStyle name="Normal 14 10 2 2 2" xfId="4148" xr:uid="{00000000-0005-0000-0000-000034100000}"/>
    <cellStyle name="Normal 14 10 2 2 2 2" xfId="4149" xr:uid="{00000000-0005-0000-0000-000035100000}"/>
    <cellStyle name="Normal 14 10 2 2 2 2 2" xfId="21209" xr:uid="{9E29F0C0-C07A-4400-BA6F-208B276D45CC}"/>
    <cellStyle name="Normal 14 10 2 2 2 3" xfId="24963" xr:uid="{254A2A75-87B1-4C28-941D-D853030E500E}"/>
    <cellStyle name="Normal 14 10 2 2 3" xfId="4150" xr:uid="{00000000-0005-0000-0000-000036100000}"/>
    <cellStyle name="Normal 14 10 2 2 3 2" xfId="20795" xr:uid="{90867569-ABEC-4BBC-9988-A742AF44BCD1}"/>
    <cellStyle name="Normal 14 10 2 2 4" xfId="20796" xr:uid="{BDBC6164-F677-4C16-BB84-8147DFBE64F5}"/>
    <cellStyle name="Normal 14 10 2 2 5" xfId="24156" xr:uid="{8899CD91-E1E3-45E8-8F42-476C6C84038B}"/>
    <cellStyle name="Normal 14 10 2 2 6" xfId="38016" xr:uid="{5A22BAD7-C277-4C83-ACA8-FC4BB75B0394}"/>
    <cellStyle name="Normal 14 10 2 2 7" xfId="40496" xr:uid="{DFA14B69-9038-40D2-9F33-903D9B05EBAB}"/>
    <cellStyle name="Normal 14 10 2 2 8" xfId="42974" xr:uid="{F4C97421-699F-43FC-8C27-2CB253CAB6D3}"/>
    <cellStyle name="Normal 14 10 2 3" xfId="4151" xr:uid="{00000000-0005-0000-0000-000037100000}"/>
    <cellStyle name="Normal 14 10 2 3 2" xfId="4152" xr:uid="{00000000-0005-0000-0000-000038100000}"/>
    <cellStyle name="Normal 14 10 2 3 2 2" xfId="4153" xr:uid="{00000000-0005-0000-0000-000039100000}"/>
    <cellStyle name="Normal 14 10 2 3 2 2 2" xfId="20793" xr:uid="{F66A4E89-3576-4D80-981F-A09432365AE7}"/>
    <cellStyle name="Normal 14 10 2 3 2 3" xfId="21208" xr:uid="{ED246F99-A96A-4AC8-83CA-0EBABFCF6292}"/>
    <cellStyle name="Normal 14 10 2 3 3" xfId="4154" xr:uid="{00000000-0005-0000-0000-00003A100000}"/>
    <cellStyle name="Normal 14 10 2 3 3 2" xfId="20794" xr:uid="{850F06B5-12D9-48B2-8189-B5933E295730}"/>
    <cellStyle name="Normal 14 10 2 3 4" xfId="24964" xr:uid="{57375CFC-8E02-4FA4-8C3F-A09DC2CD8F64}"/>
    <cellStyle name="Normal 14 10 2 4" xfId="4155" xr:uid="{00000000-0005-0000-0000-00003B100000}"/>
    <cellStyle name="Normal 14 10 2 4 2" xfId="4156" xr:uid="{00000000-0005-0000-0000-00003C100000}"/>
    <cellStyle name="Normal 14 10 2 4 2 2" xfId="24966" xr:uid="{274450E0-0C8B-4642-8766-8C88742E5086}"/>
    <cellStyle name="Normal 14 10 2 4 3" xfId="24965" xr:uid="{70E8287F-A1F6-4539-9A5A-1443C381DBD0}"/>
    <cellStyle name="Normal 14 10 2 5" xfId="4157" xr:uid="{00000000-0005-0000-0000-00003D100000}"/>
    <cellStyle name="Normal 14 10 2 5 2" xfId="21203" xr:uid="{4A1CBEF6-28BE-4C08-B8C5-2477914624EC}"/>
    <cellStyle name="Normal 14 10 2 6" xfId="21210" xr:uid="{76A090C6-AC18-45FF-AF6E-A3B8ECC1CC06}"/>
    <cellStyle name="Normal 14 10 2 7" xfId="21309" xr:uid="{72A8844F-7C61-404B-A169-A61EF5690BC7}"/>
    <cellStyle name="Normal 14 10 2 8" xfId="37202" xr:uid="{5C02A9BB-2467-47E6-B2B4-718FB2585AA5}"/>
    <cellStyle name="Normal 14 10 2 9" xfId="39682" xr:uid="{DCE77B64-8EFF-41EB-9798-30B194A21A5F}"/>
    <cellStyle name="Normal 14 10 3" xfId="4158" xr:uid="{00000000-0005-0000-0000-00003E100000}"/>
    <cellStyle name="Normal 14 10 3 2" xfId="4159" xr:uid="{00000000-0005-0000-0000-00003F100000}"/>
    <cellStyle name="Normal 14 10 3 2 2" xfId="4160" xr:uid="{00000000-0005-0000-0000-000040100000}"/>
    <cellStyle name="Normal 14 10 3 2 2 2" xfId="4161" xr:uid="{00000000-0005-0000-0000-000041100000}"/>
    <cellStyle name="Normal 14 10 3 2 2 2 2" xfId="21206" xr:uid="{E0031D46-6A47-483B-BB14-9971A8A054FC}"/>
    <cellStyle name="Normal 14 10 3 2 2 3" xfId="24967" xr:uid="{FBEDE331-6204-41A6-AFC6-DFAB53747EB7}"/>
    <cellStyle name="Normal 14 10 3 2 3" xfId="4162" xr:uid="{00000000-0005-0000-0000-000042100000}"/>
    <cellStyle name="Normal 14 10 3 2 3 2" xfId="24968" xr:uid="{20DF2EC7-6814-4F57-AD57-D9C2980A34B3}"/>
    <cellStyle name="Normal 14 10 3 2 4" xfId="21207" xr:uid="{8CCE12A9-D683-455F-815F-6E6D1A29601B}"/>
    <cellStyle name="Normal 14 10 3 3" xfId="4163" xr:uid="{00000000-0005-0000-0000-000043100000}"/>
    <cellStyle name="Normal 14 10 3 3 2" xfId="4164" xr:uid="{00000000-0005-0000-0000-000044100000}"/>
    <cellStyle name="Normal 14 10 3 3 2 2" xfId="21205" xr:uid="{319EE2A2-277A-4268-8233-4D4B7D23B209}"/>
    <cellStyle name="Normal 14 10 3 3 3" xfId="21204" xr:uid="{0B28ED06-19A2-41F8-9DC0-620AA8A58D94}"/>
    <cellStyle name="Normal 14 10 3 4" xfId="4165" xr:uid="{00000000-0005-0000-0000-000045100000}"/>
    <cellStyle name="Normal 14 10 3 4 2" xfId="24969" xr:uid="{508EE45F-EA6F-4501-9BAC-889FD63FB7A2}"/>
    <cellStyle name="Normal 14 10 3 5" xfId="20791" xr:uid="{28CE2EEF-708C-462D-B0BA-819E9B0ACD36}"/>
    <cellStyle name="Normal 14 10 3 6" xfId="24155" xr:uid="{18F75D2D-DCCA-4FA3-8FCA-77561B43EDAE}"/>
    <cellStyle name="Normal 14 10 3 7" xfId="38015" xr:uid="{62535627-CC1D-4196-83C0-0E4F741102DB}"/>
    <cellStyle name="Normal 14 10 3 8" xfId="40495" xr:uid="{76237241-03D7-4886-A5B3-0DB55C227481}"/>
    <cellStyle name="Normal 14 10 3 9" xfId="42973" xr:uid="{19BBA88C-17EF-4DB7-A0B9-D1243F112943}"/>
    <cellStyle name="Normal 14 10 4" xfId="4166" xr:uid="{00000000-0005-0000-0000-000046100000}"/>
    <cellStyle name="Normal 14 10 4 2" xfId="24970" xr:uid="{32DFDE48-B4A5-4F3F-BAAF-D224CDD19052}"/>
    <cellStyle name="Normal 14 10 5" xfId="4167" xr:uid="{00000000-0005-0000-0000-000047100000}"/>
    <cellStyle name="Normal 14 10 5 2" xfId="4168" xr:uid="{00000000-0005-0000-0000-000048100000}"/>
    <cellStyle name="Normal 14 10 5 2 2" xfId="21202" xr:uid="{01AD2F07-3BDD-4C36-815A-3F46A4EC1B77}"/>
    <cellStyle name="Normal 14 10 5 3" xfId="24971" xr:uid="{E11C3477-D6F0-4704-9F13-3FE861A88CE3}"/>
    <cellStyle name="Normal 14 10 6" xfId="4169" xr:uid="{00000000-0005-0000-0000-000049100000}"/>
    <cellStyle name="Normal 14 10 6 2" xfId="24972" xr:uid="{0E11481C-A353-49A7-92E3-C052DB24211A}"/>
    <cellStyle name="Normal 14 10 7" xfId="20792" xr:uid="{6301AA74-0983-4C28-93C3-E863ED428E17}"/>
    <cellStyle name="Normal 14 10 8" xfId="19712" xr:uid="{6932D993-C6E2-4B37-9A88-6E80F330497B}"/>
    <cellStyle name="Normal 14 10 9" xfId="36656" xr:uid="{3291D167-6F5B-424C-8E3E-26EEE24E3132}"/>
    <cellStyle name="Normal 14 11" xfId="4170" xr:uid="{00000000-0005-0000-0000-00004A100000}"/>
    <cellStyle name="Normal 14 11 10" xfId="39137" xr:uid="{77163CD3-266D-482E-A298-D21A2E538037}"/>
    <cellStyle name="Normal 14 11 11" xfId="41615" xr:uid="{BAE3D8A1-F461-4189-9C90-82175D8DD4B2}"/>
    <cellStyle name="Normal 14 11 2" xfId="4171" xr:uid="{00000000-0005-0000-0000-00004B100000}"/>
    <cellStyle name="Normal 14 11 2 10" xfId="42162" xr:uid="{C0EE2BA5-7B81-4A47-ABFE-CC9C2962C867}"/>
    <cellStyle name="Normal 14 11 2 2" xfId="4172" xr:uid="{00000000-0005-0000-0000-00004C100000}"/>
    <cellStyle name="Normal 14 11 2 2 2" xfId="4173" xr:uid="{00000000-0005-0000-0000-00004D100000}"/>
    <cellStyle name="Normal 14 11 2 2 2 2" xfId="4174" xr:uid="{00000000-0005-0000-0000-00004E100000}"/>
    <cellStyle name="Normal 14 11 2 2 2 2 2" xfId="24975" xr:uid="{6D1EB165-1DE4-4DC4-84F2-E88827E08984}"/>
    <cellStyle name="Normal 14 11 2 2 2 3" xfId="26854" xr:uid="{A3C9C7F7-FEC2-4458-888A-F86419575A9D}"/>
    <cellStyle name="Normal 14 11 2 2 3" xfId="4175" xr:uid="{00000000-0005-0000-0000-00004F100000}"/>
    <cellStyle name="Normal 14 11 2 2 3 2" xfId="21200" xr:uid="{E26B28A8-32E8-445C-A78C-C103F318572B}"/>
    <cellStyle name="Normal 14 11 2 2 4" xfId="21201" xr:uid="{C6C98FB7-1DE8-4834-8ECF-226EFA804900}"/>
    <cellStyle name="Normal 14 11 2 2 5" xfId="24158" xr:uid="{F6298800-7450-467E-BCDA-495C3D91184E}"/>
    <cellStyle name="Normal 14 11 2 2 6" xfId="38018" xr:uid="{405E4A63-0D9A-4AD9-BA54-619C5030B94B}"/>
    <cellStyle name="Normal 14 11 2 2 7" xfId="40498" xr:uid="{DBE36290-32C0-4A01-B2CB-BA70EAD9E683}"/>
    <cellStyle name="Normal 14 11 2 2 8" xfId="42976" xr:uid="{763D52AB-ED79-429D-AD59-127E7E3483DC}"/>
    <cellStyle name="Normal 14 11 2 3" xfId="4176" xr:uid="{00000000-0005-0000-0000-000050100000}"/>
    <cellStyle name="Normal 14 11 2 3 2" xfId="4177" xr:uid="{00000000-0005-0000-0000-000051100000}"/>
    <cellStyle name="Normal 14 11 2 3 2 2" xfId="4178" xr:uid="{00000000-0005-0000-0000-000052100000}"/>
    <cellStyle name="Normal 14 11 2 3 2 2 2" xfId="24976" xr:uid="{F1533E95-2162-41A6-9100-117C16DFDD16}"/>
    <cellStyle name="Normal 14 11 2 3 2 3" xfId="21199" xr:uid="{0E4C9114-DEB5-4451-BBC3-72AA3B0B6484}"/>
    <cellStyle name="Normal 14 11 2 3 3" xfId="4179" xr:uid="{00000000-0005-0000-0000-000053100000}"/>
    <cellStyle name="Normal 14 11 2 3 3 2" xfId="21198" xr:uid="{BD446AB6-BCB8-4DCB-90DB-01FF88BB0E62}"/>
    <cellStyle name="Normal 14 11 2 3 4" xfId="26855" xr:uid="{26FD2A34-A197-429D-BB71-DE7FFFE4410B}"/>
    <cellStyle name="Normal 14 11 2 4" xfId="4180" xr:uid="{00000000-0005-0000-0000-000054100000}"/>
    <cellStyle name="Normal 14 11 2 4 2" xfId="4181" xr:uid="{00000000-0005-0000-0000-000055100000}"/>
    <cellStyle name="Normal 14 11 2 4 2 2" xfId="24978" xr:uid="{FFCAA018-35A4-4F85-B495-772094E7087D}"/>
    <cellStyle name="Normal 14 11 2 4 3" xfId="24977" xr:uid="{B2E861A7-A160-4FB5-A8BE-989B44D4A9A6}"/>
    <cellStyle name="Normal 14 11 2 5" xfId="4182" xr:uid="{00000000-0005-0000-0000-000056100000}"/>
    <cellStyle name="Normal 14 11 2 5 2" xfId="21197" xr:uid="{85F0D6D7-EF87-4099-AD1B-AA9BAEE00F85}"/>
    <cellStyle name="Normal 14 11 2 6" xfId="24974" xr:uid="{3F0B7712-5428-48DC-B546-9C09FF1FE01F}"/>
    <cellStyle name="Normal 14 11 2 7" xfId="21311" xr:uid="{35109CDB-420D-4633-A728-2B8AF205914B}"/>
    <cellStyle name="Normal 14 11 2 8" xfId="37204" xr:uid="{2BACF62D-1B79-4D56-BF6A-12A1EA8D059F}"/>
    <cellStyle name="Normal 14 11 2 9" xfId="39684" xr:uid="{F807964C-2736-4578-81F2-BB736DA8CF9A}"/>
    <cellStyle name="Normal 14 11 3" xfId="4183" xr:uid="{00000000-0005-0000-0000-000057100000}"/>
    <cellStyle name="Normal 14 11 3 2" xfId="4184" xr:uid="{00000000-0005-0000-0000-000058100000}"/>
    <cellStyle name="Normal 14 11 3 2 2" xfId="4185" xr:uid="{00000000-0005-0000-0000-000059100000}"/>
    <cellStyle name="Normal 14 11 3 2 2 2" xfId="4186" xr:uid="{00000000-0005-0000-0000-00005A100000}"/>
    <cellStyle name="Normal 14 11 3 2 2 2 2" xfId="21196" xr:uid="{2A85D3AE-111A-4E60-8962-FF7BD3598617}"/>
    <cellStyle name="Normal 14 11 3 2 2 3" xfId="21195" xr:uid="{C02ECE34-7222-4DC4-B7C9-B92D17814225}"/>
    <cellStyle name="Normal 14 11 3 2 3" xfId="4187" xr:uid="{00000000-0005-0000-0000-00005B100000}"/>
    <cellStyle name="Normal 14 11 3 2 3 2" xfId="24979" xr:uid="{201695BB-D6ED-4181-9ABC-EF9859137956}"/>
    <cellStyle name="Normal 14 11 3 2 4" xfId="26856" xr:uid="{4346FC16-A2C0-4E6A-8959-3DB436CD4302}"/>
    <cellStyle name="Normal 14 11 3 3" xfId="4188" xr:uid="{00000000-0005-0000-0000-00005C100000}"/>
    <cellStyle name="Normal 14 11 3 3 2" xfId="4189" xr:uid="{00000000-0005-0000-0000-00005D100000}"/>
    <cellStyle name="Normal 14 11 3 3 2 2" xfId="26858" xr:uid="{4D511BF6-6947-4481-8E89-E667394C5EB1}"/>
    <cellStyle name="Normal 14 11 3 3 3" xfId="24980" xr:uid="{9C3D9830-6303-4106-9A08-935B61AFB19B}"/>
    <cellStyle name="Normal 14 11 3 4" xfId="4190" xr:uid="{00000000-0005-0000-0000-00005E100000}"/>
    <cellStyle name="Normal 14 11 3 4 2" xfId="20790" xr:uid="{7C1AC61B-73BD-49F2-85A0-97FCBD4E24EA}"/>
    <cellStyle name="Normal 14 11 3 5" xfId="26857" xr:uid="{8ABC8C16-76B5-43CA-B605-009C910DB1FC}"/>
    <cellStyle name="Normal 14 11 3 6" xfId="24157" xr:uid="{D426EA7F-C207-4DC4-B801-0677B87DA517}"/>
    <cellStyle name="Normal 14 11 3 7" xfId="38017" xr:uid="{AAE035AA-3E39-4740-92D4-7AB306BAFB98}"/>
    <cellStyle name="Normal 14 11 3 8" xfId="40497" xr:uid="{832704A5-9163-4297-ACB9-B4301A0B63A5}"/>
    <cellStyle name="Normal 14 11 3 9" xfId="42975" xr:uid="{F1F66CFB-2248-460B-8295-603B8E451643}"/>
    <cellStyle name="Normal 14 11 4" xfId="4191" xr:uid="{00000000-0005-0000-0000-00005F100000}"/>
    <cellStyle name="Normal 14 11 4 2" xfId="21194" xr:uid="{0410010A-A9D8-4470-BF0E-0A3A46946EC5}"/>
    <cellStyle name="Normal 14 11 5" xfId="4192" xr:uid="{00000000-0005-0000-0000-000060100000}"/>
    <cellStyle name="Normal 14 11 5 2" xfId="4193" xr:uid="{00000000-0005-0000-0000-000061100000}"/>
    <cellStyle name="Normal 14 11 5 2 2" xfId="26859" xr:uid="{22541345-1F16-4335-A76B-D41F886AC896}"/>
    <cellStyle name="Normal 14 11 5 3" xfId="24981" xr:uid="{6DCA930A-077F-4E1D-9A57-03243487E512}"/>
    <cellStyle name="Normal 14 11 6" xfId="4194" xr:uid="{00000000-0005-0000-0000-000062100000}"/>
    <cellStyle name="Normal 14 11 6 2" xfId="21192" xr:uid="{EC25ABC5-7549-4C84-9A4C-CA06388B6BC3}"/>
    <cellStyle name="Normal 14 11 7" xfId="24973" xr:uid="{E142C3C3-A82D-4899-8212-B4C0029C5E0E}"/>
    <cellStyle name="Normal 14 11 8" xfId="19713" xr:uid="{E1594C3C-ABB6-4960-B0F6-4E994E33ABFB}"/>
    <cellStyle name="Normal 14 11 9" xfId="36657" xr:uid="{6D3650EC-03D7-448B-8EA8-AA9D68555995}"/>
    <cellStyle name="Normal 14 12" xfId="4195" xr:uid="{00000000-0005-0000-0000-000063100000}"/>
    <cellStyle name="Normal 14 12 10" xfId="39138" xr:uid="{ED236950-A010-4E15-9321-37E352B35C33}"/>
    <cellStyle name="Normal 14 12 11" xfId="41616" xr:uid="{7CA63186-EB0A-40DE-A830-01C850F69A97}"/>
    <cellStyle name="Normal 14 12 2" xfId="4196" xr:uid="{00000000-0005-0000-0000-000064100000}"/>
    <cellStyle name="Normal 14 12 2 10" xfId="42164" xr:uid="{A89A0083-63B9-42C2-A909-B6B47D695A0B}"/>
    <cellStyle name="Normal 14 12 2 2" xfId="4197" xr:uid="{00000000-0005-0000-0000-000065100000}"/>
    <cellStyle name="Normal 14 12 2 2 2" xfId="4198" xr:uid="{00000000-0005-0000-0000-000066100000}"/>
    <cellStyle name="Normal 14 12 2 2 2 2" xfId="4199" xr:uid="{00000000-0005-0000-0000-000067100000}"/>
    <cellStyle name="Normal 14 12 2 2 2 2 2" xfId="20789" xr:uid="{4D1EF8ED-935A-4204-839A-4E7567B45843}"/>
    <cellStyle name="Normal 14 12 2 2 2 3" xfId="24984" xr:uid="{9EABCA76-0666-491B-876B-10CF49D8B9DF}"/>
    <cellStyle name="Normal 14 12 2 2 3" xfId="4200" xr:uid="{00000000-0005-0000-0000-000068100000}"/>
    <cellStyle name="Normal 14 12 2 2 3 2" xfId="21191" xr:uid="{EE4CBB34-C811-4196-A766-BE228B4021F9}"/>
    <cellStyle name="Normal 14 12 2 2 4" xfId="24983" xr:uid="{9370DD22-4F5B-4916-9F45-0C170F3F5A32}"/>
    <cellStyle name="Normal 14 12 2 2 5" xfId="24160" xr:uid="{964FACD1-8611-485C-AA67-E4397316C4A9}"/>
    <cellStyle name="Normal 14 12 2 2 6" xfId="38020" xr:uid="{D955330F-83D8-4AAC-B69E-32806FA2E9C8}"/>
    <cellStyle name="Normal 14 12 2 2 7" xfId="40500" xr:uid="{704716A7-284F-43DF-9DFB-00A8EADE3814}"/>
    <cellStyle name="Normal 14 12 2 2 8" xfId="42978" xr:uid="{32D985F3-C09E-44E5-87FA-224A6810997E}"/>
    <cellStyle name="Normal 14 12 2 3" xfId="4201" xr:uid="{00000000-0005-0000-0000-000069100000}"/>
    <cellStyle name="Normal 14 12 2 3 2" xfId="4202" xr:uid="{00000000-0005-0000-0000-00006A100000}"/>
    <cellStyle name="Normal 14 12 2 3 2 2" xfId="4203" xr:uid="{00000000-0005-0000-0000-00006B100000}"/>
    <cellStyle name="Normal 14 12 2 3 2 2 2" xfId="21189" xr:uid="{B3A75D65-39CB-420E-AE8F-2F91C55A1A0A}"/>
    <cellStyle name="Normal 14 12 2 3 2 3" xfId="24985" xr:uid="{71A39392-C38B-467B-8144-C97B897EADDA}"/>
    <cellStyle name="Normal 14 12 2 3 3" xfId="4204" xr:uid="{00000000-0005-0000-0000-00006C100000}"/>
    <cellStyle name="Normal 14 12 2 3 3 2" xfId="21190" xr:uid="{C1C4B654-D031-4C0B-B7F4-E5971AF94AC9}"/>
    <cellStyle name="Normal 14 12 2 3 4" xfId="26860" xr:uid="{051976D2-B773-455A-805E-097710374AE1}"/>
    <cellStyle name="Normal 14 12 2 4" xfId="4205" xr:uid="{00000000-0005-0000-0000-00006D100000}"/>
    <cellStyle name="Normal 14 12 2 4 2" xfId="4206" xr:uid="{00000000-0005-0000-0000-00006E100000}"/>
    <cellStyle name="Normal 14 12 2 4 2 2" xfId="24986" xr:uid="{1E67F2DB-0748-4CF4-A968-3AB196649D53}"/>
    <cellStyle name="Normal 14 12 2 4 3" xfId="26861" xr:uid="{43DB8FFE-DD51-411A-A980-ADF76ABCA9C2}"/>
    <cellStyle name="Normal 14 12 2 5" xfId="4207" xr:uid="{00000000-0005-0000-0000-00006F100000}"/>
    <cellStyle name="Normal 14 12 2 5 2" xfId="21188" xr:uid="{368EAA69-279A-4210-8763-56AD5702DB05}"/>
    <cellStyle name="Normal 14 12 2 6" xfId="24982" xr:uid="{12E95EFD-C4A4-407B-8A8A-B070CB880A94}"/>
    <cellStyle name="Normal 14 12 2 7" xfId="21313" xr:uid="{50565F4F-AAA6-4F46-9EF5-B14375D88778}"/>
    <cellStyle name="Normal 14 12 2 8" xfId="37206" xr:uid="{8B3DF25A-3251-4CC2-99E6-8ECDC86A8063}"/>
    <cellStyle name="Normal 14 12 2 9" xfId="39686" xr:uid="{49143FA1-DB9E-4BD0-A050-FDCD8BBB7EB2}"/>
    <cellStyle name="Normal 14 12 3" xfId="4208" xr:uid="{00000000-0005-0000-0000-000070100000}"/>
    <cellStyle name="Normal 14 12 3 2" xfId="4209" xr:uid="{00000000-0005-0000-0000-000071100000}"/>
    <cellStyle name="Normal 14 12 3 2 2" xfId="4210" xr:uid="{00000000-0005-0000-0000-000072100000}"/>
    <cellStyle name="Normal 14 12 3 2 2 2" xfId="4211" xr:uid="{00000000-0005-0000-0000-000073100000}"/>
    <cellStyle name="Normal 14 12 3 2 2 2 2" xfId="26862" xr:uid="{871B4C8D-1B59-42CF-9767-837E20DC82A4}"/>
    <cellStyle name="Normal 14 12 3 2 2 3" xfId="24988" xr:uid="{014AD402-B015-468A-BCD4-66F602F76153}"/>
    <cellStyle name="Normal 14 12 3 2 3" xfId="4212" xr:uid="{00000000-0005-0000-0000-000074100000}"/>
    <cellStyle name="Normal 14 12 3 2 3 2" xfId="20788" xr:uid="{233DD8C7-3926-48F2-9A35-BD242C71517A}"/>
    <cellStyle name="Normal 14 12 3 2 4" xfId="21187" xr:uid="{BCA51185-C4E7-4C2A-9B6E-AAAA7495CA3D}"/>
    <cellStyle name="Normal 14 12 3 3" xfId="4213" xr:uid="{00000000-0005-0000-0000-000075100000}"/>
    <cellStyle name="Normal 14 12 3 3 2" xfId="4214" xr:uid="{00000000-0005-0000-0000-000076100000}"/>
    <cellStyle name="Normal 14 12 3 3 2 2" xfId="24989" xr:uid="{0000936E-A4CE-4ED2-A244-269DBCE49DFC}"/>
    <cellStyle name="Normal 14 12 3 3 3" xfId="21186" xr:uid="{41A57B90-3645-4E57-B0E3-89767E8FC611}"/>
    <cellStyle name="Normal 14 12 3 4" xfId="4215" xr:uid="{00000000-0005-0000-0000-000077100000}"/>
    <cellStyle name="Normal 14 12 3 4 2" xfId="26863" xr:uid="{46B82215-E678-4425-A945-6AD0157C7D81}"/>
    <cellStyle name="Normal 14 12 3 5" xfId="24987" xr:uid="{4E8830DA-191B-44D2-8167-A2AEC49605C5}"/>
    <cellStyle name="Normal 14 12 3 6" xfId="24159" xr:uid="{FDE95315-65AB-4A3C-9993-A3468ECE6DDF}"/>
    <cellStyle name="Normal 14 12 3 7" xfId="38019" xr:uid="{EC8BF531-D5E2-4239-9C38-1F379E01858D}"/>
    <cellStyle name="Normal 14 12 3 8" xfId="40499" xr:uid="{5F25205D-F808-4CDD-8601-047D30C77E51}"/>
    <cellStyle name="Normal 14 12 3 9" xfId="42977" xr:uid="{94407537-5091-444E-B49A-53D58C8C55A0}"/>
    <cellStyle name="Normal 14 12 4" xfId="4216" xr:uid="{00000000-0005-0000-0000-000078100000}"/>
    <cellStyle name="Normal 14 12 4 2" xfId="21185" xr:uid="{0CD41B28-230F-41CB-B398-090B3EF5A6A0}"/>
    <cellStyle name="Normal 14 12 5" xfId="4217" xr:uid="{00000000-0005-0000-0000-000079100000}"/>
    <cellStyle name="Normal 14 12 5 2" xfId="4218" xr:uid="{00000000-0005-0000-0000-00007A100000}"/>
    <cellStyle name="Normal 14 12 5 2 2" xfId="21181" xr:uid="{D0F14BC6-F4C1-47DA-889E-B23927EAD755}"/>
    <cellStyle name="Normal 14 12 5 3" xfId="24990" xr:uid="{62042D60-EE0E-427E-B63F-C558BE154514}"/>
    <cellStyle name="Normal 14 12 6" xfId="4219" xr:uid="{00000000-0005-0000-0000-00007B100000}"/>
    <cellStyle name="Normal 14 12 6 2" xfId="21184" xr:uid="{3F296CDE-A652-446C-ACBB-0B39B161F7BA}"/>
    <cellStyle name="Normal 14 12 7" xfId="21193" xr:uid="{528509F6-A7A2-48A2-9E73-38CCCED2838A}"/>
    <cellStyle name="Normal 14 12 8" xfId="19714" xr:uid="{CC9F86F7-86D4-4A22-A79D-EB769E74EB36}"/>
    <cellStyle name="Normal 14 12 9" xfId="36658" xr:uid="{97BE8FF9-70DC-40FC-A789-7A239F09B886}"/>
    <cellStyle name="Normal 14 13" xfId="4220" xr:uid="{00000000-0005-0000-0000-00007C100000}"/>
    <cellStyle name="Normal 14 13 10" xfId="39139" xr:uid="{15ADBF32-A51A-4785-A21D-32D76C990317}"/>
    <cellStyle name="Normal 14 13 11" xfId="41617" xr:uid="{55EC0422-7092-483E-8E1D-A8656355B8C9}"/>
    <cellStyle name="Normal 14 13 2" xfId="4221" xr:uid="{00000000-0005-0000-0000-00007D100000}"/>
    <cellStyle name="Normal 14 13 2 10" xfId="42166" xr:uid="{6014FB7F-BF0A-4C72-87FE-8FC71578FF0C}"/>
    <cellStyle name="Normal 14 13 2 2" xfId="4222" xr:uid="{00000000-0005-0000-0000-00007E100000}"/>
    <cellStyle name="Normal 14 13 2 2 2" xfId="4223" xr:uid="{00000000-0005-0000-0000-00007F100000}"/>
    <cellStyle name="Normal 14 13 2 2 2 2" xfId="4224" xr:uid="{00000000-0005-0000-0000-000080100000}"/>
    <cellStyle name="Normal 14 13 2 2 2 2 2" xfId="24993" xr:uid="{F8B0FB6F-9F7F-4077-B9D7-AA3660A45C98}"/>
    <cellStyle name="Normal 14 13 2 2 2 3" xfId="21182" xr:uid="{FF603EFE-82BC-486E-8A77-9899AE981A62}"/>
    <cellStyle name="Normal 14 13 2 2 3" xfId="4225" xr:uid="{00000000-0005-0000-0000-000081100000}"/>
    <cellStyle name="Normal 14 13 2 2 3 2" xfId="24994" xr:uid="{585B38C3-C30E-4F2B-B06A-3B6C68742157}"/>
    <cellStyle name="Normal 14 13 2 2 4" xfId="24992" xr:uid="{E2161E2B-13AD-4181-A45C-991FA2716D85}"/>
    <cellStyle name="Normal 14 13 2 2 5" xfId="24162" xr:uid="{E2A575EE-CF50-434D-9156-70C2A81A1EDF}"/>
    <cellStyle name="Normal 14 13 2 2 6" xfId="38022" xr:uid="{981029E2-A834-48DC-BDCF-9BFA3F3AF7CC}"/>
    <cellStyle name="Normal 14 13 2 2 7" xfId="40502" xr:uid="{8DA02A64-8EC5-4E0B-AD57-F237445B6996}"/>
    <cellStyle name="Normal 14 13 2 2 8" xfId="42980" xr:uid="{67A1BCED-26BC-4607-A31F-34B89214F4AF}"/>
    <cellStyle name="Normal 14 13 2 3" xfId="4226" xr:uid="{00000000-0005-0000-0000-000082100000}"/>
    <cellStyle name="Normal 14 13 2 3 2" xfId="4227" xr:uid="{00000000-0005-0000-0000-000083100000}"/>
    <cellStyle name="Normal 14 13 2 3 2 2" xfId="4228" xr:uid="{00000000-0005-0000-0000-000084100000}"/>
    <cellStyle name="Normal 14 13 2 3 2 2 2" xfId="21179" xr:uid="{AF19536B-B231-4246-AFE0-DE823D7A24C6}"/>
    <cellStyle name="Normal 14 13 2 3 2 3" xfId="24995" xr:uid="{0C7B44B3-39A1-4499-86EE-F72B5BFA006F}"/>
    <cellStyle name="Normal 14 13 2 3 3" xfId="4229" xr:uid="{00000000-0005-0000-0000-000085100000}"/>
    <cellStyle name="Normal 14 13 2 3 3 2" xfId="26651" xr:uid="{C73D096A-F784-4E0B-B4AD-980594D8F880}"/>
    <cellStyle name="Normal 14 13 2 3 4" xfId="21180" xr:uid="{9090DFA6-ABF1-464D-BC66-B0F668ED061E}"/>
    <cellStyle name="Normal 14 13 2 4" xfId="4230" xr:uid="{00000000-0005-0000-0000-000086100000}"/>
    <cellStyle name="Normal 14 13 2 4 2" xfId="4231" xr:uid="{00000000-0005-0000-0000-000087100000}"/>
    <cellStyle name="Normal 14 13 2 4 2 2" xfId="26864" xr:uid="{2048C7CD-4FFA-400F-9094-1CF5F7F4450A}"/>
    <cellStyle name="Normal 14 13 2 4 3" xfId="26865" xr:uid="{C7956432-EAE4-42E7-80D5-5A10DF40FC29}"/>
    <cellStyle name="Normal 14 13 2 5" xfId="4232" xr:uid="{00000000-0005-0000-0000-000088100000}"/>
    <cellStyle name="Normal 14 13 2 5 2" xfId="20786" xr:uid="{A49A8764-3CA4-411B-85E5-6AABAE141D94}"/>
    <cellStyle name="Normal 14 13 2 6" xfId="21183" xr:uid="{2D97B1C9-A3EF-4257-A136-0323FB5677C6}"/>
    <cellStyle name="Normal 14 13 2 7" xfId="21315" xr:uid="{E701E3CF-230F-4F29-AFC3-B3D2CABAF1EA}"/>
    <cellStyle name="Normal 14 13 2 8" xfId="37208" xr:uid="{A4E7D738-E872-4665-B049-6580EC26D78C}"/>
    <cellStyle name="Normal 14 13 2 9" xfId="39688" xr:uid="{3B18C0DE-25B1-41BC-BC47-1E7236019BC2}"/>
    <cellStyle name="Normal 14 13 3" xfId="4233" xr:uid="{00000000-0005-0000-0000-000089100000}"/>
    <cellStyle name="Normal 14 13 3 2" xfId="4234" xr:uid="{00000000-0005-0000-0000-00008A100000}"/>
    <cellStyle name="Normal 14 13 3 2 2" xfId="4235" xr:uid="{00000000-0005-0000-0000-00008B100000}"/>
    <cellStyle name="Normal 14 13 3 2 2 2" xfId="4236" xr:uid="{00000000-0005-0000-0000-00008C100000}"/>
    <cellStyle name="Normal 14 13 3 2 2 2 2" xfId="24997" xr:uid="{76DA4C0E-D807-47A3-88FE-A7AEA20C6F28}"/>
    <cellStyle name="Normal 14 13 3 2 2 3" xfId="21178" xr:uid="{5CCCD034-4A6B-4781-8FC0-9E184FA17D99}"/>
    <cellStyle name="Normal 14 13 3 2 3" xfId="4237" xr:uid="{00000000-0005-0000-0000-00008D100000}"/>
    <cellStyle name="Normal 14 13 3 2 3 2" xfId="24998" xr:uid="{7B271C53-A04E-4ABF-9B7F-53A289C50E47}"/>
    <cellStyle name="Normal 14 13 3 2 4" xfId="21177" xr:uid="{7BF72771-8354-44A9-8516-79D01B5756AE}"/>
    <cellStyle name="Normal 14 13 3 3" xfId="4238" xr:uid="{00000000-0005-0000-0000-00008E100000}"/>
    <cellStyle name="Normal 14 13 3 3 2" xfId="4239" xr:uid="{00000000-0005-0000-0000-00008F100000}"/>
    <cellStyle name="Normal 14 13 3 3 2 2" xfId="24999" xr:uid="{C1A2C3C7-6BE6-4F3F-BFBA-4AAC4EB2D72E}"/>
    <cellStyle name="Normal 14 13 3 3 3" xfId="21176" xr:uid="{73538410-94AF-491A-BBC5-775380C8FDEC}"/>
    <cellStyle name="Normal 14 13 3 4" xfId="4240" xr:uid="{00000000-0005-0000-0000-000090100000}"/>
    <cellStyle name="Normal 14 13 3 4 2" xfId="21174" xr:uid="{E6F9E66F-63F2-4C29-878E-D6F9B2741B8A}"/>
    <cellStyle name="Normal 14 13 3 5" xfId="24996" xr:uid="{BA8AD9F3-00B8-4B87-BCFC-276E726E88D1}"/>
    <cellStyle name="Normal 14 13 3 6" xfId="24161" xr:uid="{EEDC5509-3CD1-4A7A-9099-B0A6C8625714}"/>
    <cellStyle name="Normal 14 13 3 7" xfId="38021" xr:uid="{37EEEBB4-63DA-47CB-A2B1-7342CA782370}"/>
    <cellStyle name="Normal 14 13 3 8" xfId="40501" xr:uid="{C3079758-6329-4453-9ABC-BDF4416D7CD3}"/>
    <cellStyle name="Normal 14 13 3 9" xfId="42979" xr:uid="{D4DD20AC-435D-4158-A140-B7FF07BFA33A}"/>
    <cellStyle name="Normal 14 13 4" xfId="4241" xr:uid="{00000000-0005-0000-0000-000091100000}"/>
    <cellStyle name="Normal 14 13 4 2" xfId="21175" xr:uid="{6889E78D-4F2C-4E9C-9DFD-786D9724FEB1}"/>
    <cellStyle name="Normal 14 13 5" xfId="4242" xr:uid="{00000000-0005-0000-0000-000092100000}"/>
    <cellStyle name="Normal 14 13 5 2" xfId="4243" xr:uid="{00000000-0005-0000-0000-000093100000}"/>
    <cellStyle name="Normal 14 13 5 2 2" xfId="25001" xr:uid="{89942B0A-6720-4E3F-A3B9-CB2FFE4876D9}"/>
    <cellStyle name="Normal 14 13 5 3" xfId="25000" xr:uid="{A9849A3F-9E55-4647-8449-893D3B3D5610}"/>
    <cellStyle name="Normal 14 13 6" xfId="4244" xr:uid="{00000000-0005-0000-0000-000094100000}"/>
    <cellStyle name="Normal 14 13 6 2" xfId="21169" xr:uid="{15720F12-CA67-4EB7-883A-B0D25545B112}"/>
    <cellStyle name="Normal 14 13 7" xfId="24991" xr:uid="{BEF68EED-85D5-4488-8681-FC379432856C}"/>
    <cellStyle name="Normal 14 13 8" xfId="19715" xr:uid="{6864243D-446D-4F97-BE0F-1FD53E6B3D31}"/>
    <cellStyle name="Normal 14 13 9" xfId="36659" xr:uid="{0EF783DF-D3E7-4443-B9AF-60DC1C3F05E2}"/>
    <cellStyle name="Normal 14 14" xfId="4245" xr:uid="{00000000-0005-0000-0000-000095100000}"/>
    <cellStyle name="Normal 14 14 10" xfId="39140" xr:uid="{9DCEDEB3-C2C7-4F79-89EC-F8891DA62012}"/>
    <cellStyle name="Normal 14 14 11" xfId="41618" xr:uid="{E1EA49A8-486C-4905-8586-9A934874FCBF}"/>
    <cellStyle name="Normal 14 14 2" xfId="4246" xr:uid="{00000000-0005-0000-0000-000096100000}"/>
    <cellStyle name="Normal 14 14 2 10" xfId="42168" xr:uid="{A763BC0F-1520-4F64-8268-2DE2DB502194}"/>
    <cellStyle name="Normal 14 14 2 2" xfId="4247" xr:uid="{00000000-0005-0000-0000-000097100000}"/>
    <cellStyle name="Normal 14 14 2 2 2" xfId="4248" xr:uid="{00000000-0005-0000-0000-000098100000}"/>
    <cellStyle name="Normal 14 14 2 2 2 2" xfId="4249" xr:uid="{00000000-0005-0000-0000-000099100000}"/>
    <cellStyle name="Normal 14 14 2 2 2 2 2" xfId="21171" xr:uid="{D325987B-7BDC-479B-8C79-00498B4980ED}"/>
    <cellStyle name="Normal 14 14 2 2 2 3" xfId="25003" xr:uid="{ED9EBF2E-3DDD-4ED3-A116-C367171CB97D}"/>
    <cellStyle name="Normal 14 14 2 2 3" xfId="4250" xr:uid="{00000000-0005-0000-0000-00009A100000}"/>
    <cellStyle name="Normal 14 14 2 2 3 2" xfId="25004" xr:uid="{8D6F1569-8E3A-4094-A704-B30816F83FB8}"/>
    <cellStyle name="Normal 14 14 2 2 4" xfId="25002" xr:uid="{CC6D6F15-EEAF-4975-9460-0BDA9A79662B}"/>
    <cellStyle name="Normal 14 14 2 2 5" xfId="24164" xr:uid="{680EFEF6-7882-4C61-BAD3-AEBD0C852123}"/>
    <cellStyle name="Normal 14 14 2 2 6" xfId="38024" xr:uid="{47EA39FA-A977-49B9-B9B5-7D0C50670E24}"/>
    <cellStyle name="Normal 14 14 2 2 7" xfId="40504" xr:uid="{928A03CD-372F-46B7-BE26-20709BC96558}"/>
    <cellStyle name="Normal 14 14 2 2 8" xfId="42982" xr:uid="{3B13095B-C5EA-41C0-A766-9550FA9ACD8B}"/>
    <cellStyle name="Normal 14 14 2 3" xfId="4251" xr:uid="{00000000-0005-0000-0000-00009B100000}"/>
    <cellStyle name="Normal 14 14 2 3 2" xfId="4252" xr:uid="{00000000-0005-0000-0000-00009C100000}"/>
    <cellStyle name="Normal 14 14 2 3 2 2" xfId="4253" xr:uid="{00000000-0005-0000-0000-00009D100000}"/>
    <cellStyle name="Normal 14 14 2 3 2 2 2" xfId="25006" xr:uid="{99C591FE-5064-4FD7-8AB1-EEAA1C541C21}"/>
    <cellStyle name="Normal 14 14 2 3 2 3" xfId="25005" xr:uid="{026A067D-048E-442D-BFCB-3494421D82A3}"/>
    <cellStyle name="Normal 14 14 2 3 3" xfId="4254" xr:uid="{00000000-0005-0000-0000-00009E100000}"/>
    <cellStyle name="Normal 14 14 2 3 3 2" xfId="21161" xr:uid="{36C96EBC-6D0C-49E4-9992-9CFA489496A0}"/>
    <cellStyle name="Normal 14 14 2 3 4" xfId="21170" xr:uid="{103B5B3F-4FB3-4488-A9A0-E060CB8321D8}"/>
    <cellStyle name="Normal 14 14 2 4" xfId="4255" xr:uid="{00000000-0005-0000-0000-00009F100000}"/>
    <cellStyle name="Normal 14 14 2 4 2" xfId="4256" xr:uid="{00000000-0005-0000-0000-0000A0100000}"/>
    <cellStyle name="Normal 14 14 2 4 2 2" xfId="21168" xr:uid="{8ECF1731-F00F-43F4-AC4C-94248A69081D}"/>
    <cellStyle name="Normal 14 14 2 4 3" xfId="20787" xr:uid="{33CE7345-C799-43F0-B874-41522AD84CB9}"/>
    <cellStyle name="Normal 14 14 2 5" xfId="4257" xr:uid="{00000000-0005-0000-0000-0000A1100000}"/>
    <cellStyle name="Normal 14 14 2 5 2" xfId="25007" xr:uid="{A047BED9-B787-4C99-8C7F-5F6DF3A77305}"/>
    <cellStyle name="Normal 14 14 2 6" xfId="21173" xr:uid="{7CEB337E-0566-4B92-B260-6134DF610BFF}"/>
    <cellStyle name="Normal 14 14 2 7" xfId="21317" xr:uid="{4C2DA7A4-EF9F-47B4-B693-198287AE370F}"/>
    <cellStyle name="Normal 14 14 2 8" xfId="37210" xr:uid="{FC446FEC-CC30-4A07-8735-4E0469A90B86}"/>
    <cellStyle name="Normal 14 14 2 9" xfId="39690" xr:uid="{A8C38B71-5181-4806-92B9-CBE651CF737A}"/>
    <cellStyle name="Normal 14 14 3" xfId="4258" xr:uid="{00000000-0005-0000-0000-0000A2100000}"/>
    <cellStyle name="Normal 14 14 3 2" xfId="4259" xr:uid="{00000000-0005-0000-0000-0000A3100000}"/>
    <cellStyle name="Normal 14 14 3 2 2" xfId="4260" xr:uid="{00000000-0005-0000-0000-0000A4100000}"/>
    <cellStyle name="Normal 14 14 3 2 2 2" xfId="4261" xr:uid="{00000000-0005-0000-0000-0000A5100000}"/>
    <cellStyle name="Normal 14 14 3 2 2 2 2" xfId="21166" xr:uid="{1681EDE1-5BA5-4156-979A-C9E1FE84E0F3}"/>
    <cellStyle name="Normal 14 14 3 2 2 3" xfId="25008" xr:uid="{21661546-7196-4B2D-8E75-3D122E935E35}"/>
    <cellStyle name="Normal 14 14 3 2 3" xfId="4262" xr:uid="{00000000-0005-0000-0000-0000A6100000}"/>
    <cellStyle name="Normal 14 14 3 2 3 2" xfId="25009" xr:uid="{A91BEA9B-2DD2-4986-91C4-927849E58780}"/>
    <cellStyle name="Normal 14 14 3 2 4" xfId="21167" xr:uid="{0F4FD71D-6700-47E5-B8F4-60D43411A592}"/>
    <cellStyle name="Normal 14 14 3 3" xfId="4263" xr:uid="{00000000-0005-0000-0000-0000A7100000}"/>
    <cellStyle name="Normal 14 14 3 3 2" xfId="4264" xr:uid="{00000000-0005-0000-0000-0000A8100000}"/>
    <cellStyle name="Normal 14 14 3 3 2 2" xfId="25010" xr:uid="{38C595CA-F9E2-4FF8-96FE-49BD3E6E17C0}"/>
    <cellStyle name="Normal 14 14 3 3 3" xfId="21165" xr:uid="{E42BC1CF-0A4D-44BE-917C-F21790FBEDD2}"/>
    <cellStyle name="Normal 14 14 3 4" xfId="4265" xr:uid="{00000000-0005-0000-0000-0000A9100000}"/>
    <cellStyle name="Normal 14 14 3 4 2" xfId="25011" xr:uid="{B7F0F58E-5318-4C47-8C16-EF1E82F08F45}"/>
    <cellStyle name="Normal 14 14 3 5" xfId="21164" xr:uid="{0A4127E5-9700-4DC4-BF00-A7EDC9D5AC9B}"/>
    <cellStyle name="Normal 14 14 3 6" xfId="24163" xr:uid="{8C45240E-851D-4960-89B9-4AA0E7FC874F}"/>
    <cellStyle name="Normal 14 14 3 7" xfId="38023" xr:uid="{08FC727C-CF05-4503-A64C-BB6165666E67}"/>
    <cellStyle name="Normal 14 14 3 8" xfId="40503" xr:uid="{E8DD34B4-1C49-4DE9-957B-E0DBE3784878}"/>
    <cellStyle name="Normal 14 14 3 9" xfId="42981" xr:uid="{9A8E4968-325F-4B25-AEF6-167683FB1D41}"/>
    <cellStyle name="Normal 14 14 4" xfId="4266" xr:uid="{00000000-0005-0000-0000-0000AA100000}"/>
    <cellStyle name="Normal 14 14 4 2" xfId="21163" xr:uid="{EDC14112-5DEB-40BC-811A-F855C65CB428}"/>
    <cellStyle name="Normal 14 14 5" xfId="4267" xr:uid="{00000000-0005-0000-0000-0000AB100000}"/>
    <cellStyle name="Normal 14 14 5 2" xfId="4268" xr:uid="{00000000-0005-0000-0000-0000AC100000}"/>
    <cellStyle name="Normal 14 14 5 2 2" xfId="21162" xr:uid="{B4516419-085B-4B60-BDB7-E6FA711BD5E2}"/>
    <cellStyle name="Normal 14 14 5 3" xfId="25012" xr:uid="{22DFEC8A-4FE5-41FA-B620-7CB0948D49C5}"/>
    <cellStyle name="Normal 14 14 6" xfId="4269" xr:uid="{00000000-0005-0000-0000-0000AD100000}"/>
    <cellStyle name="Normal 14 14 6 2" xfId="25013" xr:uid="{59F8E45F-E0D9-4F00-B3B9-24D12859EFD4}"/>
    <cellStyle name="Normal 14 14 7" xfId="21172" xr:uid="{F8595927-08EE-4E50-9FAE-22CFB28E12EE}"/>
    <cellStyle name="Normal 14 14 8" xfId="19716" xr:uid="{D6E159A5-E07B-48D3-BB0E-82C747BCA119}"/>
    <cellStyle name="Normal 14 14 9" xfId="36660" xr:uid="{0FF7D0F1-D23A-4F50-90CC-B5AA37CA8C7D}"/>
    <cellStyle name="Normal 14 15" xfId="4270" xr:uid="{00000000-0005-0000-0000-0000AE100000}"/>
    <cellStyle name="Normal 14 15 10" xfId="39141" xr:uid="{C1E9D022-5A5B-4FF6-8F9C-2D41CFC565B2}"/>
    <cellStyle name="Normal 14 15 11" xfId="41619" xr:uid="{C5E04A3B-5EDE-442F-BE09-BEC0A03CE608}"/>
    <cellStyle name="Normal 14 15 2" xfId="4271" xr:uid="{00000000-0005-0000-0000-0000AF100000}"/>
    <cellStyle name="Normal 14 15 2 10" xfId="42170" xr:uid="{161846EB-A683-422C-8664-0940323765E4}"/>
    <cellStyle name="Normal 14 15 2 2" xfId="4272" xr:uid="{00000000-0005-0000-0000-0000B0100000}"/>
    <cellStyle name="Normal 14 15 2 2 2" xfId="4273" xr:uid="{00000000-0005-0000-0000-0000B1100000}"/>
    <cellStyle name="Normal 14 15 2 2 2 2" xfId="4274" xr:uid="{00000000-0005-0000-0000-0000B2100000}"/>
    <cellStyle name="Normal 14 15 2 2 2 2 2" xfId="21160" xr:uid="{AF247743-C6FB-42C2-8B26-234F43B17426}"/>
    <cellStyle name="Normal 14 15 2 2 2 3" xfId="21159" xr:uid="{AA3B1D8C-46C7-4753-9C2A-BB60529E20BA}"/>
    <cellStyle name="Normal 14 15 2 2 3" xfId="4275" xr:uid="{00000000-0005-0000-0000-0000B3100000}"/>
    <cellStyle name="Normal 14 15 2 2 3 2" xfId="25016" xr:uid="{EAD72ABE-5159-49CD-A820-EDB07AD1861A}"/>
    <cellStyle name="Normal 14 15 2 2 4" xfId="20782" xr:uid="{FB05C21E-4C6B-4E61-8B0E-F79C9C6C864C}"/>
    <cellStyle name="Normal 14 15 2 2 5" xfId="24166" xr:uid="{F3D22D32-4778-432D-8A59-A57C4EB2BD5F}"/>
    <cellStyle name="Normal 14 15 2 2 6" xfId="38026" xr:uid="{49EBF5A4-B875-4F46-84BC-39D651C47B2A}"/>
    <cellStyle name="Normal 14 15 2 2 7" xfId="40506" xr:uid="{85531F05-132C-4DB3-8ACF-93654DE556ED}"/>
    <cellStyle name="Normal 14 15 2 2 8" xfId="42984" xr:uid="{B8C60651-3F0A-4D0D-AED4-8831F5A337E8}"/>
    <cellStyle name="Normal 14 15 2 3" xfId="4276" xr:uid="{00000000-0005-0000-0000-0000B4100000}"/>
    <cellStyle name="Normal 14 15 2 3 2" xfId="4277" xr:uid="{00000000-0005-0000-0000-0000B5100000}"/>
    <cellStyle name="Normal 14 15 2 3 2 2" xfId="4278" xr:uid="{00000000-0005-0000-0000-0000B6100000}"/>
    <cellStyle name="Normal 14 15 2 3 2 2 2" xfId="21158" xr:uid="{B0573CFF-B392-473F-8F5E-7DA027641E16}"/>
    <cellStyle name="Normal 14 15 2 3 2 3" xfId="21157" xr:uid="{DA1F4BB9-238D-4243-9BE7-25AA86A4B823}"/>
    <cellStyle name="Normal 14 15 2 3 3" xfId="4279" xr:uid="{00000000-0005-0000-0000-0000B7100000}"/>
    <cellStyle name="Normal 14 15 2 3 3 2" xfId="25018" xr:uid="{B2B20436-90C8-4D10-AC16-BF5CF3087F30}"/>
    <cellStyle name="Normal 14 15 2 3 4" xfId="25017" xr:uid="{8BEAA0AE-6B58-4878-A3AA-8CC08EBB0A73}"/>
    <cellStyle name="Normal 14 15 2 4" xfId="4280" xr:uid="{00000000-0005-0000-0000-0000B8100000}"/>
    <cellStyle name="Normal 14 15 2 4 2" xfId="4281" xr:uid="{00000000-0005-0000-0000-0000B9100000}"/>
    <cellStyle name="Normal 14 15 2 4 2 2" xfId="20783" xr:uid="{7B0E85DF-7BAC-48AC-9FDA-52CFF77CB74E}"/>
    <cellStyle name="Normal 14 15 2 4 3" xfId="25019" xr:uid="{D16B975B-3363-4CA3-A38C-A7EAA06315F6}"/>
    <cellStyle name="Normal 14 15 2 5" xfId="4282" xr:uid="{00000000-0005-0000-0000-0000BA100000}"/>
    <cellStyle name="Normal 14 15 2 5 2" xfId="25020" xr:uid="{158C8A1B-DE9C-413E-A9D6-B527541939E4}"/>
    <cellStyle name="Normal 14 15 2 6" xfId="25015" xr:uid="{B2BF1CD8-06DC-47BC-A171-95720F14D95D}"/>
    <cellStyle name="Normal 14 15 2 7" xfId="21319" xr:uid="{D6CB4A2F-DC88-4317-B968-9B51740DE711}"/>
    <cellStyle name="Normal 14 15 2 8" xfId="37212" xr:uid="{96767417-7F55-4822-B4B5-FCECFCC16679}"/>
    <cellStyle name="Normal 14 15 2 9" xfId="39692" xr:uid="{500C7D7E-C1AD-45D5-87D2-9C6E5D959532}"/>
    <cellStyle name="Normal 14 15 3" xfId="4283" xr:uid="{00000000-0005-0000-0000-0000BB100000}"/>
    <cellStyle name="Normal 14 15 3 2" xfId="4284" xr:uid="{00000000-0005-0000-0000-0000BC100000}"/>
    <cellStyle name="Normal 14 15 3 2 2" xfId="4285" xr:uid="{00000000-0005-0000-0000-0000BD100000}"/>
    <cellStyle name="Normal 14 15 3 2 2 2" xfId="4286" xr:uid="{00000000-0005-0000-0000-0000BE100000}"/>
    <cellStyle name="Normal 14 15 3 2 2 2 2" xfId="21155" xr:uid="{05114E2F-C875-4FD7-8F69-C0C2A6141714}"/>
    <cellStyle name="Normal 14 15 3 2 2 3" xfId="21153" xr:uid="{B5415760-BE11-46DB-B374-1661808816C8}"/>
    <cellStyle name="Normal 14 15 3 2 3" xfId="4287" xr:uid="{00000000-0005-0000-0000-0000BF100000}"/>
    <cellStyle name="Normal 14 15 3 2 3 2" xfId="26677" xr:uid="{81A5EB5E-7A7B-4000-B15A-D98ABC7EE0F4}"/>
    <cellStyle name="Normal 14 15 3 2 4" xfId="25021" xr:uid="{93144A84-27C8-42AE-97B6-21EBFE63D700}"/>
    <cellStyle name="Normal 14 15 3 3" xfId="4288" xr:uid="{00000000-0005-0000-0000-0000C0100000}"/>
    <cellStyle name="Normal 14 15 3 3 2" xfId="4289" xr:uid="{00000000-0005-0000-0000-0000C1100000}"/>
    <cellStyle name="Normal 14 15 3 3 2 2" xfId="25022" xr:uid="{640EC41D-D82F-4876-B0A6-6FE525783AC1}"/>
    <cellStyle name="Normal 14 15 3 3 3" xfId="21154" xr:uid="{18204483-8EA3-48BC-8DFA-F076197F658B}"/>
    <cellStyle name="Normal 14 15 3 4" xfId="4290" xr:uid="{00000000-0005-0000-0000-0000C2100000}"/>
    <cellStyle name="Normal 14 15 3 4 2" xfId="25023" xr:uid="{1133473F-2E9E-4FEE-BF42-2F443C13DF64}"/>
    <cellStyle name="Normal 14 15 3 5" xfId="21156" xr:uid="{92D2CB7F-4516-40C4-B2C2-C15317427372}"/>
    <cellStyle name="Normal 14 15 3 6" xfId="24165" xr:uid="{9778400C-B0B9-406A-8F95-EED8349391CC}"/>
    <cellStyle name="Normal 14 15 3 7" xfId="38025" xr:uid="{82AF40DB-91FB-40AA-8D7C-E603FFDC1DE0}"/>
    <cellStyle name="Normal 14 15 3 8" xfId="40505" xr:uid="{42B73B02-0C7D-4703-B1F2-1C32AC52E301}"/>
    <cellStyle name="Normal 14 15 3 9" xfId="42983" xr:uid="{5139669C-8D23-470D-ACE2-2C2359FF242A}"/>
    <cellStyle name="Normal 14 15 4" xfId="4291" xr:uid="{00000000-0005-0000-0000-0000C3100000}"/>
    <cellStyle name="Normal 14 15 4 2" xfId="21152" xr:uid="{F4F21D7C-6579-427C-B2BA-24EC3EFE29D1}"/>
    <cellStyle name="Normal 14 15 5" xfId="4292" xr:uid="{00000000-0005-0000-0000-0000C4100000}"/>
    <cellStyle name="Normal 14 15 5 2" xfId="4293" xr:uid="{00000000-0005-0000-0000-0000C5100000}"/>
    <cellStyle name="Normal 14 15 5 2 2" xfId="26648" xr:uid="{14AE05C4-DB5F-43BB-91EE-BAF5FAAD9211}"/>
    <cellStyle name="Normal 14 15 5 3" xfId="25024" xr:uid="{29630B18-4433-4517-992B-F60586372630}"/>
    <cellStyle name="Normal 14 15 6" xfId="4294" xr:uid="{00000000-0005-0000-0000-0000C6100000}"/>
    <cellStyle name="Normal 14 15 6 2" xfId="21151" xr:uid="{BEA1708E-37F1-4626-AB63-6052F72E82B6}"/>
    <cellStyle name="Normal 14 15 7" xfId="25014" xr:uid="{E4C5A0FA-4464-4116-967A-BBD03EB6EE59}"/>
    <cellStyle name="Normal 14 15 8" xfId="19717" xr:uid="{A25E7287-423A-4A1E-99D5-4AF04082D2C6}"/>
    <cellStyle name="Normal 14 15 9" xfId="36661" xr:uid="{2022D2B4-573B-4D6C-9A98-298DD8010252}"/>
    <cellStyle name="Normal 14 16" xfId="4295" xr:uid="{00000000-0005-0000-0000-0000C7100000}"/>
    <cellStyle name="Normal 14 16 2" xfId="26867" xr:uid="{EB2F0E5D-763C-462A-88BC-2B544C8DC8B5}"/>
    <cellStyle name="Normal 14 16 3" xfId="21320" xr:uid="{F3D1245D-CE6D-4EA9-B158-67309E6F981A}"/>
    <cellStyle name="Normal 14 17" xfId="4296" xr:uid="{00000000-0005-0000-0000-0000C8100000}"/>
    <cellStyle name="Normal 14 17 10" xfId="42171" xr:uid="{AA50E676-D508-4FFF-9EF8-0046F2632FFE}"/>
    <cellStyle name="Normal 14 17 2" xfId="4297" xr:uid="{00000000-0005-0000-0000-0000C9100000}"/>
    <cellStyle name="Normal 14 17 2 2" xfId="4298" xr:uid="{00000000-0005-0000-0000-0000CA100000}"/>
    <cellStyle name="Normal 14 17 2 2 2" xfId="4299" xr:uid="{00000000-0005-0000-0000-0000CB100000}"/>
    <cellStyle name="Normal 14 17 2 2 2 2" xfId="25025" xr:uid="{D493D93C-7B70-49F2-8164-1D7F85AC6841}"/>
    <cellStyle name="Normal 14 17 2 2 3" xfId="21150" xr:uid="{F5D057B0-AF6B-43C8-931D-29FB5E3698BA}"/>
    <cellStyle name="Normal 14 17 2 3" xfId="4300" xr:uid="{00000000-0005-0000-0000-0000CC100000}"/>
    <cellStyle name="Normal 14 17 2 3 2" xfId="21149" xr:uid="{C9A5C578-0D6A-48B6-94E0-52EACFA73392}"/>
    <cellStyle name="Normal 14 17 2 4" xfId="20785" xr:uid="{AFD4ADDA-4FB8-4075-ADFB-9DFA8BF703DA}"/>
    <cellStyle name="Normal 14 17 2 5" xfId="24167" xr:uid="{C071F274-720D-4BC3-BEF0-B4A861EEBB19}"/>
    <cellStyle name="Normal 14 17 2 6" xfId="38027" xr:uid="{8AB18CF4-DA87-4B2D-8F95-26458F477F4E}"/>
    <cellStyle name="Normal 14 17 2 7" xfId="40507" xr:uid="{7A526AAD-48AB-41E8-A850-98B6C1F37F74}"/>
    <cellStyle name="Normal 14 17 2 8" xfId="42985" xr:uid="{34E12D49-8CCC-4101-B86D-6184DF30C632}"/>
    <cellStyle name="Normal 14 17 3" xfId="4301" xr:uid="{00000000-0005-0000-0000-0000CD100000}"/>
    <cellStyle name="Normal 14 17 3 2" xfId="4302" xr:uid="{00000000-0005-0000-0000-0000CE100000}"/>
    <cellStyle name="Normal 14 17 3 2 2" xfId="4303" xr:uid="{00000000-0005-0000-0000-0000CF100000}"/>
    <cellStyle name="Normal 14 17 3 2 2 2" xfId="21148" xr:uid="{B594534C-683B-469B-8FF3-D066094FA0BD}"/>
    <cellStyle name="Normal 14 17 3 2 3" xfId="21147" xr:uid="{A926DDB4-A691-4C74-A8F7-FC8D5E81B065}"/>
    <cellStyle name="Normal 14 17 3 3" xfId="4304" xr:uid="{00000000-0005-0000-0000-0000D0100000}"/>
    <cellStyle name="Normal 14 17 3 3 2" xfId="26869" xr:uid="{2D2A2403-2F3A-43F1-B7FA-C231FEE6D52D}"/>
    <cellStyle name="Normal 14 17 3 4" xfId="25026" xr:uid="{A156E144-72F3-42C0-8A7F-536AFF834835}"/>
    <cellStyle name="Normal 14 17 4" xfId="4305" xr:uid="{00000000-0005-0000-0000-0000D1100000}"/>
    <cellStyle name="Normal 14 17 4 2" xfId="4306" xr:uid="{00000000-0005-0000-0000-0000D2100000}"/>
    <cellStyle name="Normal 14 17 4 2 2" xfId="21146" xr:uid="{1868C9D3-ED46-4FBD-B728-818605B47032}"/>
    <cellStyle name="Normal 14 17 4 3" xfId="26868" xr:uid="{0C0EE9D5-BF62-4460-B916-828CDC018DDC}"/>
    <cellStyle name="Normal 14 17 5" xfId="4307" xr:uid="{00000000-0005-0000-0000-0000D3100000}"/>
    <cellStyle name="Normal 14 17 5 2" xfId="25027" xr:uid="{6F12ACA1-60D7-418F-A681-2A82F467E802}"/>
    <cellStyle name="Normal 14 17 6" xfId="26866" xr:uid="{04A29822-5F93-4709-868B-4C9E1D0EE814}"/>
    <cellStyle name="Normal 14 17 7" xfId="21321" xr:uid="{D538DE7E-E942-4F19-A8AA-575150A689DB}"/>
    <cellStyle name="Normal 14 17 8" xfId="37213" xr:uid="{23BB9587-96B9-4518-9541-AE4517A0AE2B}"/>
    <cellStyle name="Normal 14 17 9" xfId="39693" xr:uid="{B5816A47-BDFA-41E5-88B3-DE1286872747}"/>
    <cellStyle name="Normal 14 18" xfId="4308" xr:uid="{00000000-0005-0000-0000-0000D4100000}"/>
    <cellStyle name="Normal 14 18 2" xfId="4309" xr:uid="{00000000-0005-0000-0000-0000D5100000}"/>
    <cellStyle name="Normal 14 18 2 2" xfId="4310" xr:uid="{00000000-0005-0000-0000-0000D6100000}"/>
    <cellStyle name="Normal 14 18 2 2 2" xfId="4311" xr:uid="{00000000-0005-0000-0000-0000D7100000}"/>
    <cellStyle name="Normal 14 18 2 2 2 2" xfId="20784" xr:uid="{CCE0FAC0-A26B-41D6-8941-7CD0BECE5FC7}"/>
    <cellStyle name="Normal 14 18 2 2 3" xfId="26871" xr:uid="{75F1E393-36BC-4023-AF12-63A66BB8D3DE}"/>
    <cellStyle name="Normal 14 18 2 3" xfId="4312" xr:uid="{00000000-0005-0000-0000-0000D8100000}"/>
    <cellStyle name="Normal 14 18 2 3 2" xfId="21144" xr:uid="{F8015F88-FF95-49B1-8312-D68FB442A18C}"/>
    <cellStyle name="Normal 14 18 2 4" xfId="25028" xr:uid="{379766D8-5647-4F47-97C9-EFE926C179C1}"/>
    <cellStyle name="Normal 14 18 3" xfId="4313" xr:uid="{00000000-0005-0000-0000-0000D9100000}"/>
    <cellStyle name="Normal 14 18 3 2" xfId="4314" xr:uid="{00000000-0005-0000-0000-0000DA100000}"/>
    <cellStyle name="Normal 14 18 3 2 2" xfId="25029" xr:uid="{E21BB0B4-95C3-430F-839B-74648A9DEC1F}"/>
    <cellStyle name="Normal 14 18 3 3" xfId="26870" xr:uid="{C9C07068-879B-4CD3-A813-3A15E057FC46}"/>
    <cellStyle name="Normal 14 18 4" xfId="4315" xr:uid="{00000000-0005-0000-0000-0000DB100000}"/>
    <cellStyle name="Normal 14 18 4 2" xfId="21143" xr:uid="{AA2BE605-BE07-4377-80DE-50A45F0FE357}"/>
    <cellStyle name="Normal 14 18 5" xfId="21145" xr:uid="{EDAA5574-0AED-4B94-889B-4990BE90A16A}"/>
    <cellStyle name="Normal 14 18 6" xfId="23639" xr:uid="{FB1C7A09-F64F-4244-AE6A-D3C6DD003F7D}"/>
    <cellStyle name="Normal 14 18 7" xfId="37626" xr:uid="{75503971-1263-4BD7-845C-043D68D43CA5}"/>
    <cellStyle name="Normal 14 18 8" xfId="40106" xr:uid="{28ACF317-C808-46D6-9324-E5186C424F58}"/>
    <cellStyle name="Normal 14 18 9" xfId="42584" xr:uid="{F71F048C-7FE3-488D-9C1E-C7E141FB4D38}"/>
    <cellStyle name="Normal 14 19" xfId="4316" xr:uid="{00000000-0005-0000-0000-0000DC100000}"/>
    <cellStyle name="Normal 14 19 2" xfId="4317" xr:uid="{00000000-0005-0000-0000-0000DD100000}"/>
    <cellStyle name="Normal 14 19 2 2" xfId="21142" xr:uid="{6751F458-9883-4E3F-8AF5-C22D8785B050}"/>
    <cellStyle name="Normal 14 19 3" xfId="25030" xr:uid="{F9CD566C-1AF6-4B50-9287-CD2BC4EFD4A4}"/>
    <cellStyle name="Normal 14 2" xfId="4318" xr:uid="{00000000-0005-0000-0000-0000DE100000}"/>
    <cellStyle name="Normal 14 2 10" xfId="4319" xr:uid="{00000000-0005-0000-0000-0000DF100000}"/>
    <cellStyle name="Normal 14 2 10 2" xfId="26872" xr:uid="{CF857E54-D22D-4174-AE61-06C64FC9C957}"/>
    <cellStyle name="Normal 14 2 10 3" xfId="24168" xr:uid="{6F905349-84E3-4DAC-9699-15CD2EA607A0}"/>
    <cellStyle name="Normal 14 2 10 4" xfId="38028" xr:uid="{064E5697-9C27-4DF9-9A35-7AE89B25DC96}"/>
    <cellStyle name="Normal 14 2 10 5" xfId="40508" xr:uid="{6BAAAB45-21FA-4BEF-93DD-87B98E19FB64}"/>
    <cellStyle name="Normal 14 2 10 6" xfId="42986" xr:uid="{3BDC8B7D-BA60-437F-8E04-FB7D3A050536}"/>
    <cellStyle name="Normal 14 2 11" xfId="19718" xr:uid="{5C9E86CC-E473-4807-BF31-138AD30F9732}"/>
    <cellStyle name="Normal 14 2 12" xfId="36662" xr:uid="{C6B5866F-BBEC-4EA8-90C0-797F06C9F8A7}"/>
    <cellStyle name="Normal 14 2 13" xfId="39142" xr:uid="{AE12328E-3924-4EA6-B7B4-9A97FAFA664A}"/>
    <cellStyle name="Normal 14 2 14" xfId="41620" xr:uid="{B7F7C05A-A125-4A6D-9843-E2A11923E796}"/>
    <cellStyle name="Normal 14 2 2" xfId="4320" xr:uid="{00000000-0005-0000-0000-0000E0100000}"/>
    <cellStyle name="Normal 14 2 2 2" xfId="19719" xr:uid="{8BD91EEF-3AFD-42AB-8783-CD49BA1B4685}"/>
    <cellStyle name="Normal 14 2 3" xfId="4321" xr:uid="{00000000-0005-0000-0000-0000E1100000}"/>
    <cellStyle name="Normal 14 2 3 2" xfId="19720" xr:uid="{226B3E7D-947A-40A3-8625-A4F3B3078B95}"/>
    <cellStyle name="Normal 14 2 4" xfId="4322" xr:uid="{00000000-0005-0000-0000-0000E2100000}"/>
    <cellStyle name="Normal 14 2 4 2" xfId="19721" xr:uid="{485770EF-C9A6-4468-965A-6C4AC4E44B94}"/>
    <cellStyle name="Normal 14 2 5" xfId="4323" xr:uid="{00000000-0005-0000-0000-0000E3100000}"/>
    <cellStyle name="Normal 14 2 5 2" xfId="19722" xr:uid="{F6F3C680-66BD-4ECE-BC0B-E062EA4305AE}"/>
    <cellStyle name="Normal 14 2 6" xfId="4324" xr:uid="{00000000-0005-0000-0000-0000E4100000}"/>
    <cellStyle name="Normal 14 2 6 2" xfId="19723" xr:uid="{EFEE732E-A008-4831-96CD-D23F01E21531}"/>
    <cellStyle name="Normal 14 2 7" xfId="4325" xr:uid="{00000000-0005-0000-0000-0000E5100000}"/>
    <cellStyle name="Normal 14 2 7 2" xfId="19724" xr:uid="{AA5B06A5-BDA8-4BEC-9F16-800F04F33D8A}"/>
    <cellStyle name="Normal 14 2 8" xfId="4326" xr:uid="{00000000-0005-0000-0000-0000E6100000}"/>
    <cellStyle name="Normal 14 2 8 10" xfId="39699" xr:uid="{D28429A7-B36E-4EC8-84E3-EA010F9B87F6}"/>
    <cellStyle name="Normal 14 2 8 11" xfId="42177" xr:uid="{188BDD4C-3E81-40F5-BAA9-5F1C74FD2EAB}"/>
    <cellStyle name="Normal 14 2 8 2" xfId="4327" xr:uid="{00000000-0005-0000-0000-0000E7100000}"/>
    <cellStyle name="Normal 14 2 8 2 10" xfId="42178" xr:uid="{7761F040-CA47-41F0-AE90-FA5A29FF3F79}"/>
    <cellStyle name="Normal 14 2 8 2 2" xfId="4328" xr:uid="{00000000-0005-0000-0000-0000E8100000}"/>
    <cellStyle name="Normal 14 2 8 2 2 2" xfId="4329" xr:uid="{00000000-0005-0000-0000-0000E9100000}"/>
    <cellStyle name="Normal 14 2 8 2 2 2 2" xfId="4330" xr:uid="{00000000-0005-0000-0000-0000EA100000}"/>
    <cellStyle name="Normal 14 2 8 2 2 2 2 2" xfId="21141" xr:uid="{146A727C-55D8-4586-B45D-A8D1B1B25DC8}"/>
    <cellStyle name="Normal 14 2 8 2 2 2 3" xfId="21138" xr:uid="{AC5CE911-5BB8-4C04-B8ED-C7B091B5EFBD}"/>
    <cellStyle name="Normal 14 2 8 2 2 3" xfId="4331" xr:uid="{00000000-0005-0000-0000-0000EB100000}"/>
    <cellStyle name="Normal 14 2 8 2 2 3 2" xfId="25032" xr:uid="{140E4F92-1AE6-4F43-B35C-E83947D1D49D}"/>
    <cellStyle name="Normal 14 2 8 2 2 4" xfId="25031" xr:uid="{CE5D6CEF-0529-4222-9953-C78D3D570ED2}"/>
    <cellStyle name="Normal 14 2 8 2 2 5" xfId="24170" xr:uid="{78AF25B2-6415-4FC3-B96D-AD2C0BF5D4D9}"/>
    <cellStyle name="Normal 14 2 8 2 2 6" xfId="38030" xr:uid="{46CD3986-8C77-4D3D-BDC0-5125AF4317F8}"/>
    <cellStyle name="Normal 14 2 8 2 2 7" xfId="40510" xr:uid="{889EFE73-BBCA-40FC-8E9D-C96A08ECC201}"/>
    <cellStyle name="Normal 14 2 8 2 2 8" xfId="42988" xr:uid="{F3FB97A6-DE31-4E0E-B020-992143265AA0}"/>
    <cellStyle name="Normal 14 2 8 2 3" xfId="4332" xr:uid="{00000000-0005-0000-0000-0000EC100000}"/>
    <cellStyle name="Normal 14 2 8 2 3 2" xfId="4333" xr:uid="{00000000-0005-0000-0000-0000ED100000}"/>
    <cellStyle name="Normal 14 2 8 2 3 2 2" xfId="4334" xr:uid="{00000000-0005-0000-0000-0000EE100000}"/>
    <cellStyle name="Normal 14 2 8 2 3 2 2 2" xfId="26876" xr:uid="{F3CC74CC-EC82-441E-B136-3EF831AAA876}"/>
    <cellStyle name="Normal 14 2 8 2 3 2 3" xfId="21140" xr:uid="{D434517C-EECE-4E65-A41D-79981D5B3AB8}"/>
    <cellStyle name="Normal 14 2 8 2 3 3" xfId="4335" xr:uid="{00000000-0005-0000-0000-0000EF100000}"/>
    <cellStyle name="Normal 14 2 8 2 3 3 2" xfId="26875" xr:uid="{5EFBE261-6D34-4DC0-BD2D-285686B6AB3B}"/>
    <cellStyle name="Normal 14 2 8 2 3 4" xfId="21139" xr:uid="{37C430BD-829B-40A2-85B4-9B5CE52950AF}"/>
    <cellStyle name="Normal 14 2 8 2 4" xfId="4336" xr:uid="{00000000-0005-0000-0000-0000F0100000}"/>
    <cellStyle name="Normal 14 2 8 2 4 2" xfId="4337" xr:uid="{00000000-0005-0000-0000-0000F1100000}"/>
    <cellStyle name="Normal 14 2 8 2 4 2 2" xfId="21136" xr:uid="{8F58BE4E-2384-4E2A-9128-DE3C803545FC}"/>
    <cellStyle name="Normal 14 2 8 2 4 3" xfId="25033" xr:uid="{66716D66-46C9-4CE7-A6A6-E41884DFA3E7}"/>
    <cellStyle name="Normal 14 2 8 2 5" xfId="4338" xr:uid="{00000000-0005-0000-0000-0000F2100000}"/>
    <cellStyle name="Normal 14 2 8 2 5 2" xfId="21137" xr:uid="{715C6C3D-AD9F-48FC-8836-3F4CCBFDCDE5}"/>
    <cellStyle name="Normal 14 2 8 2 6" xfId="26873" xr:uid="{638F7B69-FB4A-4C3D-9CB6-91239994BB87}"/>
    <cellStyle name="Normal 14 2 8 2 7" xfId="21328" xr:uid="{7192EC32-B901-4C3C-9B86-77D1EDA5DA55}"/>
    <cellStyle name="Normal 14 2 8 2 8" xfId="37220" xr:uid="{B65434B6-F839-4E1A-951D-D75C508C6814}"/>
    <cellStyle name="Normal 14 2 8 2 9" xfId="39700" xr:uid="{8F7C3EF6-6820-4D72-9C34-F7B078170A0B}"/>
    <cellStyle name="Normal 14 2 8 3" xfId="4339" xr:uid="{00000000-0005-0000-0000-0000F3100000}"/>
    <cellStyle name="Normal 14 2 8 3 2" xfId="4340" xr:uid="{00000000-0005-0000-0000-0000F4100000}"/>
    <cellStyle name="Normal 14 2 8 3 2 2" xfId="4341" xr:uid="{00000000-0005-0000-0000-0000F5100000}"/>
    <cellStyle name="Normal 14 2 8 3 2 2 2" xfId="21134" xr:uid="{088FBDAD-400A-412E-964C-3D17A74F0D1D}"/>
    <cellStyle name="Normal 14 2 8 3 2 3" xfId="26878" xr:uid="{5C485F80-1392-488F-902A-F00CF039F69C}"/>
    <cellStyle name="Normal 14 2 8 3 3" xfId="4342" xr:uid="{00000000-0005-0000-0000-0000F6100000}"/>
    <cellStyle name="Normal 14 2 8 3 3 2" xfId="21135" xr:uid="{A4554F60-5C2C-48D1-809C-93B8F0748D6D}"/>
    <cellStyle name="Normal 14 2 8 3 4" xfId="25034" xr:uid="{2CEA73D9-0E9D-4FAE-BC75-DE12CEA4D2A2}"/>
    <cellStyle name="Normal 14 2 8 3 5" xfId="24169" xr:uid="{D4A913EE-930E-44FE-A8F1-3F923F1E2335}"/>
    <cellStyle name="Normal 14 2 8 3 6" xfId="38029" xr:uid="{6700D238-9B09-4007-B300-20F9398721EA}"/>
    <cellStyle name="Normal 14 2 8 3 7" xfId="40509" xr:uid="{5E555AD8-BC5D-427C-AF51-B59445E4804C}"/>
    <cellStyle name="Normal 14 2 8 3 8" xfId="42987" xr:uid="{C43B56F5-5E31-4EA1-9DE1-A6AA59D14F94}"/>
    <cellStyle name="Normal 14 2 8 4" xfId="4343" xr:uid="{00000000-0005-0000-0000-0000F7100000}"/>
    <cellStyle name="Normal 14 2 8 4 2" xfId="4344" xr:uid="{00000000-0005-0000-0000-0000F8100000}"/>
    <cellStyle name="Normal 14 2 8 4 2 2" xfId="4345" xr:uid="{00000000-0005-0000-0000-0000F9100000}"/>
    <cellStyle name="Normal 14 2 8 4 2 2 2" xfId="25036" xr:uid="{1E3E7C51-1F0B-49D9-BA5B-1F18247574E6}"/>
    <cellStyle name="Normal 14 2 8 4 2 3" xfId="25035" xr:uid="{B258B370-37A5-4DC8-B0C0-BD83F1E3219E}"/>
    <cellStyle name="Normal 14 2 8 4 3" xfId="4346" xr:uid="{00000000-0005-0000-0000-0000FA100000}"/>
    <cellStyle name="Normal 14 2 8 4 3 2" xfId="26880" xr:uid="{D62B8C27-27A7-4E3D-BFA2-9832B09876CE}"/>
    <cellStyle name="Normal 14 2 8 4 4" xfId="26877" xr:uid="{E9506546-F0EC-4EF1-BA38-3A8E220C2C2C}"/>
    <cellStyle name="Normal 14 2 8 5" xfId="4347" xr:uid="{00000000-0005-0000-0000-0000FB100000}"/>
    <cellStyle name="Normal 14 2 8 5 2" xfId="4348" xr:uid="{00000000-0005-0000-0000-0000FC100000}"/>
    <cellStyle name="Normal 14 2 8 5 2 2" xfId="21133" xr:uid="{2EDF6FC9-F1E2-41B8-B527-C481B2E1325D}"/>
    <cellStyle name="Normal 14 2 8 5 3" xfId="26879" xr:uid="{0E2D9036-B22E-405F-9554-3C03E9A391E1}"/>
    <cellStyle name="Normal 14 2 8 6" xfId="4349" xr:uid="{00000000-0005-0000-0000-0000FD100000}"/>
    <cellStyle name="Normal 14 2 8 6 2" xfId="25037" xr:uid="{F993A527-120C-4FE8-986B-BB1B6C0836BC}"/>
    <cellStyle name="Normal 14 2 8 7" xfId="26874" xr:uid="{7885A2A5-E9CB-4794-8C73-E6357ED68127}"/>
    <cellStyle name="Normal 14 2 8 8" xfId="21327" xr:uid="{22B6AFA6-6D0D-4894-B912-70F736DC6643}"/>
    <cellStyle name="Normal 14 2 8 9" xfId="37219" xr:uid="{BDF706AA-A2EC-4194-83BB-ED7DA20AE1D0}"/>
    <cellStyle name="Normal 14 2 9" xfId="4350" xr:uid="{00000000-0005-0000-0000-0000FE100000}"/>
    <cellStyle name="Normal 14 2 9 2" xfId="25038" xr:uid="{D0B058FF-8B46-461B-B4E4-8ED929CB0353}"/>
    <cellStyle name="Normal 14 2 9 3" xfId="21329" xr:uid="{50AE561A-2C46-4321-A812-C1C5622AE696}"/>
    <cellStyle name="Normal 14 20" xfId="36429" xr:uid="{E9FB62BD-B36D-4FAE-8BF0-E979EFDFD65A}"/>
    <cellStyle name="Normal 14 21" xfId="19711" xr:uid="{B8C944C3-9CF8-44C5-9E08-7A4238AB5CE2}"/>
    <cellStyle name="Normal 14 3" xfId="4351" xr:uid="{00000000-0005-0000-0000-0000FF100000}"/>
    <cellStyle name="Normal 14 3 2" xfId="19725" xr:uid="{86BA040B-02FC-405E-9F52-34984B34EA9E}"/>
    <cellStyle name="Normal 14 4" xfId="4352" xr:uid="{00000000-0005-0000-0000-000000110000}"/>
    <cellStyle name="Normal 14 4 10" xfId="39143" xr:uid="{790E3AF1-6BA6-4FAE-B7CA-3A4EC7834AC2}"/>
    <cellStyle name="Normal 14 4 11" xfId="41621" xr:uid="{4E6612AA-DA46-4F97-BC7F-60E7F03511D4}"/>
    <cellStyle name="Normal 14 4 2" xfId="4353" xr:uid="{00000000-0005-0000-0000-000001110000}"/>
    <cellStyle name="Normal 14 4 2 10" xfId="42181" xr:uid="{D2C9431F-FFFD-4D5F-AFC1-F44A9EEC4FF5}"/>
    <cellStyle name="Normal 14 4 2 2" xfId="4354" xr:uid="{00000000-0005-0000-0000-000002110000}"/>
    <cellStyle name="Normal 14 4 2 2 2" xfId="4355" xr:uid="{00000000-0005-0000-0000-000003110000}"/>
    <cellStyle name="Normal 14 4 2 2 2 2" xfId="4356" xr:uid="{00000000-0005-0000-0000-000004110000}"/>
    <cellStyle name="Normal 14 4 2 2 2 2 2" xfId="21131" xr:uid="{8681D5E1-6EDF-44B6-B165-711D339AE566}"/>
    <cellStyle name="Normal 14 4 2 2 2 3" xfId="25040" xr:uid="{20A7926E-0A73-4DBD-8E4B-F9B7C68D25D0}"/>
    <cellStyle name="Normal 14 4 2 2 3" xfId="4357" xr:uid="{00000000-0005-0000-0000-000005110000}"/>
    <cellStyle name="Normal 14 4 2 2 3 2" xfId="26883" xr:uid="{AC2BB9FC-A663-400F-9986-C4AFD853BF61}"/>
    <cellStyle name="Normal 14 4 2 2 4" xfId="25039" xr:uid="{D9DA8448-AFFA-4D6B-A121-70B5781ED009}"/>
    <cellStyle name="Normal 14 4 2 2 5" xfId="24172" xr:uid="{91FDEA53-FE8D-4C4F-89D0-5DF8066157EB}"/>
    <cellStyle name="Normal 14 4 2 2 6" xfId="38032" xr:uid="{C58DF4EF-8FA9-4BEB-AE39-2278C037221D}"/>
    <cellStyle name="Normal 14 4 2 2 7" xfId="40512" xr:uid="{8EF5A5A5-3C2E-45BF-8BE4-639EB91EBACB}"/>
    <cellStyle name="Normal 14 4 2 2 8" xfId="42990" xr:uid="{758C4369-B87C-4962-8338-6D28707883B6}"/>
    <cellStyle name="Normal 14 4 2 3" xfId="4358" xr:uid="{00000000-0005-0000-0000-000006110000}"/>
    <cellStyle name="Normal 14 4 2 3 2" xfId="4359" xr:uid="{00000000-0005-0000-0000-000007110000}"/>
    <cellStyle name="Normal 14 4 2 3 2 2" xfId="4360" xr:uid="{00000000-0005-0000-0000-000008110000}"/>
    <cellStyle name="Normal 14 4 2 3 2 2 2" xfId="21130" xr:uid="{DA034082-C4B3-4A52-8BE0-0872B57B95AD}"/>
    <cellStyle name="Normal 14 4 2 3 2 3" xfId="25041" xr:uid="{54157E54-6E6D-4DC0-808D-56162A40E3FB}"/>
    <cellStyle name="Normal 14 4 2 3 3" xfId="4361" xr:uid="{00000000-0005-0000-0000-000009110000}"/>
    <cellStyle name="Normal 14 4 2 3 3 2" xfId="25042" xr:uid="{59CD3DBB-0155-43FB-98A2-3D8D8A2D3107}"/>
    <cellStyle name="Normal 14 4 2 3 4" xfId="26882" xr:uid="{CB7BABC0-E913-46B3-9030-7F808A9AEAB7}"/>
    <cellStyle name="Normal 14 4 2 4" xfId="4362" xr:uid="{00000000-0005-0000-0000-00000A110000}"/>
    <cellStyle name="Normal 14 4 2 4 2" xfId="4363" xr:uid="{00000000-0005-0000-0000-00000B110000}"/>
    <cellStyle name="Normal 14 4 2 4 2 2" xfId="26884" xr:uid="{298593B9-0210-4FDA-979C-8E292E7EFA8F}"/>
    <cellStyle name="Normal 14 4 2 4 3" xfId="26885" xr:uid="{B450F945-B7BD-48C8-94AE-130A35D1A3A4}"/>
    <cellStyle name="Normal 14 4 2 5" xfId="4364" xr:uid="{00000000-0005-0000-0000-00000C110000}"/>
    <cellStyle name="Normal 14 4 2 5 2" xfId="25043" xr:uid="{E34D37DA-BF95-4661-B903-4CE14A462201}"/>
    <cellStyle name="Normal 14 4 2 6" xfId="26881" xr:uid="{DC844FB8-BD0B-40F9-9000-AF76D2375E7A}"/>
    <cellStyle name="Normal 14 4 2 7" xfId="21332" xr:uid="{5AB6363F-CA47-4955-9489-13DB67732271}"/>
    <cellStyle name="Normal 14 4 2 8" xfId="37223" xr:uid="{BCF410DF-86E1-495C-85FE-B89320D496C7}"/>
    <cellStyle name="Normal 14 4 2 9" xfId="39703" xr:uid="{12F43BCD-1068-463B-BA45-52D2B29BF020}"/>
    <cellStyle name="Normal 14 4 3" xfId="4365" xr:uid="{00000000-0005-0000-0000-00000D110000}"/>
    <cellStyle name="Normal 14 4 3 2" xfId="4366" xr:uid="{00000000-0005-0000-0000-00000E110000}"/>
    <cellStyle name="Normal 14 4 3 2 2" xfId="4367" xr:uid="{00000000-0005-0000-0000-00000F110000}"/>
    <cellStyle name="Normal 14 4 3 2 2 2" xfId="4368" xr:uid="{00000000-0005-0000-0000-000010110000}"/>
    <cellStyle name="Normal 14 4 3 2 2 2 2" xfId="26887" xr:uid="{0D8DF904-F316-4B7C-B66C-842B00EF98B6}"/>
    <cellStyle name="Normal 14 4 3 2 2 3" xfId="25044" xr:uid="{98FFECC0-BB51-4F08-BA6D-BEF1A08CD07C}"/>
    <cellStyle name="Normal 14 4 3 2 3" xfId="4369" xr:uid="{00000000-0005-0000-0000-000011110000}"/>
    <cellStyle name="Normal 14 4 3 2 3 2" xfId="21126" xr:uid="{58F69D74-13FA-4E7C-A6CA-BC92F0447C81}"/>
    <cellStyle name="Normal 14 4 3 2 4" xfId="21129" xr:uid="{9E2F537A-83AC-4138-8373-174A90DEE5E7}"/>
    <cellStyle name="Normal 14 4 3 3" xfId="4370" xr:uid="{00000000-0005-0000-0000-000012110000}"/>
    <cellStyle name="Normal 14 4 3 3 2" xfId="4371" xr:uid="{00000000-0005-0000-0000-000013110000}"/>
    <cellStyle name="Normal 14 4 3 3 2 2" xfId="26886" xr:uid="{79C05F78-8DBB-4580-BA6F-1B90AED1B2C4}"/>
    <cellStyle name="Normal 14 4 3 3 3" xfId="21127" xr:uid="{9F42C0E1-9F69-4C43-B93A-FAEB45DF2CC2}"/>
    <cellStyle name="Normal 14 4 3 4" xfId="4372" xr:uid="{00000000-0005-0000-0000-000014110000}"/>
    <cellStyle name="Normal 14 4 3 4 2" xfId="25045" xr:uid="{7CFD0AEA-DB86-47A1-BE30-F4BFF1F57D3F}"/>
    <cellStyle name="Normal 14 4 3 5" xfId="21128" xr:uid="{858F73F0-0AE1-433C-86FB-666C2B712DD9}"/>
    <cellStyle name="Normal 14 4 3 6" xfId="24171" xr:uid="{848B1AEC-9083-4B5B-AAED-BBC3177EDF14}"/>
    <cellStyle name="Normal 14 4 3 7" xfId="38031" xr:uid="{5E1DD682-1E29-483B-8F75-48F109D7A585}"/>
    <cellStyle name="Normal 14 4 3 8" xfId="40511" xr:uid="{B6830690-2335-46D2-AF44-0EF863E053EF}"/>
    <cellStyle name="Normal 14 4 3 9" xfId="42989" xr:uid="{3DC206C2-115F-4076-AB8D-93B25BF4C524}"/>
    <cellStyle name="Normal 14 4 4" xfId="4373" xr:uid="{00000000-0005-0000-0000-000015110000}"/>
    <cellStyle name="Normal 14 4 4 2" xfId="21124" xr:uid="{176BB7D5-DE50-489F-AC5B-A9EBBABDABD9}"/>
    <cellStyle name="Normal 14 4 5" xfId="4374" xr:uid="{00000000-0005-0000-0000-000016110000}"/>
    <cellStyle name="Normal 14 4 5 2" xfId="4375" xr:uid="{00000000-0005-0000-0000-000017110000}"/>
    <cellStyle name="Normal 14 4 5 2 2" xfId="25046" xr:uid="{D5791487-6931-4175-9749-97AF2C9ED2EE}"/>
    <cellStyle name="Normal 14 4 5 3" xfId="21125" xr:uid="{DD6D1FBC-796D-4813-BE45-670044E9CD0B}"/>
    <cellStyle name="Normal 14 4 6" xfId="4376" xr:uid="{00000000-0005-0000-0000-000018110000}"/>
    <cellStyle name="Normal 14 4 6 2" xfId="25047" xr:uid="{50484131-7A45-4C14-BC4E-BAAEB0BC5E96}"/>
    <cellStyle name="Normal 14 4 7" xfId="21132" xr:uid="{21EB90B3-C68A-4358-8ADF-7952DC45C6EA}"/>
    <cellStyle name="Normal 14 4 8" xfId="19726" xr:uid="{22F216B5-FEE9-4F84-AE5A-BC8015B4D501}"/>
    <cellStyle name="Normal 14 4 9" xfId="36663" xr:uid="{5B229A02-C717-4F1C-B591-DC769F94F523}"/>
    <cellStyle name="Normal 14 5" xfId="4377" xr:uid="{00000000-0005-0000-0000-000019110000}"/>
    <cellStyle name="Normal 14 5 10" xfId="39144" xr:uid="{65B857DD-C970-43EE-9D2F-347540779A0E}"/>
    <cellStyle name="Normal 14 5 11" xfId="41622" xr:uid="{8775B7CD-39A4-4EF1-9DFD-7C2633248B8A}"/>
    <cellStyle name="Normal 14 5 2" xfId="4378" xr:uid="{00000000-0005-0000-0000-00001A110000}"/>
    <cellStyle name="Normal 14 5 2 10" xfId="42183" xr:uid="{D39ABA38-865A-4CB4-8A66-76390C36ED7F}"/>
    <cellStyle name="Normal 14 5 2 2" xfId="4379" xr:uid="{00000000-0005-0000-0000-00001B110000}"/>
    <cellStyle name="Normal 14 5 2 2 2" xfId="4380" xr:uid="{00000000-0005-0000-0000-00001C110000}"/>
    <cellStyle name="Normal 14 5 2 2 2 2" xfId="4381" xr:uid="{00000000-0005-0000-0000-00001D110000}"/>
    <cellStyle name="Normal 14 5 2 2 2 2 2" xfId="21120" xr:uid="{0B09B5B2-1F73-4432-AEE0-EEF74E8A138E}"/>
    <cellStyle name="Normal 14 5 2 2 2 3" xfId="25049" xr:uid="{368ADBA7-DB29-4CCF-932E-1EB0F186D5A3}"/>
    <cellStyle name="Normal 14 5 2 2 3" xfId="4382" xr:uid="{00000000-0005-0000-0000-00001E110000}"/>
    <cellStyle name="Normal 14 5 2 2 3 2" xfId="21121" xr:uid="{50036A42-DFE9-4279-AD04-CECE51F69EA5}"/>
    <cellStyle name="Normal 14 5 2 2 4" xfId="25048" xr:uid="{9B55E94F-15DF-47F8-AE40-46299BEF8E0F}"/>
    <cellStyle name="Normal 14 5 2 2 5" xfId="24174" xr:uid="{A351EA6A-2E96-4385-8CF0-A12BAFF88F9E}"/>
    <cellStyle name="Normal 14 5 2 2 6" xfId="38034" xr:uid="{B827B756-DA2D-4C6A-8CCD-36E1FE0C13C2}"/>
    <cellStyle name="Normal 14 5 2 2 7" xfId="40514" xr:uid="{CB00FA51-D898-434D-ABA3-EC29CD2C15F6}"/>
    <cellStyle name="Normal 14 5 2 2 8" xfId="42992" xr:uid="{F5533681-BE97-4085-A7DB-EF36DDDE70CE}"/>
    <cellStyle name="Normal 14 5 2 3" xfId="4383" xr:uid="{00000000-0005-0000-0000-00001F110000}"/>
    <cellStyle name="Normal 14 5 2 3 2" xfId="4384" xr:uid="{00000000-0005-0000-0000-000020110000}"/>
    <cellStyle name="Normal 14 5 2 3 2 2" xfId="4385" xr:uid="{00000000-0005-0000-0000-000021110000}"/>
    <cellStyle name="Normal 14 5 2 3 2 2 2" xfId="21118" xr:uid="{4446DD36-F6AC-4B1F-845E-090A3E7D059E}"/>
    <cellStyle name="Normal 14 5 2 3 2 3" xfId="25051" xr:uid="{2C023CFE-B269-403A-974B-BC9E18C3BD68}"/>
    <cellStyle name="Normal 14 5 2 3 3" xfId="4386" xr:uid="{00000000-0005-0000-0000-000022110000}"/>
    <cellStyle name="Normal 14 5 2 3 3 2" xfId="25052" xr:uid="{50A944F8-0630-4B47-88C5-92604CAA2CBF}"/>
    <cellStyle name="Normal 14 5 2 3 4" xfId="25050" xr:uid="{0693B183-6DFD-4A81-A10D-023078486F68}"/>
    <cellStyle name="Normal 14 5 2 4" xfId="4387" xr:uid="{00000000-0005-0000-0000-000023110000}"/>
    <cellStyle name="Normal 14 5 2 4 2" xfId="4388" xr:uid="{00000000-0005-0000-0000-000024110000}"/>
    <cellStyle name="Normal 14 5 2 4 2 2" xfId="25053" xr:uid="{F2217D44-B8B7-4DC5-88DA-6AB285B8FC76}"/>
    <cellStyle name="Normal 14 5 2 4 3" xfId="21119" xr:uid="{2AFAD128-3233-4E64-A9D3-0DAC13F965AF}"/>
    <cellStyle name="Normal 14 5 2 5" xfId="4389" xr:uid="{00000000-0005-0000-0000-000025110000}"/>
    <cellStyle name="Normal 14 5 2 5 2" xfId="25054" xr:uid="{76526166-4CA6-497D-A88D-3DE88A471F60}"/>
    <cellStyle name="Normal 14 5 2 6" xfId="21123" xr:uid="{DEEC08CC-BBF3-4124-AA87-9737B9CF8BD0}"/>
    <cellStyle name="Normal 14 5 2 7" xfId="21334" xr:uid="{0CB7C8F0-C99F-433E-85DF-D1F92FE300B9}"/>
    <cellStyle name="Normal 14 5 2 8" xfId="37225" xr:uid="{484993DB-65FD-4DB0-8839-19F11946FA58}"/>
    <cellStyle name="Normal 14 5 2 9" xfId="39705" xr:uid="{B285DD04-DE76-4290-9D6A-B0E0AB259580}"/>
    <cellStyle name="Normal 14 5 3" xfId="4390" xr:uid="{00000000-0005-0000-0000-000026110000}"/>
    <cellStyle name="Normal 14 5 3 2" xfId="4391" xr:uid="{00000000-0005-0000-0000-000027110000}"/>
    <cellStyle name="Normal 14 5 3 2 2" xfId="4392" xr:uid="{00000000-0005-0000-0000-000028110000}"/>
    <cellStyle name="Normal 14 5 3 2 2 2" xfId="4393" xr:uid="{00000000-0005-0000-0000-000029110000}"/>
    <cellStyle name="Normal 14 5 3 2 2 2 2" xfId="25056" xr:uid="{63512BEB-CD9D-4004-A39F-070139A78AE1}"/>
    <cellStyle name="Normal 14 5 3 2 2 3" xfId="25055" xr:uid="{8CB573B6-EB69-4EB3-978C-EB3CF7C3738E}"/>
    <cellStyle name="Normal 14 5 3 2 3" xfId="4394" xr:uid="{00000000-0005-0000-0000-00002A110000}"/>
    <cellStyle name="Normal 14 5 3 2 3 2" xfId="21113" xr:uid="{5AD46ED2-D311-4F30-9D40-243302ECA73C}"/>
    <cellStyle name="Normal 14 5 3 2 4" xfId="21117" xr:uid="{91806B6A-F36A-4A85-BE04-90C238920AF1}"/>
    <cellStyle name="Normal 14 5 3 3" xfId="4395" xr:uid="{00000000-0005-0000-0000-00002B110000}"/>
    <cellStyle name="Normal 14 5 3 3 2" xfId="4396" xr:uid="{00000000-0005-0000-0000-00002C110000}"/>
    <cellStyle name="Normal 14 5 3 3 2 2" xfId="25057" xr:uid="{23E065E7-AA57-49A2-BC48-113B5497001E}"/>
    <cellStyle name="Normal 14 5 3 3 3" xfId="21114" xr:uid="{A0C67A98-E6BF-4F30-9B4D-0D61ECB23AE1}"/>
    <cellStyle name="Normal 14 5 3 4" xfId="4397" xr:uid="{00000000-0005-0000-0000-00002D110000}"/>
    <cellStyle name="Normal 14 5 3 4 2" xfId="25058" xr:uid="{53FD45FA-050D-4C68-BEC2-A616BE0CCA67}"/>
    <cellStyle name="Normal 14 5 3 5" xfId="21115" xr:uid="{848AC306-4947-4CA8-8CE4-79DE7AE53A19}"/>
    <cellStyle name="Normal 14 5 3 6" xfId="24173" xr:uid="{9C93B40B-4FA0-45A3-A2A0-3E9B7468161B}"/>
    <cellStyle name="Normal 14 5 3 7" xfId="38033" xr:uid="{92B77DC9-AB79-4DE0-8CDF-348C16D5F035}"/>
    <cellStyle name="Normal 14 5 3 8" xfId="40513" xr:uid="{B05E352E-7A5E-44C2-A9E0-4A29E6B3F9D1}"/>
    <cellStyle name="Normal 14 5 3 9" xfId="42991" xr:uid="{94D4EBE6-4A99-4CA4-B501-A84C1AB42294}"/>
    <cellStyle name="Normal 14 5 4" xfId="4398" xr:uid="{00000000-0005-0000-0000-00002E110000}"/>
    <cellStyle name="Normal 14 5 4 2" xfId="21111" xr:uid="{E15DA0FF-E73E-49A9-BED6-C7822EBBC194}"/>
    <cellStyle name="Normal 14 5 5" xfId="4399" xr:uid="{00000000-0005-0000-0000-00002F110000}"/>
    <cellStyle name="Normal 14 5 5 2" xfId="4400" xr:uid="{00000000-0005-0000-0000-000030110000}"/>
    <cellStyle name="Normal 14 5 5 2 2" xfId="21112" xr:uid="{5BE76771-5E65-43B2-B673-DF89F143B262}"/>
    <cellStyle name="Normal 14 5 5 3" xfId="20781" xr:uid="{FEE7E20C-BD63-4C15-98F4-760CEEF8CCE6}"/>
    <cellStyle name="Normal 14 5 6" xfId="4401" xr:uid="{00000000-0005-0000-0000-000031110000}"/>
    <cellStyle name="Normal 14 5 6 2" xfId="25059" xr:uid="{4079F1CD-BB03-4EDF-9CDE-894EB8D76884}"/>
    <cellStyle name="Normal 14 5 7" xfId="21122" xr:uid="{7704A26F-EE0B-4652-85EF-BECFFFE8B6F7}"/>
    <cellStyle name="Normal 14 5 8" xfId="19727" xr:uid="{07CF0047-9884-48DF-BF49-3D53178FA6ED}"/>
    <cellStyle name="Normal 14 5 9" xfId="36664" xr:uid="{810E94E9-B2ED-45D3-9146-0CAC8F24C64E}"/>
    <cellStyle name="Normal 14 6" xfId="4402" xr:uid="{00000000-0005-0000-0000-000032110000}"/>
    <cellStyle name="Normal 14 6 2" xfId="19728" xr:uid="{57CEE266-0D6A-42C9-889D-D971DAB97753}"/>
    <cellStyle name="Normal 14 7" xfId="4403" xr:uid="{00000000-0005-0000-0000-000033110000}"/>
    <cellStyle name="Normal 14 7 2" xfId="19729" xr:uid="{5B9A229F-D4CC-404E-B175-4ED4288D85CE}"/>
    <cellStyle name="Normal 14 8" xfId="4404" xr:uid="{00000000-0005-0000-0000-000034110000}"/>
    <cellStyle name="Normal 14 8 2" xfId="19730" xr:uid="{6AD1DE2F-A4A8-478F-BD72-245E43120C76}"/>
    <cellStyle name="Normal 14 9" xfId="4405" xr:uid="{00000000-0005-0000-0000-000035110000}"/>
    <cellStyle name="Normal 14 9 2" xfId="19731" xr:uid="{8838C8E2-51F5-4B1C-A9B6-142430D45A7C}"/>
    <cellStyle name="Normal 15" xfId="4406" xr:uid="{00000000-0005-0000-0000-000036110000}"/>
    <cellStyle name="Normal 15 2" xfId="4407" xr:uid="{00000000-0005-0000-0000-000037110000}"/>
    <cellStyle name="Normal 15 2 2" xfId="4408" xr:uid="{00000000-0005-0000-0000-000038110000}"/>
    <cellStyle name="Normal 15 2 2 2" xfId="21339" xr:uid="{C3432FD2-00CC-4E39-BFF0-9A1DFC3D3130}"/>
    <cellStyle name="Normal 15 2 3" xfId="4409" xr:uid="{00000000-0005-0000-0000-000039110000}"/>
    <cellStyle name="Normal 15 2 3 2" xfId="26888" xr:uid="{557CAE2A-A235-40B8-A9A2-D2236F26AFFD}"/>
    <cellStyle name="Normal 15 2 3 3" xfId="21340" xr:uid="{37D54542-9710-449D-8E62-1E2B10EDBC9B}"/>
    <cellStyle name="Normal 15 2 4" xfId="19733" xr:uid="{D30C964B-D11E-4CCA-9A15-F4252228176D}"/>
    <cellStyle name="Normal 15 3" xfId="4410" xr:uid="{00000000-0005-0000-0000-00003A110000}"/>
    <cellStyle name="Normal 15 3 2" xfId="19734" xr:uid="{5DB6538E-471B-4649-A38F-51871467DD1F}"/>
    <cellStyle name="Normal 15 4" xfId="4411" xr:uid="{00000000-0005-0000-0000-00003B110000}"/>
    <cellStyle name="Normal 15 4 2" xfId="19735" xr:uid="{E1CECE2C-3204-4EC2-BB05-AD5B83B7B3DE}"/>
    <cellStyle name="Normal 15 5" xfId="4412" xr:uid="{00000000-0005-0000-0000-00003C110000}"/>
    <cellStyle name="Normal 15 5 2" xfId="19736" xr:uid="{94CA1FDF-E812-4B1D-ABFF-EAF83F612AE4}"/>
    <cellStyle name="Normal 15 6" xfId="4413" xr:uid="{00000000-0005-0000-0000-00003D110000}"/>
    <cellStyle name="Normal 15 6 2" xfId="19737" xr:uid="{0F9366E7-D02B-4C01-B418-EC03439D0B38}"/>
    <cellStyle name="Normal 15 7" xfId="4414" xr:uid="{00000000-0005-0000-0000-00003E110000}"/>
    <cellStyle name="Normal 15 7 2" xfId="21110" xr:uid="{7B308F6D-769C-40CC-98D1-404F312B72B5}"/>
    <cellStyle name="Normal 15 7 3" xfId="21345" xr:uid="{C0F44F75-70B8-49B4-BA36-AEBFF1879CB1}"/>
    <cellStyle name="Normal 15 8" xfId="23640" xr:uid="{C7CA8323-3A89-4317-B34D-F1D27E17EE58}"/>
    <cellStyle name="Normal 15 8 2" xfId="37627" xr:uid="{C0774EB9-CCF1-430C-AFC9-0B9EBF1DC50D}"/>
    <cellStyle name="Normal 15 8 3" xfId="40107" xr:uid="{014C437C-722D-4772-B04C-E577D24F0CA1}"/>
    <cellStyle name="Normal 15 8 4" xfId="42585" xr:uid="{0C1872A5-E231-4061-A67B-A988952045AC}"/>
    <cellStyle name="Normal 15 9" xfId="19732" xr:uid="{329CBB1C-EE8F-4CCD-9966-A1B4BD1D33DC}"/>
    <cellStyle name="Normal 16" xfId="4415" xr:uid="{00000000-0005-0000-0000-00003F110000}"/>
    <cellStyle name="Normal 16 10" xfId="19738" xr:uid="{A6F4E8D9-5650-4123-B353-B4AA8A138AD5}"/>
    <cellStyle name="Normal 16 11" xfId="36665" xr:uid="{172F593F-0F45-4409-8F12-90DDD1113A3A}"/>
    <cellStyle name="Normal 16 12" xfId="39145" xr:uid="{E5C0600A-E377-4C8B-982E-23AC2E18D1DA}"/>
    <cellStyle name="Normal 16 13" xfId="41623" xr:uid="{06072114-EC42-44CB-ACD8-07E4F0B98870}"/>
    <cellStyle name="Normal 16 2" xfId="4416" xr:uid="{00000000-0005-0000-0000-000040110000}"/>
    <cellStyle name="Normal 16 2 2" xfId="4417" xr:uid="{00000000-0005-0000-0000-000041110000}"/>
    <cellStyle name="Normal 16 2 2 2" xfId="21347" xr:uid="{5592541B-3DDA-436B-8EF6-6E05A313E1E8}"/>
    <cellStyle name="Normal 16 2 3" xfId="4418" xr:uid="{00000000-0005-0000-0000-000042110000}"/>
    <cellStyle name="Normal 16 2 3 2" xfId="21108" xr:uid="{1BF26647-9F25-4F34-B60A-EE12EA049707}"/>
    <cellStyle name="Normal 16 2 3 3" xfId="21348" xr:uid="{C2C8DC88-F1BD-45A1-86AD-8759CA6458AB}"/>
    <cellStyle name="Normal 16 2 4" xfId="19739" xr:uid="{9F33F10C-E45C-4AFD-9BDB-88A919FE1047}"/>
    <cellStyle name="Normal 16 3" xfId="4419" xr:uid="{00000000-0005-0000-0000-000043110000}"/>
    <cellStyle name="Normal 16 3 2" xfId="19740" xr:uid="{AD2B548A-370F-40F9-BC22-7761F0172418}"/>
    <cellStyle name="Normal 16 4" xfId="4420" xr:uid="{00000000-0005-0000-0000-000044110000}"/>
    <cellStyle name="Normal 16 4 2" xfId="19741" xr:uid="{D3E6E566-4F48-4C59-A8E8-CBCE67D1D5DF}"/>
    <cellStyle name="Normal 16 5" xfId="4421" xr:uid="{00000000-0005-0000-0000-000045110000}"/>
    <cellStyle name="Normal 16 5 2" xfId="19742" xr:uid="{617A5ABB-427C-45A4-8501-7880D358E669}"/>
    <cellStyle name="Normal 16 6" xfId="4422" xr:uid="{00000000-0005-0000-0000-000046110000}"/>
    <cellStyle name="Normal 16 6 2" xfId="19743" xr:uid="{D71AD88B-716B-4964-8623-0BAFCE42FA38}"/>
    <cellStyle name="Normal 16 7" xfId="4423" xr:uid="{00000000-0005-0000-0000-000047110000}"/>
    <cellStyle name="Normal 16 7 10" xfId="39715" xr:uid="{E4570E77-EFFA-49B1-9576-E76E0DB6F6A5}"/>
    <cellStyle name="Normal 16 7 11" xfId="42193" xr:uid="{29ED5840-3D9F-4698-B11F-5FB30DDF005E}"/>
    <cellStyle name="Normal 16 7 2" xfId="4424" xr:uid="{00000000-0005-0000-0000-000048110000}"/>
    <cellStyle name="Normal 16 7 2 10" xfId="42194" xr:uid="{D595CB12-223F-4B97-A8BE-7E6F05D186BF}"/>
    <cellStyle name="Normal 16 7 2 2" xfId="4425" xr:uid="{00000000-0005-0000-0000-000049110000}"/>
    <cellStyle name="Normal 16 7 2 2 2" xfId="4426" xr:uid="{00000000-0005-0000-0000-00004A110000}"/>
    <cellStyle name="Normal 16 7 2 2 2 2" xfId="4427" xr:uid="{00000000-0005-0000-0000-00004B110000}"/>
    <cellStyle name="Normal 16 7 2 2 2 2 2" xfId="21105" xr:uid="{9112E808-732B-4E85-B727-6C60C828A07C}"/>
    <cellStyle name="Normal 16 7 2 2 2 3" xfId="25061" xr:uid="{F133957A-CE74-4CD7-BEB3-D097086BF6FC}"/>
    <cellStyle name="Normal 16 7 2 2 3" xfId="4428" xr:uid="{00000000-0005-0000-0000-00004C110000}"/>
    <cellStyle name="Normal 16 7 2 2 3 2" xfId="25062" xr:uid="{716FB0A9-D15C-46F4-BF91-DB98CF0F967E}"/>
    <cellStyle name="Normal 16 7 2 2 4" xfId="21106" xr:uid="{ADBE4A6D-884E-4873-AA81-3958149C75DC}"/>
    <cellStyle name="Normal 16 7 2 2 5" xfId="24177" xr:uid="{9591395B-9C93-45CD-BACD-FF6A1814CB23}"/>
    <cellStyle name="Normal 16 7 2 2 6" xfId="38037" xr:uid="{50BD8497-8D0D-4E02-B3B7-A88CC6AD26EC}"/>
    <cellStyle name="Normal 16 7 2 2 7" xfId="40517" xr:uid="{3E46A5EF-72C9-463F-928F-4629E5AEB6D3}"/>
    <cellStyle name="Normal 16 7 2 2 8" xfId="42995" xr:uid="{5ED7AB3F-F5C8-4DBA-88C6-9FEC25A7A387}"/>
    <cellStyle name="Normal 16 7 2 3" xfId="4429" xr:uid="{00000000-0005-0000-0000-00004D110000}"/>
    <cellStyle name="Normal 16 7 2 3 2" xfId="4430" xr:uid="{00000000-0005-0000-0000-00004E110000}"/>
    <cellStyle name="Normal 16 7 2 3 2 2" xfId="4431" xr:uid="{00000000-0005-0000-0000-00004F110000}"/>
    <cellStyle name="Normal 16 7 2 3 2 2 2" xfId="21103" xr:uid="{4773F9F9-5DCE-40A3-9CAE-5E9C773D2A75}"/>
    <cellStyle name="Normal 16 7 2 3 2 3" xfId="25063" xr:uid="{02A106D4-DE5B-4D7B-9901-15B918220064}"/>
    <cellStyle name="Normal 16 7 2 3 3" xfId="4432" xr:uid="{00000000-0005-0000-0000-000050110000}"/>
    <cellStyle name="Normal 16 7 2 3 3 2" xfId="25064" xr:uid="{9AC440EE-2671-4AE7-A866-D11E31936283}"/>
    <cellStyle name="Normal 16 7 2 3 4" xfId="21104" xr:uid="{665DA762-E647-45A9-9520-5C18E1C0A606}"/>
    <cellStyle name="Normal 16 7 2 4" xfId="4433" xr:uid="{00000000-0005-0000-0000-000051110000}"/>
    <cellStyle name="Normal 16 7 2 4 2" xfId="4434" xr:uid="{00000000-0005-0000-0000-000052110000}"/>
    <cellStyle name="Normal 16 7 2 4 2 2" xfId="25065" xr:uid="{C8E4FB7D-1BA4-4619-A582-C4CAEBA885D0}"/>
    <cellStyle name="Normal 16 7 2 4 3" xfId="21102" xr:uid="{318F8884-F039-4B96-8219-57610C42D565}"/>
    <cellStyle name="Normal 16 7 2 5" xfId="4435" xr:uid="{00000000-0005-0000-0000-000053110000}"/>
    <cellStyle name="Normal 16 7 2 5 2" xfId="21101" xr:uid="{7BD76DCE-D55F-4326-A29A-237C222B287B}"/>
    <cellStyle name="Normal 16 7 2 6" xfId="25060" xr:uid="{A791EAA1-5835-49F6-8AEC-C6650965F689}"/>
    <cellStyle name="Normal 16 7 2 7" xfId="21350" xr:uid="{276CD0A6-090C-4500-BF6D-24D78D6FDFC4}"/>
    <cellStyle name="Normal 16 7 2 8" xfId="37236" xr:uid="{640A23CC-4E68-495E-836C-010138BF9B84}"/>
    <cellStyle name="Normal 16 7 2 9" xfId="39716" xr:uid="{65BEBF39-A4CC-4DB1-AADD-9770A04B7022}"/>
    <cellStyle name="Normal 16 7 3" xfId="4436" xr:uid="{00000000-0005-0000-0000-000054110000}"/>
    <cellStyle name="Normal 16 7 3 2" xfId="4437" xr:uid="{00000000-0005-0000-0000-000055110000}"/>
    <cellStyle name="Normal 16 7 3 2 2" xfId="4438" xr:uid="{00000000-0005-0000-0000-000056110000}"/>
    <cellStyle name="Normal 16 7 3 2 2 2" xfId="21100" xr:uid="{C0A571FD-8B29-4C4F-936A-9A95E4EF2E47}"/>
    <cellStyle name="Normal 16 7 3 2 3" xfId="25067" xr:uid="{40FA4996-84BA-4D36-9FA2-93A165DDC051}"/>
    <cellStyle name="Normal 16 7 3 3" xfId="4439" xr:uid="{00000000-0005-0000-0000-000057110000}"/>
    <cellStyle name="Normal 16 7 3 3 2" xfId="25068" xr:uid="{B9D4CD46-112A-4F18-8FA2-F8EF0D8F8D44}"/>
    <cellStyle name="Normal 16 7 3 4" xfId="25066" xr:uid="{5BE1B020-F716-4FF3-9743-A8439D31D03B}"/>
    <cellStyle name="Normal 16 7 3 5" xfId="24176" xr:uid="{0EA5D367-67A0-404C-AF5C-3FFFBFBB0081}"/>
    <cellStyle name="Normal 16 7 3 6" xfId="38036" xr:uid="{2CA39B5A-358D-4C47-AE18-6E8547CB4DD6}"/>
    <cellStyle name="Normal 16 7 3 7" xfId="40516" xr:uid="{97EAB063-81EE-4C6B-9D5C-DE1E349C8EE7}"/>
    <cellStyle name="Normal 16 7 3 8" xfId="42994" xr:uid="{B79D29F3-FA9D-4187-8B3D-071483556D94}"/>
    <cellStyle name="Normal 16 7 4" xfId="4440" xr:uid="{00000000-0005-0000-0000-000058110000}"/>
    <cellStyle name="Normal 16 7 4 2" xfId="4441" xr:uid="{00000000-0005-0000-0000-000059110000}"/>
    <cellStyle name="Normal 16 7 4 2 2" xfId="4442" xr:uid="{00000000-0005-0000-0000-00005A110000}"/>
    <cellStyle name="Normal 16 7 4 2 2 2" xfId="21098" xr:uid="{BF01916D-7252-491A-9A6B-A6260B39E974}"/>
    <cellStyle name="Normal 16 7 4 2 3" xfId="25069" xr:uid="{CE6CD4C2-5BDD-46B8-BDDC-A67EC41562CF}"/>
    <cellStyle name="Normal 16 7 4 3" xfId="4443" xr:uid="{00000000-0005-0000-0000-00005B110000}"/>
    <cellStyle name="Normal 16 7 4 3 2" xfId="25070" xr:uid="{9BE91C93-F1AF-4630-951C-3F2DBDED4547}"/>
    <cellStyle name="Normal 16 7 4 4" xfId="21099" xr:uid="{D558AB11-3718-4E5A-9EA4-944D1E1B4A1A}"/>
    <cellStyle name="Normal 16 7 5" xfId="4444" xr:uid="{00000000-0005-0000-0000-00005C110000}"/>
    <cellStyle name="Normal 16 7 5 2" xfId="4445" xr:uid="{00000000-0005-0000-0000-00005D110000}"/>
    <cellStyle name="Normal 16 7 5 2 2" xfId="25071" xr:uid="{9A968906-61D7-4048-BD71-1646988D6C85}"/>
    <cellStyle name="Normal 16 7 5 3" xfId="21097" xr:uid="{AE8D0E7A-8243-4DF9-8F89-26533113F67F}"/>
    <cellStyle name="Normal 16 7 6" xfId="4446" xr:uid="{00000000-0005-0000-0000-00005E110000}"/>
    <cellStyle name="Normal 16 7 6 2" xfId="21096" xr:uid="{28B9124C-8244-4432-B559-BDBB7D37189C}"/>
    <cellStyle name="Normal 16 7 7" xfId="21107" xr:uid="{E8509DDE-6598-41DE-9BFB-FED1AFE14D67}"/>
    <cellStyle name="Normal 16 7 8" xfId="21349" xr:uid="{853B89C5-E6A4-4106-8B74-2802B1CD0B56}"/>
    <cellStyle name="Normal 16 7 9" xfId="37235" xr:uid="{321B804B-5F62-40FA-921A-B9342513400B}"/>
    <cellStyle name="Normal 16 8" xfId="4447" xr:uid="{00000000-0005-0000-0000-00005F110000}"/>
    <cellStyle name="Normal 16 8 2" xfId="25072" xr:uid="{C2C4F148-7FC0-4C7F-8ADA-A212DA672C55}"/>
    <cellStyle name="Normal 16 8 3" xfId="23641" xr:uid="{8F1D49B4-1F3B-48A5-BFBA-06CE83385C9E}"/>
    <cellStyle name="Normal 16 8 4" xfId="37628" xr:uid="{2CDDA036-1082-45DD-8A59-7F26AC44E4F2}"/>
    <cellStyle name="Normal 16 8 5" xfId="40108" xr:uid="{7022E679-997F-406F-93E8-C6FBB439F2C8}"/>
    <cellStyle name="Normal 16 8 6" xfId="42586" xr:uid="{E006CC88-8B6F-4779-AEE1-6F596CB8DA31}"/>
    <cellStyle name="Normal 16 9" xfId="24175" xr:uid="{775643E8-3B03-45DE-80AA-951A8ADCBAFF}"/>
    <cellStyle name="Normal 16 9 2" xfId="38035" xr:uid="{ADB5EEEF-7E11-40C6-B345-CBE1BA7DB925}"/>
    <cellStyle name="Normal 16 9 3" xfId="40515" xr:uid="{FB724FF9-268B-4CD7-B4E2-B6141E374B11}"/>
    <cellStyle name="Normal 16 9 4" xfId="42993" xr:uid="{3439FC76-2FAD-4A29-B166-6B738844350A}"/>
    <cellStyle name="Normal 17" xfId="4448" xr:uid="{00000000-0005-0000-0000-000060110000}"/>
    <cellStyle name="Normal 17 10" xfId="4449" xr:uid="{00000000-0005-0000-0000-000061110000}"/>
    <cellStyle name="Normal 17 10 2" xfId="19745" xr:uid="{9C4D704F-06F6-4CA7-AD12-724391947F00}"/>
    <cellStyle name="Normal 17 11" xfId="4450" xr:uid="{00000000-0005-0000-0000-000062110000}"/>
    <cellStyle name="Normal 17 11 2" xfId="19746" xr:uid="{B24B9519-71D4-4530-9BF8-8BBEDD7103B9}"/>
    <cellStyle name="Normal 17 12" xfId="4451" xr:uid="{00000000-0005-0000-0000-000063110000}"/>
    <cellStyle name="Normal 17 12 2" xfId="19747" xr:uid="{8A3302FE-9044-4C5D-9452-801DCA27564A}"/>
    <cellStyle name="Normal 17 13" xfId="4452" xr:uid="{00000000-0005-0000-0000-000064110000}"/>
    <cellStyle name="Normal 17 13 2" xfId="19748" xr:uid="{4F1D6B53-85B1-4DE9-8584-FDC2F9E7C165}"/>
    <cellStyle name="Normal 17 14" xfId="4453" xr:uid="{00000000-0005-0000-0000-000065110000}"/>
    <cellStyle name="Normal 17 14 10" xfId="39717" xr:uid="{100132A9-1991-4BDE-8E3B-2F9559704C83}"/>
    <cellStyle name="Normal 17 14 11" xfId="42195" xr:uid="{60B2B7DA-EC9C-4F81-8C62-14C0B2E6ADA4}"/>
    <cellStyle name="Normal 17 14 2" xfId="4454" xr:uid="{00000000-0005-0000-0000-000066110000}"/>
    <cellStyle name="Normal 17 14 2 10" xfId="42196" xr:uid="{CD47E5A7-5E42-4C8D-8E4C-225946D82975}"/>
    <cellStyle name="Normal 17 14 2 2" xfId="4455" xr:uid="{00000000-0005-0000-0000-000067110000}"/>
    <cellStyle name="Normal 17 14 2 2 2" xfId="4456" xr:uid="{00000000-0005-0000-0000-000068110000}"/>
    <cellStyle name="Normal 17 14 2 2 2 2" xfId="4457" xr:uid="{00000000-0005-0000-0000-000069110000}"/>
    <cellStyle name="Normal 17 14 2 2 2 2 2" xfId="21094" xr:uid="{1523A6B5-8BB9-46D6-BEFA-376A6ECA247D}"/>
    <cellStyle name="Normal 17 14 2 2 2 3" xfId="25074" xr:uid="{9E1D7466-F029-4DC5-ACDD-5F939262AD06}"/>
    <cellStyle name="Normal 17 14 2 2 3" xfId="4458" xr:uid="{00000000-0005-0000-0000-00006A110000}"/>
    <cellStyle name="Normal 17 14 2 2 3 2" xfId="25075" xr:uid="{36B30678-E564-4198-A0E9-FBDCC6621BDF}"/>
    <cellStyle name="Normal 17 14 2 2 4" xfId="21095" xr:uid="{97190C8D-B4CA-4B32-99BC-DB02ACBA7382}"/>
    <cellStyle name="Normal 17 14 2 2 5" xfId="24180" xr:uid="{04B98706-7CEC-4DD8-AC3D-E9079DDE5B91}"/>
    <cellStyle name="Normal 17 14 2 2 6" xfId="38040" xr:uid="{46927942-1866-44F1-BB7A-E4BF56820C73}"/>
    <cellStyle name="Normal 17 14 2 2 7" xfId="40520" xr:uid="{68539F83-1BD1-4ABA-B890-34405B639023}"/>
    <cellStyle name="Normal 17 14 2 2 8" xfId="42998" xr:uid="{763474E0-D644-4E40-AE4B-75B250AA0D15}"/>
    <cellStyle name="Normal 17 14 2 3" xfId="4459" xr:uid="{00000000-0005-0000-0000-00006B110000}"/>
    <cellStyle name="Normal 17 14 2 3 2" xfId="4460" xr:uid="{00000000-0005-0000-0000-00006C110000}"/>
    <cellStyle name="Normal 17 14 2 3 2 2" xfId="4461" xr:uid="{00000000-0005-0000-0000-00006D110000}"/>
    <cellStyle name="Normal 17 14 2 3 2 2 2" xfId="21092" xr:uid="{2144E19A-8082-4D7D-BB52-4E465395F501}"/>
    <cellStyle name="Normal 17 14 2 3 2 3" xfId="25076" xr:uid="{A6738979-5B32-4310-86F1-F4159277CAE0}"/>
    <cellStyle name="Normal 17 14 2 3 3" xfId="4462" xr:uid="{00000000-0005-0000-0000-00006E110000}"/>
    <cellStyle name="Normal 17 14 2 3 3 2" xfId="25077" xr:uid="{59FBBD34-6BAE-4000-8B21-E7CE73570921}"/>
    <cellStyle name="Normal 17 14 2 3 4" xfId="21093" xr:uid="{0737BB3E-697A-4480-8E24-3620E77C1155}"/>
    <cellStyle name="Normal 17 14 2 4" xfId="4463" xr:uid="{00000000-0005-0000-0000-00006F110000}"/>
    <cellStyle name="Normal 17 14 2 4 2" xfId="4464" xr:uid="{00000000-0005-0000-0000-000070110000}"/>
    <cellStyle name="Normal 17 14 2 4 2 2" xfId="25078" xr:uid="{8C3C3412-A09C-4BF7-A6FB-9D104DB7E923}"/>
    <cellStyle name="Normal 17 14 2 4 3" xfId="21091" xr:uid="{E5820538-A747-47D4-914C-1753D2F958AD}"/>
    <cellStyle name="Normal 17 14 2 5" xfId="4465" xr:uid="{00000000-0005-0000-0000-000071110000}"/>
    <cellStyle name="Normal 17 14 2 5 2" xfId="21090" xr:uid="{D42675D8-1BF3-4024-A435-EA1DC681E28A}"/>
    <cellStyle name="Normal 17 14 2 6" xfId="21087" xr:uid="{D5BAA7B0-63E3-4D81-900A-8C4B158C75BE}"/>
    <cellStyle name="Normal 17 14 2 7" xfId="21352" xr:uid="{19E676CD-AFA8-48A8-BA71-88A2AF775538}"/>
    <cellStyle name="Normal 17 14 2 8" xfId="37238" xr:uid="{41008712-8F7E-456F-AF0A-A23136E66493}"/>
    <cellStyle name="Normal 17 14 2 9" xfId="39718" xr:uid="{C3872CA2-E9F9-4C4A-9EBE-D5FCA3A49EE5}"/>
    <cellStyle name="Normal 17 14 3" xfId="4466" xr:uid="{00000000-0005-0000-0000-000072110000}"/>
    <cellStyle name="Normal 17 14 3 2" xfId="4467" xr:uid="{00000000-0005-0000-0000-000073110000}"/>
    <cellStyle name="Normal 17 14 3 2 2" xfId="4468" xr:uid="{00000000-0005-0000-0000-000074110000}"/>
    <cellStyle name="Normal 17 14 3 2 2 2" xfId="25080" xr:uid="{DC6AF29B-305C-4C10-BEE0-C0F765975378}"/>
    <cellStyle name="Normal 17 14 3 2 3" xfId="21089" xr:uid="{87669D0B-EAAD-4531-B3A3-7E2974FF4276}"/>
    <cellStyle name="Normal 17 14 3 3" xfId="4469" xr:uid="{00000000-0005-0000-0000-000075110000}"/>
    <cellStyle name="Normal 17 14 3 3 2" xfId="21088" xr:uid="{791C8B36-1BAE-449D-8B5A-2342475CBF0D}"/>
    <cellStyle name="Normal 17 14 3 4" xfId="25079" xr:uid="{B06FD4DA-F266-4D89-87A2-EA1449BB4F2B}"/>
    <cellStyle name="Normal 17 14 3 5" xfId="24179" xr:uid="{4904C09A-DC99-4E87-96AA-71E861753291}"/>
    <cellStyle name="Normal 17 14 3 6" xfId="38039" xr:uid="{63C12AFA-14C7-4F5C-9DF5-B9D0D66E18DC}"/>
    <cellStyle name="Normal 17 14 3 7" xfId="40519" xr:uid="{8311CCA1-64B6-44FF-AB37-95FD3A86CD5F}"/>
    <cellStyle name="Normal 17 14 3 8" xfId="42997" xr:uid="{57E5314F-DC56-4E3A-A677-4E26E77C53A8}"/>
    <cellStyle name="Normal 17 14 4" xfId="4470" xr:uid="{00000000-0005-0000-0000-000076110000}"/>
    <cellStyle name="Normal 17 14 4 2" xfId="4471" xr:uid="{00000000-0005-0000-0000-000077110000}"/>
    <cellStyle name="Normal 17 14 4 2 2" xfId="4472" xr:uid="{00000000-0005-0000-0000-000078110000}"/>
    <cellStyle name="Normal 17 14 4 2 2 2" xfId="21086" xr:uid="{EB133517-8DB4-4E69-8BA3-CA6BEB157F93}"/>
    <cellStyle name="Normal 17 14 4 2 3" xfId="25082" xr:uid="{56104C3A-7A30-4007-9E0D-F2D462709D3C}"/>
    <cellStyle name="Normal 17 14 4 3" xfId="4473" xr:uid="{00000000-0005-0000-0000-000079110000}"/>
    <cellStyle name="Normal 17 14 4 3 2" xfId="25083" xr:uid="{69D8AAA5-7CDB-4191-9A31-80386B5699E4}"/>
    <cellStyle name="Normal 17 14 4 4" xfId="25081" xr:uid="{BDCD7C21-5701-4EE0-957C-DB6E7DC00D96}"/>
    <cellStyle name="Normal 17 14 5" xfId="4474" xr:uid="{00000000-0005-0000-0000-00007A110000}"/>
    <cellStyle name="Normal 17 14 5 2" xfId="4475" xr:uid="{00000000-0005-0000-0000-00007B110000}"/>
    <cellStyle name="Normal 17 14 5 2 2" xfId="25084" xr:uid="{C56A6C6E-C7A3-4F09-823C-E4430E6374E7}"/>
    <cellStyle name="Normal 17 14 5 3" xfId="21085" xr:uid="{316D7B51-0772-45E9-9394-A55E08115B38}"/>
    <cellStyle name="Normal 17 14 6" xfId="4476" xr:uid="{00000000-0005-0000-0000-00007C110000}"/>
    <cellStyle name="Normal 17 14 6 2" xfId="21084" xr:uid="{AC6E00DE-743C-4EED-AFBB-DF59FFE30EBB}"/>
    <cellStyle name="Normal 17 14 7" xfId="25073" xr:uid="{6EE6E594-F000-4634-B0EA-5EBABA1731BE}"/>
    <cellStyle name="Normal 17 14 8" xfId="21351" xr:uid="{D2E747FE-DB57-4795-8870-693F23F48DAA}"/>
    <cellStyle name="Normal 17 14 9" xfId="37237" xr:uid="{80D13878-9752-48B9-9588-4F46624FBA93}"/>
    <cellStyle name="Normal 17 15" xfId="4477" xr:uid="{00000000-0005-0000-0000-00007D110000}"/>
    <cellStyle name="Normal 17 15 2" xfId="25085" xr:uid="{E7AEEB3E-802E-4E9B-8AD8-9D0704BCA84B}"/>
    <cellStyle name="Normal 17 15 3" xfId="23642" xr:uid="{DE615C14-9226-43CE-AEFD-762F77AA3E28}"/>
    <cellStyle name="Normal 17 15 4" xfId="37629" xr:uid="{C6CDC227-77D3-4FCB-908B-C70F620F4AC4}"/>
    <cellStyle name="Normal 17 15 5" xfId="40109" xr:uid="{16E3CC5B-14D5-4772-86A0-DD9A637F8CD8}"/>
    <cellStyle name="Normal 17 15 6" xfId="42587" xr:uid="{A0CA386F-FDAC-4592-8955-AD8FCF4235B8}"/>
    <cellStyle name="Normal 17 16" xfId="24178" xr:uid="{1CE6F7AF-5B2B-4274-9562-3573433C5F3F}"/>
    <cellStyle name="Normal 17 16 2" xfId="38038" xr:uid="{A977D62A-67F0-4FC5-AAF9-1427CCD4C46A}"/>
    <cellStyle name="Normal 17 16 3" xfId="40518" xr:uid="{80B9FDD7-70B1-41D0-8CC4-6BAC7DEF6189}"/>
    <cellStyle name="Normal 17 16 4" xfId="42996" xr:uid="{A024F7E9-2069-401A-8F38-14F9729CB194}"/>
    <cellStyle name="Normal 17 17" xfId="19744" xr:uid="{081A7FAA-8488-46C8-A5B4-719E21D3345E}"/>
    <cellStyle name="Normal 17 18" xfId="36666" xr:uid="{1D2D2078-8B0A-4292-9AE3-42FCB3A18F7F}"/>
    <cellStyle name="Normal 17 19" xfId="39146" xr:uid="{B600F9B5-ECE4-414E-801D-7AE5D626EE53}"/>
    <cellStyle name="Normal 17 2" xfId="4478" xr:uid="{00000000-0005-0000-0000-00007E110000}"/>
    <cellStyle name="Normal 17 2 2" xfId="4479" xr:uid="{00000000-0005-0000-0000-00007F110000}"/>
    <cellStyle name="Normal 17 2 2 2" xfId="21353" xr:uid="{4F2AF8E0-163B-4A49-819E-606DE033986C}"/>
    <cellStyle name="Normal 17 2 3" xfId="4480" xr:uid="{00000000-0005-0000-0000-000080110000}"/>
    <cellStyle name="Normal 17 2 3 2" xfId="21083" xr:uid="{220D4C93-69D8-49DA-A525-8CAF661FC18A}"/>
    <cellStyle name="Normal 17 2 3 3" xfId="21354" xr:uid="{93C122A4-B2F3-4268-BA33-3BF773DC8FA1}"/>
    <cellStyle name="Normal 17 2 4" xfId="19749" xr:uid="{E2835148-97D3-4917-A5E2-8641CCF00D8C}"/>
    <cellStyle name="Normal 17 20" xfId="41624" xr:uid="{4B08F7DC-F5B1-4D33-9E9D-414F956241C0}"/>
    <cellStyle name="Normal 17 3" xfId="4481" xr:uid="{00000000-0005-0000-0000-000081110000}"/>
    <cellStyle name="Normal 17 3 2" xfId="19750" xr:uid="{A0944B39-3D55-4B18-88F7-61EA60AC5389}"/>
    <cellStyle name="Normal 17 4" xfId="4482" xr:uid="{00000000-0005-0000-0000-000082110000}"/>
    <cellStyle name="Normal 17 4 2" xfId="19751" xr:uid="{BD78373F-3AAF-4F33-9A24-E95FCA18AA27}"/>
    <cellStyle name="Normal 17 5" xfId="4483" xr:uid="{00000000-0005-0000-0000-000083110000}"/>
    <cellStyle name="Normal 17 5 2" xfId="19752" xr:uid="{AE40A154-2769-4A90-8CCA-0899C1CAFA1F}"/>
    <cellStyle name="Normal 17 6" xfId="4484" xr:uid="{00000000-0005-0000-0000-000084110000}"/>
    <cellStyle name="Normal 17 6 2" xfId="19753" xr:uid="{7F65A1DD-0F7D-4F59-A2D3-052A8F4F1E01}"/>
    <cellStyle name="Normal 17 7" xfId="4485" xr:uid="{00000000-0005-0000-0000-000085110000}"/>
    <cellStyle name="Normal 17 7 2" xfId="19754" xr:uid="{690A07A0-861C-46D1-A2CF-2EDBD098F439}"/>
    <cellStyle name="Normal 17 8" xfId="4486" xr:uid="{00000000-0005-0000-0000-000086110000}"/>
    <cellStyle name="Normal 17 8 2" xfId="19755" xr:uid="{815BE4A8-DD4C-4895-A2CC-92D56F26ECF2}"/>
    <cellStyle name="Normal 17 9" xfId="4487" xr:uid="{00000000-0005-0000-0000-000087110000}"/>
    <cellStyle name="Normal 17 9 2" xfId="19756" xr:uid="{7591B65B-3EAF-4B99-B487-320BB4C04121}"/>
    <cellStyle name="Normal 18" xfId="4488" xr:uid="{00000000-0005-0000-0000-000088110000}"/>
    <cellStyle name="Normal 18 10" xfId="41625" xr:uid="{C1BDB747-9454-4616-A749-56F31FEEC4FC}"/>
    <cellStyle name="Normal 18 2" xfId="4489" xr:uid="{00000000-0005-0000-0000-000089110000}"/>
    <cellStyle name="Normal 18 2 2" xfId="21082" xr:uid="{7CEF5213-D277-4DD2-88A9-094485D330E8}"/>
    <cellStyle name="Normal 18 2 3" xfId="21355" xr:uid="{B69A9C11-1831-4207-B444-B1243FCDD875}"/>
    <cellStyle name="Normal 18 3" xfId="4490" xr:uid="{00000000-0005-0000-0000-00008A110000}"/>
    <cellStyle name="Normal 18 3 10" xfId="39719" xr:uid="{C7E3E9DA-F0EB-42EF-AECE-2778D03D9A66}"/>
    <cellStyle name="Normal 18 3 11" xfId="42197" xr:uid="{48824FD4-BCD7-4D61-AD32-A05A7BF867A2}"/>
    <cellStyle name="Normal 18 3 2" xfId="4491" xr:uid="{00000000-0005-0000-0000-00008B110000}"/>
    <cellStyle name="Normal 18 3 2 10" xfId="42198" xr:uid="{5436A841-091B-4CFA-99F9-A10A9FB72F60}"/>
    <cellStyle name="Normal 18 3 2 2" xfId="4492" xr:uid="{00000000-0005-0000-0000-00008C110000}"/>
    <cellStyle name="Normal 18 3 2 2 2" xfId="4493" xr:uid="{00000000-0005-0000-0000-00008D110000}"/>
    <cellStyle name="Normal 18 3 2 2 2 2" xfId="4494" xr:uid="{00000000-0005-0000-0000-00008E110000}"/>
    <cellStyle name="Normal 18 3 2 2 2 2 2" xfId="25087" xr:uid="{D96AD75F-5C15-45A3-882B-E66C55FAFB14}"/>
    <cellStyle name="Normal 18 3 2 2 2 3" xfId="21080" xr:uid="{CA639E5F-26B4-4B11-97E3-CD3ACC2CFFD7}"/>
    <cellStyle name="Normal 18 3 2 2 3" xfId="4495" xr:uid="{00000000-0005-0000-0000-00008F110000}"/>
    <cellStyle name="Normal 18 3 2 2 3 2" xfId="21079" xr:uid="{584BB456-023A-40A2-B1A8-D7E85E4B7A34}"/>
    <cellStyle name="Normal 18 3 2 2 4" xfId="25086" xr:uid="{B1623C07-5A25-4C39-9934-DEE4BBF37892}"/>
    <cellStyle name="Normal 18 3 2 2 5" xfId="24183" xr:uid="{5ED30C25-6D3D-4A57-A089-3DAF0583A334}"/>
    <cellStyle name="Normal 18 3 2 2 6" xfId="38043" xr:uid="{61F7BDD9-0839-4239-994B-3252366CDE5C}"/>
    <cellStyle name="Normal 18 3 2 2 7" xfId="40523" xr:uid="{4F136752-F864-46E6-83DF-F7344D3AE356}"/>
    <cellStyle name="Normal 18 3 2 2 8" xfId="43001" xr:uid="{FE6D41F1-F19A-435D-9F69-E40370576BA8}"/>
    <cellStyle name="Normal 18 3 2 3" xfId="4496" xr:uid="{00000000-0005-0000-0000-000090110000}"/>
    <cellStyle name="Normal 18 3 2 3 2" xfId="4497" xr:uid="{00000000-0005-0000-0000-000091110000}"/>
    <cellStyle name="Normal 18 3 2 3 2 2" xfId="4498" xr:uid="{00000000-0005-0000-0000-000092110000}"/>
    <cellStyle name="Normal 18 3 2 3 2 2 2" xfId="25089" xr:uid="{19DABBD8-3AA2-4DBB-BD03-D15B16A9CCEB}"/>
    <cellStyle name="Normal 18 3 2 3 2 3" xfId="21078" xr:uid="{A7381668-385D-4609-9482-F10FEFBB6B57}"/>
    <cellStyle name="Normal 18 3 2 3 3" xfId="4499" xr:uid="{00000000-0005-0000-0000-000093110000}"/>
    <cellStyle name="Normal 18 3 2 3 3 2" xfId="21077" xr:uid="{5F174F75-03DF-4A97-94FF-630103896B1D}"/>
    <cellStyle name="Normal 18 3 2 3 4" xfId="25088" xr:uid="{0D9938B8-6D65-4868-9FE8-6805D36B485C}"/>
    <cellStyle name="Normal 18 3 2 4" xfId="4500" xr:uid="{00000000-0005-0000-0000-000094110000}"/>
    <cellStyle name="Normal 18 3 2 4 2" xfId="4501" xr:uid="{00000000-0005-0000-0000-000095110000}"/>
    <cellStyle name="Normal 18 3 2 4 2 2" xfId="21076" xr:uid="{D956FCA2-C1FC-4E25-A32B-586CEF24A74D}"/>
    <cellStyle name="Normal 18 3 2 4 3" xfId="25090" xr:uid="{71BB9E16-A87B-4AAA-ABE1-499EEAA8AFCE}"/>
    <cellStyle name="Normal 18 3 2 5" xfId="4502" xr:uid="{00000000-0005-0000-0000-000096110000}"/>
    <cellStyle name="Normal 18 3 2 5 2" xfId="25091" xr:uid="{4E71E00D-D868-4FC2-B635-4D0797EE6624}"/>
    <cellStyle name="Normal 18 3 2 6" xfId="21081" xr:uid="{C1559582-9C60-42B1-9165-568A9CC388B3}"/>
    <cellStyle name="Normal 18 3 2 7" xfId="21357" xr:uid="{842A96E7-57A6-4B5A-AB05-CD8F03F9286E}"/>
    <cellStyle name="Normal 18 3 2 8" xfId="37240" xr:uid="{DB1C05AF-5EB0-4F4E-B852-E485EC7AB7A6}"/>
    <cellStyle name="Normal 18 3 2 9" xfId="39720" xr:uid="{125C4C3B-E5EA-4C49-893E-DBE55063B074}"/>
    <cellStyle name="Normal 18 3 3" xfId="4503" xr:uid="{00000000-0005-0000-0000-000097110000}"/>
    <cellStyle name="Normal 18 3 3 2" xfId="4504" xr:uid="{00000000-0005-0000-0000-000098110000}"/>
    <cellStyle name="Normal 18 3 3 2 2" xfId="4505" xr:uid="{00000000-0005-0000-0000-000099110000}"/>
    <cellStyle name="Normal 18 3 3 2 2 2" xfId="25093" xr:uid="{CB256DDC-5336-4B91-B1BE-D1258B5F7403}"/>
    <cellStyle name="Normal 18 3 3 2 3" xfId="25092" xr:uid="{000AB0E2-8FFA-4A47-9443-C2BA87A7B274}"/>
    <cellStyle name="Normal 18 3 3 3" xfId="4506" xr:uid="{00000000-0005-0000-0000-00009A110000}"/>
    <cellStyle name="Normal 18 3 3 3 2" xfId="21074" xr:uid="{140650C4-5802-46CF-82D6-6A5DD9ADEDCE}"/>
    <cellStyle name="Normal 18 3 3 4" xfId="21075" xr:uid="{4B8B6DE5-5C7D-46CF-9C66-159B582A27C4}"/>
    <cellStyle name="Normal 18 3 3 5" xfId="24182" xr:uid="{36740694-8997-430B-B670-26295ED6253D}"/>
    <cellStyle name="Normal 18 3 3 6" xfId="38042" xr:uid="{9B08C19C-DFBB-4F04-9168-5D44E350E718}"/>
    <cellStyle name="Normal 18 3 3 7" xfId="40522" xr:uid="{71FCD65B-16FE-4BF0-B309-F24051AA2102}"/>
    <cellStyle name="Normal 18 3 3 8" xfId="43000" xr:uid="{D8C42FD7-985B-4B53-8B13-51FE9F66EBAB}"/>
    <cellStyle name="Normal 18 3 4" xfId="4507" xr:uid="{00000000-0005-0000-0000-00009B110000}"/>
    <cellStyle name="Normal 18 3 4 2" xfId="4508" xr:uid="{00000000-0005-0000-0000-00009C110000}"/>
    <cellStyle name="Normal 18 3 4 2 2" xfId="4509" xr:uid="{00000000-0005-0000-0000-00009D110000}"/>
    <cellStyle name="Normal 18 3 4 2 2 2" xfId="25095" xr:uid="{F562913A-FF42-4CD7-A376-BFE2AB9D97B8}"/>
    <cellStyle name="Normal 18 3 4 2 3" xfId="21073" xr:uid="{B9652A29-8EF0-4BD5-86AC-BA2D392991D6}"/>
    <cellStyle name="Normal 18 3 4 3" xfId="4510" xr:uid="{00000000-0005-0000-0000-00009E110000}"/>
    <cellStyle name="Normal 18 3 4 3 2" xfId="21072" xr:uid="{69BAD2C1-FAF3-4383-A946-ED78CDB50F46}"/>
    <cellStyle name="Normal 18 3 4 4" xfId="25094" xr:uid="{AB2A8E83-A8F3-4389-AF71-30C89E9A4060}"/>
    <cellStyle name="Normal 18 3 5" xfId="4511" xr:uid="{00000000-0005-0000-0000-00009F110000}"/>
    <cellStyle name="Normal 18 3 5 2" xfId="4512" xr:uid="{00000000-0005-0000-0000-0000A0110000}"/>
    <cellStyle name="Normal 18 3 5 2 2" xfId="21071" xr:uid="{D28940F7-F7C7-4156-A2C2-3DD8A085AC03}"/>
    <cellStyle name="Normal 18 3 5 3" xfId="25096" xr:uid="{BDD05E69-6663-4141-9F7C-F8A6E75B02E7}"/>
    <cellStyle name="Normal 18 3 6" xfId="4513" xr:uid="{00000000-0005-0000-0000-0000A1110000}"/>
    <cellStyle name="Normal 18 3 6 2" xfId="25097" xr:uid="{033000AB-187F-45C6-AA5E-C0796E5213E1}"/>
    <cellStyle name="Normal 18 3 7" xfId="26678" xr:uid="{77A687F7-2956-451B-8BB7-9E1857976D1E}"/>
    <cellStyle name="Normal 18 3 8" xfId="21356" xr:uid="{3AF20BEC-F897-43B2-9BFA-C2C3F41952B7}"/>
    <cellStyle name="Normal 18 3 9" xfId="37239" xr:uid="{B9D22064-7277-4CCA-995C-E6CEEB1E2A54}"/>
    <cellStyle name="Normal 18 4" xfId="4514" xr:uid="{00000000-0005-0000-0000-0000A2110000}"/>
    <cellStyle name="Normal 18 4 2" xfId="21358" xr:uid="{D062B777-3D79-44F0-878C-9509347465F9}"/>
    <cellStyle name="Normal 18 5" xfId="4515" xr:uid="{00000000-0005-0000-0000-0000A3110000}"/>
    <cellStyle name="Normal 18 5 2" xfId="26889" xr:uid="{0D0FB4AE-4203-48BB-BC48-9D5328390DB8}"/>
    <cellStyle name="Normal 18 5 3" xfId="23643" xr:uid="{77F7A66D-632F-4EA9-A360-14E9DCDBD452}"/>
    <cellStyle name="Normal 18 5 4" xfId="37630" xr:uid="{55DCEB0A-30DB-47E6-A41E-C4EED3143E89}"/>
    <cellStyle name="Normal 18 5 5" xfId="40110" xr:uid="{B3B33AA1-1087-480C-9716-B0A1A655CFE0}"/>
    <cellStyle name="Normal 18 5 6" xfId="42588" xr:uid="{6FF63748-40CF-4885-BA5D-982AE122D0AB}"/>
    <cellStyle name="Normal 18 6" xfId="24181" xr:uid="{051B56F5-ED35-459F-8A5C-18538B5A5742}"/>
    <cellStyle name="Normal 18 6 2" xfId="38041" xr:uid="{2FC69673-9DBC-40E6-91FC-F710BFC76D26}"/>
    <cellStyle name="Normal 18 6 3" xfId="40521" xr:uid="{FF575320-B72B-4A51-B70E-5E182A014718}"/>
    <cellStyle name="Normal 18 6 4" xfId="42999" xr:uid="{770A07FE-5E42-4D42-BE7E-C16FC0E5C81E}"/>
    <cellStyle name="Normal 18 7" xfId="19757" xr:uid="{6BB4FA72-ABB5-4BB4-9552-46FB0CD57405}"/>
    <cellStyle name="Normal 18 8" xfId="36667" xr:uid="{3DC22807-5919-412C-A036-604CF323C706}"/>
    <cellStyle name="Normal 18 9" xfId="39147" xr:uid="{63E9B549-36B5-4316-A7F6-C935FC059E6E}"/>
    <cellStyle name="Normal 19" xfId="4516" xr:uid="{00000000-0005-0000-0000-0000A4110000}"/>
    <cellStyle name="Normal 19 2" xfId="4517" xr:uid="{00000000-0005-0000-0000-0000A5110000}"/>
    <cellStyle name="Normal 19 2 2" xfId="25098" xr:uid="{FF5E9DB6-3CA1-4093-B511-C584027A959A}"/>
    <cellStyle name="Normal 19 2 3" xfId="23644" xr:uid="{C8F78F9B-596D-4AC3-92B8-A18975B809A0}"/>
    <cellStyle name="Normal 19 2 4" xfId="37631" xr:uid="{AABA3DE7-D6E4-4CE0-98E7-340540D4D505}"/>
    <cellStyle name="Normal 19 2 5" xfId="40111" xr:uid="{EA60ACBD-FF7A-4CDF-AD45-0D5635F9D58C}"/>
    <cellStyle name="Normal 19 2 6" xfId="42589" xr:uid="{E31CDF8E-7893-46D7-BBB1-654361710719}"/>
    <cellStyle name="Normal 19 3" xfId="19476" xr:uid="{6D678914-C04C-4A84-A833-8E6F4845141D}"/>
    <cellStyle name="Normal 2" xfId="4518" xr:uid="{00000000-0005-0000-0000-0000A6110000}"/>
    <cellStyle name="Normal 2 10" xfId="4519" xr:uid="{00000000-0005-0000-0000-0000A7110000}"/>
    <cellStyle name="Normal 2 10 2" xfId="4520" xr:uid="{00000000-0005-0000-0000-0000A8110000}"/>
    <cellStyle name="Normal 2 10 2 2" xfId="21359" xr:uid="{0F364B16-71D2-4A8A-98C9-48409B57009C}"/>
    <cellStyle name="Normal 2 10 3" xfId="4521" xr:uid="{00000000-0005-0000-0000-0000A9110000}"/>
    <cellStyle name="Normal 2 10 3 10" xfId="42199" xr:uid="{85CB532B-9CA9-46FE-B8BC-F52D16A2EF65}"/>
    <cellStyle name="Normal 2 10 3 2" xfId="4522" xr:uid="{00000000-0005-0000-0000-0000AA110000}"/>
    <cellStyle name="Normal 2 10 3 2 2" xfId="4523" xr:uid="{00000000-0005-0000-0000-0000AB110000}"/>
    <cellStyle name="Normal 2 10 3 2 2 2" xfId="4524" xr:uid="{00000000-0005-0000-0000-0000AC110000}"/>
    <cellStyle name="Normal 2 10 3 2 2 2 2" xfId="26679" xr:uid="{23C62EFC-BBAC-4F78-A769-01F9FF7711DF}"/>
    <cellStyle name="Normal 2 10 3 2 2 3" xfId="21069" xr:uid="{EC736C1B-6E1B-484F-AA5E-C0F20B19EAD1}"/>
    <cellStyle name="Normal 2 10 3 2 3" xfId="4525" xr:uid="{00000000-0005-0000-0000-0000AD110000}"/>
    <cellStyle name="Normal 2 10 3 2 3 2" xfId="21068" xr:uid="{2B5AE3A1-72BC-41AA-9FCC-60DD8871DD25}"/>
    <cellStyle name="Normal 2 10 3 2 4" xfId="21061" xr:uid="{264943B2-5E99-466C-A6AE-3E4D308470D8}"/>
    <cellStyle name="Normal 2 10 3 2 5" xfId="24184" xr:uid="{A3262AB7-EEE0-45D1-A4DA-FA94286D61C7}"/>
    <cellStyle name="Normal 2 10 3 2 6" xfId="38044" xr:uid="{CC364EA3-4DD6-4730-8EE4-BCC42FCD5872}"/>
    <cellStyle name="Normal 2 10 3 2 7" xfId="40524" xr:uid="{2F480761-AC1B-4C38-B5EB-E5DC9098297C}"/>
    <cellStyle name="Normal 2 10 3 2 8" xfId="43002" xr:uid="{C6982E18-CDE6-42FA-82DA-8B11790ED0FF}"/>
    <cellStyle name="Normal 2 10 3 3" xfId="4526" xr:uid="{00000000-0005-0000-0000-0000AE110000}"/>
    <cellStyle name="Normal 2 10 3 3 2" xfId="4527" xr:uid="{00000000-0005-0000-0000-0000AF110000}"/>
    <cellStyle name="Normal 2 10 3 3 2 2" xfId="4528" xr:uid="{00000000-0005-0000-0000-0000B0110000}"/>
    <cellStyle name="Normal 2 10 3 3 2 2 2" xfId="25101" xr:uid="{F4762CFD-4DB5-48F4-89C1-14C61993801B}"/>
    <cellStyle name="Normal 2 10 3 3 2 3" xfId="21067" xr:uid="{0A46B455-0A17-4B84-8801-C12E7A88E1F3}"/>
    <cellStyle name="Normal 2 10 3 3 3" xfId="4529" xr:uid="{00000000-0005-0000-0000-0000B1110000}"/>
    <cellStyle name="Normal 2 10 3 3 3 2" xfId="21066" xr:uid="{ACEF07AC-C9D4-499F-96D4-4070A1EB9B66}"/>
    <cellStyle name="Normal 2 10 3 3 4" xfId="25100" xr:uid="{F2435C50-13EF-4E06-AB3F-41CC36B5571B}"/>
    <cellStyle name="Normal 2 10 3 4" xfId="4530" xr:uid="{00000000-0005-0000-0000-0000B2110000}"/>
    <cellStyle name="Normal 2 10 3 4 2" xfId="4531" xr:uid="{00000000-0005-0000-0000-0000B3110000}"/>
    <cellStyle name="Normal 2 10 3 4 2 2" xfId="21065" xr:uid="{23DBE75F-D4BC-4D1A-9982-634A1D474CC1}"/>
    <cellStyle name="Normal 2 10 3 4 3" xfId="25102" xr:uid="{03687900-5C5C-4A65-A1C3-A2EADA2A17BB}"/>
    <cellStyle name="Normal 2 10 3 5" xfId="4532" xr:uid="{00000000-0005-0000-0000-0000B4110000}"/>
    <cellStyle name="Normal 2 10 3 5 2" xfId="25103" xr:uid="{95292E43-4E9C-405D-9D29-601B9679FEBD}"/>
    <cellStyle name="Normal 2 10 3 6" xfId="25099" xr:uid="{97819B41-BE85-4960-85F1-FF528867B570}"/>
    <cellStyle name="Normal 2 10 3 7" xfId="21360" xr:uid="{9579ACC8-BE5E-40F7-B0D2-8DD0BD8F9B38}"/>
    <cellStyle name="Normal 2 10 3 8" xfId="37241" xr:uid="{86AFBD64-104C-45B7-904A-087722AA3D2A}"/>
    <cellStyle name="Normal 2 10 3 9" xfId="39721" xr:uid="{296A6852-91B8-4CED-B734-E5EFC86EACAD}"/>
    <cellStyle name="Normal 2 10 4" xfId="4533" xr:uid="{00000000-0005-0000-0000-0000B5110000}"/>
    <cellStyle name="Normal 2 10 4 2" xfId="4534" xr:uid="{00000000-0005-0000-0000-0000B6110000}"/>
    <cellStyle name="Normal 2 10 4 2 2" xfId="4535" xr:uid="{00000000-0005-0000-0000-0000B7110000}"/>
    <cellStyle name="Normal 2 10 4 2 2 2" xfId="4536" xr:uid="{00000000-0005-0000-0000-0000B8110000}"/>
    <cellStyle name="Normal 2 10 4 2 2 2 2" xfId="25105" xr:uid="{19B5A6B3-28D9-4E8F-B87D-D8C0B2F41520}"/>
    <cellStyle name="Normal 2 10 4 2 2 3" xfId="21063" xr:uid="{D0E33E45-0250-4621-871C-223DF95C1C48}"/>
    <cellStyle name="Normal 2 10 4 2 3" xfId="4537" xr:uid="{00000000-0005-0000-0000-0000B9110000}"/>
    <cellStyle name="Normal 2 10 4 2 3 2" xfId="21062" xr:uid="{40EC0D63-F16A-4D70-AFFC-972D6F57837E}"/>
    <cellStyle name="Normal 2 10 4 2 4" xfId="25104" xr:uid="{DA4EA941-EB88-4A8D-A022-9826EACE0FA3}"/>
    <cellStyle name="Normal 2 10 4 2 5" xfId="24185" xr:uid="{AE7697A9-8CFE-442A-8560-659019209E68}"/>
    <cellStyle name="Normal 2 10 4 2 6" xfId="38045" xr:uid="{A6273B23-29C5-4DC4-A9B5-24B14DA9E373}"/>
    <cellStyle name="Normal 2 10 4 2 7" xfId="40525" xr:uid="{6A6F58E4-2BE9-44FD-A836-7BE86CB6D166}"/>
    <cellStyle name="Normal 2 10 4 2 8" xfId="43003" xr:uid="{D7B610F9-69B9-47DC-A425-FCDBECDB13B5}"/>
    <cellStyle name="Normal 2 10 4 3" xfId="4538" xr:uid="{00000000-0005-0000-0000-0000BA110000}"/>
    <cellStyle name="Normal 2 10 4 3 2" xfId="4539" xr:uid="{00000000-0005-0000-0000-0000BB110000}"/>
    <cellStyle name="Normal 2 10 4 3 2 2" xfId="25107" xr:uid="{708D9C3A-9C53-4E8F-B35B-6F4987610636}"/>
    <cellStyle name="Normal 2 10 4 3 3" xfId="25106" xr:uid="{D969C5E6-7EFB-42DB-94C0-05B27FF304E1}"/>
    <cellStyle name="Normal 2 10 4 4" xfId="4540" xr:uid="{00000000-0005-0000-0000-0000BC110000}"/>
    <cellStyle name="Normal 2 10 4 4 2" xfId="21060" xr:uid="{F29ABBDD-6822-4B86-A8F1-A9F991457CB7}"/>
    <cellStyle name="Normal 2 10 4 5" xfId="21064" xr:uid="{105A3553-2B64-48EE-A27B-667E1C5C32D9}"/>
    <cellStyle name="Normal 2 10 4 6" xfId="21361" xr:uid="{4FE8E6D7-8125-41B6-9F7E-74DFBAC559CA}"/>
    <cellStyle name="Normal 2 10 4 7" xfId="37242" xr:uid="{0DFC1909-E279-4C26-AFC4-D6A1E39E86C8}"/>
    <cellStyle name="Normal 2 10 4 8" xfId="39722" xr:uid="{8914C64F-10F4-4F9C-85E5-931D62520FA6}"/>
    <cellStyle name="Normal 2 10 4 9" xfId="42200" xr:uid="{40E9E25D-F1DE-43DD-8F48-071713E61D8B}"/>
    <cellStyle name="Normal 2 10 5" xfId="4541" xr:uid="{00000000-0005-0000-0000-0000BD110000}"/>
    <cellStyle name="Normal 2 10 5 2" xfId="4542" xr:uid="{00000000-0005-0000-0000-0000BE110000}"/>
    <cellStyle name="Normal 2 10 5 2 2" xfId="21059" xr:uid="{B0F4E9CB-E739-43AD-8A9B-51C759907656}"/>
    <cellStyle name="Normal 2 10 5 3" xfId="25108" xr:uid="{3E779DFD-D62A-4096-AA1E-E06B952A6B32}"/>
    <cellStyle name="Normal 2 10 5 4" xfId="23645" xr:uid="{B307A8F5-0117-4AC7-B102-5BF717E90279}"/>
    <cellStyle name="Normal 2 10 6" xfId="19477" xr:uid="{BC9C2518-0FED-4255-8B12-5AD79AC5D2A2}"/>
    <cellStyle name="Normal 2 11" xfId="4543" xr:uid="{00000000-0005-0000-0000-0000BF110000}"/>
    <cellStyle name="Normal 2 11 2" xfId="19758" xr:uid="{3E9286AD-6A80-4BD5-81A4-4673A4F40121}"/>
    <cellStyle name="Normal 2 12" xfId="4544" xr:uid="{00000000-0005-0000-0000-0000C0110000}"/>
    <cellStyle name="Normal 2 12 2" xfId="19759" xr:uid="{EBCFB59A-0E9B-42B9-8D29-082EEABBAA6E}"/>
    <cellStyle name="Normal 2 13" xfId="4545" xr:uid="{00000000-0005-0000-0000-0000C1110000}"/>
    <cellStyle name="Normal 2 13 2" xfId="19760" xr:uid="{D22E4651-81B4-4A83-AB0D-DF44EF9CB045}"/>
    <cellStyle name="Normal 2 14" xfId="4546" xr:uid="{00000000-0005-0000-0000-0000C2110000}"/>
    <cellStyle name="Normal 2 14 2" xfId="19761" xr:uid="{86792B5A-7F33-4DB5-8C5E-3E85849355AB}"/>
    <cellStyle name="Normal 2 15" xfId="4547" xr:uid="{00000000-0005-0000-0000-0000C3110000}"/>
    <cellStyle name="Normal 2 15 2" xfId="19762" xr:uid="{83BADE82-F0D0-44FA-A951-AB1B42C36B93}"/>
    <cellStyle name="Normal 2 16" xfId="4548" xr:uid="{00000000-0005-0000-0000-0000C4110000}"/>
    <cellStyle name="Normal 2 16 2" xfId="19763" xr:uid="{C64AB42A-78C8-4A5C-B2AA-3E7E95748D1F}"/>
    <cellStyle name="Normal 2 17" xfId="4549" xr:uid="{00000000-0005-0000-0000-0000C5110000}"/>
    <cellStyle name="Normal 2 17 2" xfId="19764" xr:uid="{FD9106AD-E02B-433B-9DB1-BCA0087D1A5D}"/>
    <cellStyle name="Normal 2 18" xfId="4550" xr:uid="{00000000-0005-0000-0000-0000C6110000}"/>
    <cellStyle name="Normal 2 18 2" xfId="4551" xr:uid="{00000000-0005-0000-0000-0000C7110000}"/>
    <cellStyle name="Normal 2 18 2 10" xfId="39724" xr:uid="{512C3471-1E9F-4AB4-8BB9-EAE325361F1E}"/>
    <cellStyle name="Normal 2 18 2 11" xfId="42202" xr:uid="{65FACFA1-C954-4D55-82DD-7B7B1103BF7D}"/>
    <cellStyle name="Normal 2 18 2 2" xfId="4552" xr:uid="{00000000-0005-0000-0000-0000C8110000}"/>
    <cellStyle name="Normal 2 18 2 2 10" xfId="42203" xr:uid="{76BF43B8-634E-4C9A-B2B3-B9EA5203C460}"/>
    <cellStyle name="Normal 2 18 2 2 2" xfId="4553" xr:uid="{00000000-0005-0000-0000-0000C9110000}"/>
    <cellStyle name="Normal 2 18 2 2 2 2" xfId="4554" xr:uid="{00000000-0005-0000-0000-0000CA110000}"/>
    <cellStyle name="Normal 2 18 2 2 2 2 2" xfId="4555" xr:uid="{00000000-0005-0000-0000-0000CB110000}"/>
    <cellStyle name="Normal 2 18 2 2 2 2 2 2" xfId="26680" xr:uid="{7C344DE4-AE33-4B79-8198-0B0B53BECFB0}"/>
    <cellStyle name="Normal 2 18 2 2 2 2 3" xfId="21057" xr:uid="{5E9E3A8B-04DE-466A-BB8E-A663BBECFA7F}"/>
    <cellStyle name="Normal 2 18 2 2 2 3" xfId="4556" xr:uid="{00000000-0005-0000-0000-0000CC110000}"/>
    <cellStyle name="Normal 2 18 2 2 2 3 2" xfId="21047" xr:uid="{426BF583-1FF5-4D0F-85DC-21B2FC52CA3A}"/>
    <cellStyle name="Normal 2 18 2 2 2 4" xfId="25110" xr:uid="{E5C08584-DCC0-4ADC-88F5-483DE48320C0}"/>
    <cellStyle name="Normal 2 18 2 2 2 5" xfId="24188" xr:uid="{CD835037-F7E8-48A2-9901-3AE1BBA671B0}"/>
    <cellStyle name="Normal 2 18 2 2 2 6" xfId="38048" xr:uid="{D81D5E62-DD82-4F20-9ABF-03E647030A5E}"/>
    <cellStyle name="Normal 2 18 2 2 2 7" xfId="40528" xr:uid="{4266419A-AE2E-4042-9D0F-97FB0CA5A0D3}"/>
    <cellStyle name="Normal 2 18 2 2 2 8" xfId="43006" xr:uid="{3046DF38-40BF-4056-BDDE-729F2564A7B8}"/>
    <cellStyle name="Normal 2 18 2 2 3" xfId="4557" xr:uid="{00000000-0005-0000-0000-0000CD110000}"/>
    <cellStyle name="Normal 2 18 2 2 3 2" xfId="4558" xr:uid="{00000000-0005-0000-0000-0000CE110000}"/>
    <cellStyle name="Normal 2 18 2 2 3 2 2" xfId="4559" xr:uid="{00000000-0005-0000-0000-0000CF110000}"/>
    <cellStyle name="Normal 2 18 2 2 3 2 2 2" xfId="21055" xr:uid="{722FEE3F-FCEF-4AD7-887E-6B6193CE1CF3}"/>
    <cellStyle name="Normal 2 18 2 2 3 2 3" xfId="25111" xr:uid="{EC462DAE-B8EE-41D7-A02B-DBD146E9050D}"/>
    <cellStyle name="Normal 2 18 2 2 3 3" xfId="4560" xr:uid="{00000000-0005-0000-0000-0000D0110000}"/>
    <cellStyle name="Normal 2 18 2 2 3 3 2" xfId="25112" xr:uid="{6D232862-DE85-4B62-8D28-87FE0DD6A379}"/>
    <cellStyle name="Normal 2 18 2 2 3 4" xfId="21056" xr:uid="{17D3F5B6-80D5-4D6A-BE35-FF7A54039EA7}"/>
    <cellStyle name="Normal 2 18 2 2 4" xfId="4561" xr:uid="{00000000-0005-0000-0000-0000D1110000}"/>
    <cellStyle name="Normal 2 18 2 2 4 2" xfId="4562" xr:uid="{00000000-0005-0000-0000-0000D2110000}"/>
    <cellStyle name="Normal 2 18 2 2 4 2 2" xfId="25113" xr:uid="{2E103BAE-C355-4EA4-8C8F-9AD11DA3B6FD}"/>
    <cellStyle name="Normal 2 18 2 2 4 3" xfId="21053" xr:uid="{E65CEFC3-2521-4325-A5F8-8D111F08C9E6}"/>
    <cellStyle name="Normal 2 18 2 2 5" xfId="4563" xr:uid="{00000000-0005-0000-0000-0000D3110000}"/>
    <cellStyle name="Normal 2 18 2 2 5 2" xfId="21052" xr:uid="{A76B20AD-A910-4B37-A455-E396487CA8B0}"/>
    <cellStyle name="Normal 2 18 2 2 6" xfId="21058" xr:uid="{FB6BEC2F-91A0-4FD4-932A-9A3692FF155A}"/>
    <cellStyle name="Normal 2 18 2 2 7" xfId="21364" xr:uid="{B9EEB9B8-B5E7-4AA8-ABD2-0ECF51532E98}"/>
    <cellStyle name="Normal 2 18 2 2 8" xfId="37245" xr:uid="{AD0F3AFE-A150-41AD-996D-6B69419D6098}"/>
    <cellStyle name="Normal 2 18 2 2 9" xfId="39725" xr:uid="{05A9BEE8-67F6-43A6-838F-996179013B08}"/>
    <cellStyle name="Normal 2 18 2 3" xfId="4564" xr:uid="{00000000-0005-0000-0000-0000D4110000}"/>
    <cellStyle name="Normal 2 18 2 3 2" xfId="4565" xr:uid="{00000000-0005-0000-0000-0000D5110000}"/>
    <cellStyle name="Normal 2 18 2 3 2 2" xfId="4566" xr:uid="{00000000-0005-0000-0000-0000D6110000}"/>
    <cellStyle name="Normal 2 18 2 3 2 2 2" xfId="25115" xr:uid="{13A6DBAB-D75E-4C0B-9B62-14942825F99C}"/>
    <cellStyle name="Normal 2 18 2 3 2 3" xfId="21051" xr:uid="{556F858E-4B85-4172-A8EE-E66DA5C64506}"/>
    <cellStyle name="Normal 2 18 2 3 3" xfId="4567" xr:uid="{00000000-0005-0000-0000-0000D7110000}"/>
    <cellStyle name="Normal 2 18 2 3 3 2" xfId="21050" xr:uid="{99FB597A-5324-4D50-BC40-74F2FF85B326}"/>
    <cellStyle name="Normal 2 18 2 3 4" xfId="25114" xr:uid="{888EFA48-4106-44DC-80AC-78941C7C5FD9}"/>
    <cellStyle name="Normal 2 18 2 3 5" xfId="24187" xr:uid="{1E6B41CE-1F28-4A67-BD69-CCFCC7718BEB}"/>
    <cellStyle name="Normal 2 18 2 3 6" xfId="38047" xr:uid="{F19B353B-5F7E-4125-B3DA-7C064BF7995B}"/>
    <cellStyle name="Normal 2 18 2 3 7" xfId="40527" xr:uid="{15DEF2FC-6D1F-4966-AE88-0F9819676209}"/>
    <cellStyle name="Normal 2 18 2 3 8" xfId="43005" xr:uid="{56D0DD56-735A-43F6-88A9-E037903751AE}"/>
    <cellStyle name="Normal 2 18 2 4" xfId="4568" xr:uid="{00000000-0005-0000-0000-0000D8110000}"/>
    <cellStyle name="Normal 2 18 2 4 2" xfId="4569" xr:uid="{00000000-0005-0000-0000-0000D9110000}"/>
    <cellStyle name="Normal 2 18 2 4 2 2" xfId="4570" xr:uid="{00000000-0005-0000-0000-0000DA110000}"/>
    <cellStyle name="Normal 2 18 2 4 2 2 2" xfId="25117" xr:uid="{6D8EDE49-518B-4C87-AC0B-5E6C18B0ED4C}"/>
    <cellStyle name="Normal 2 18 2 4 2 3" xfId="21049" xr:uid="{F457C610-B813-4F25-BD24-216163BA5216}"/>
    <cellStyle name="Normal 2 18 2 4 3" xfId="4571" xr:uid="{00000000-0005-0000-0000-0000DB110000}"/>
    <cellStyle name="Normal 2 18 2 4 3 2" xfId="21048" xr:uid="{FBD919FE-C577-4551-91A6-A54BFEF2EA92}"/>
    <cellStyle name="Normal 2 18 2 4 4" xfId="25116" xr:uid="{497260D1-3490-4D02-B464-7E187DBE2CAC}"/>
    <cellStyle name="Normal 2 18 2 5" xfId="4572" xr:uid="{00000000-0005-0000-0000-0000DC110000}"/>
    <cellStyle name="Normal 2 18 2 5 2" xfId="4573" xr:uid="{00000000-0005-0000-0000-0000DD110000}"/>
    <cellStyle name="Normal 2 18 2 5 2 2" xfId="25119" xr:uid="{F1B0B0D7-89F4-43CF-A0A6-8C2ACC1471D9}"/>
    <cellStyle name="Normal 2 18 2 5 3" xfId="25118" xr:uid="{8AD84537-8950-454B-B878-3AE6ADC2FD93}"/>
    <cellStyle name="Normal 2 18 2 6" xfId="4574" xr:uid="{00000000-0005-0000-0000-0000DE110000}"/>
    <cellStyle name="Normal 2 18 2 6 2" xfId="21046" xr:uid="{1FA20B38-FFAE-41E2-B979-44A562A431C7}"/>
    <cellStyle name="Normal 2 18 2 7" xfId="25109" xr:uid="{4172C247-BD9E-40C8-9BD0-489190598E71}"/>
    <cellStyle name="Normal 2 18 2 8" xfId="21363" xr:uid="{FCFF2EE3-A712-41C7-8CDA-5394ED7CBBD1}"/>
    <cellStyle name="Normal 2 18 2 9" xfId="37244" xr:uid="{A6770C6E-5593-4355-8252-2DF9D6D95454}"/>
    <cellStyle name="Normal 2 18 3" xfId="4575" xr:uid="{00000000-0005-0000-0000-0000DF110000}"/>
    <cellStyle name="Normal 2 18 3 2" xfId="4576" xr:uid="{00000000-0005-0000-0000-0000E0110000}"/>
    <cellStyle name="Normal 2 18 3 2 2" xfId="21043" xr:uid="{ABDB1344-B13E-47C4-AED9-2135E3000C7F}"/>
    <cellStyle name="Normal 2 18 3 3" xfId="21365" xr:uid="{BF43E790-2368-4BA4-9BBB-23870D754283}"/>
    <cellStyle name="Normal 2 18 4" xfId="4577" xr:uid="{00000000-0005-0000-0000-0000E1110000}"/>
    <cellStyle name="Normal 2 18 4 2" xfId="25120" xr:uid="{22030711-5FA7-4639-A88E-1CC72A3B95B6}"/>
    <cellStyle name="Normal 2 18 4 3" xfId="24186" xr:uid="{95885631-68FF-4C98-A767-44A13297E75B}"/>
    <cellStyle name="Normal 2 18 4 4" xfId="38046" xr:uid="{14D32FFC-705E-47B5-BD72-B4427C230872}"/>
    <cellStyle name="Normal 2 18 4 5" xfId="40526" xr:uid="{C153CBE0-412F-4C8A-B839-02BDFF073C76}"/>
    <cellStyle name="Normal 2 18 4 6" xfId="43004" xr:uid="{FC8F6D13-B98D-4B05-9F73-8442FACF351B}"/>
    <cellStyle name="Normal 2 18 5" xfId="21362" xr:uid="{B6E5C640-1E96-44D0-8099-F71891D22593}"/>
    <cellStyle name="Normal 2 18 5 2" xfId="37243" xr:uid="{5CF74FD5-B63B-454B-80D3-DD82CD6F3344}"/>
    <cellStyle name="Normal 2 18 5 3" xfId="39723" xr:uid="{BF87687F-FFF9-4CB7-9336-F38235766473}"/>
    <cellStyle name="Normal 2 18 5 4" xfId="42201" xr:uid="{6CC58A17-0FCC-405F-98EA-3ABD349B6969}"/>
    <cellStyle name="Normal 2 18 6" xfId="20540" xr:uid="{CCD43D36-478C-4217-8408-ED2A0554742B}"/>
    <cellStyle name="Normal 2 19" xfId="4578" xr:uid="{00000000-0005-0000-0000-0000E2110000}"/>
    <cellStyle name="Normal 2 19 2" xfId="4579" xr:uid="{00000000-0005-0000-0000-0000E3110000}"/>
    <cellStyle name="Normal 2 19 2 2" xfId="25121" xr:uid="{B74ECF71-C386-4473-B65D-584D07D77943}"/>
    <cellStyle name="Normal 2 19 3" xfId="21366" xr:uid="{1A9B6E00-5508-4EDD-9514-A073CA781620}"/>
    <cellStyle name="Normal 2 2" xfId="4580" xr:uid="{00000000-0005-0000-0000-0000E4110000}"/>
    <cellStyle name="Normal 2 2 10" xfId="4581" xr:uid="{00000000-0005-0000-0000-0000E5110000}"/>
    <cellStyle name="Normal 2 2 10 10" xfId="39148" xr:uid="{00D04509-8549-4C21-8799-ACBDB489FB9D}"/>
    <cellStyle name="Normal 2 2 10 11" xfId="41626" xr:uid="{5F016F01-9337-4E5E-B5CB-700065A0D0C2}"/>
    <cellStyle name="Normal 2 2 10 2" xfId="4582" xr:uid="{00000000-0005-0000-0000-0000E6110000}"/>
    <cellStyle name="Normal 2 2 10 2 10" xfId="42204" xr:uid="{15FB3AE2-3833-463D-B959-EDF939E46CAE}"/>
    <cellStyle name="Normal 2 2 10 2 2" xfId="4583" xr:uid="{00000000-0005-0000-0000-0000E7110000}"/>
    <cellStyle name="Normal 2 2 10 2 2 2" xfId="4584" xr:uid="{00000000-0005-0000-0000-0000E8110000}"/>
    <cellStyle name="Normal 2 2 10 2 2 2 2" xfId="4585" xr:uid="{00000000-0005-0000-0000-0000E9110000}"/>
    <cellStyle name="Normal 2 2 10 2 2 2 2 2" xfId="25124" xr:uid="{6D0443F7-9CA1-4824-9160-0620C51EF5B0}"/>
    <cellStyle name="Normal 2 2 10 2 2 2 3" xfId="21037" xr:uid="{2FC7AA98-1187-4FD2-BC38-01B07F3B459A}"/>
    <cellStyle name="Normal 2 2 10 2 2 3" xfId="4586" xr:uid="{00000000-0005-0000-0000-0000EA110000}"/>
    <cellStyle name="Normal 2 2 10 2 2 3 2" xfId="21035" xr:uid="{D167684F-192A-4223-AB83-2D5B06097DC4}"/>
    <cellStyle name="Normal 2 2 10 2 2 4" xfId="25123" xr:uid="{35396A0D-7980-495D-A129-131E4E98BA40}"/>
    <cellStyle name="Normal 2 2 10 2 2 5" xfId="24191" xr:uid="{61C7E48B-D39F-4929-8409-AAFCB06E390B}"/>
    <cellStyle name="Normal 2 2 10 2 2 6" xfId="38051" xr:uid="{2FB9478C-47AE-4FB3-BAE5-FB9A6409C565}"/>
    <cellStyle name="Normal 2 2 10 2 2 7" xfId="40531" xr:uid="{B380103A-1E83-404D-B30B-9F32B2FCA1B0}"/>
    <cellStyle name="Normal 2 2 10 2 2 8" xfId="43009" xr:uid="{51CC5F38-5B95-410E-845F-1D1D29E17E5F}"/>
    <cellStyle name="Normal 2 2 10 2 3" xfId="4587" xr:uid="{00000000-0005-0000-0000-0000EB110000}"/>
    <cellStyle name="Normal 2 2 10 2 3 2" xfId="4588" xr:uid="{00000000-0005-0000-0000-0000EC110000}"/>
    <cellStyle name="Normal 2 2 10 2 3 2 2" xfId="4589" xr:uid="{00000000-0005-0000-0000-0000ED110000}"/>
    <cellStyle name="Normal 2 2 10 2 3 2 2 2" xfId="25126" xr:uid="{52F0B1DE-6C0C-4FDD-95E6-ED15B1E1B82F}"/>
    <cellStyle name="Normal 2 2 10 2 3 2 3" xfId="21030" xr:uid="{672413B2-73E9-421B-9F90-E433CD4143D9}"/>
    <cellStyle name="Normal 2 2 10 2 3 3" xfId="4590" xr:uid="{00000000-0005-0000-0000-0000EE110000}"/>
    <cellStyle name="Normal 2 2 10 2 3 3 2" xfId="20951" xr:uid="{2AE56BCF-1FF6-4405-8ECD-A18BEB848788}"/>
    <cellStyle name="Normal 2 2 10 2 3 4" xfId="25125" xr:uid="{84096387-7D15-4FCA-A9CB-E0F4A0AAD93A}"/>
    <cellStyle name="Normal 2 2 10 2 4" xfId="4591" xr:uid="{00000000-0005-0000-0000-0000EF110000}"/>
    <cellStyle name="Normal 2 2 10 2 4 2" xfId="4592" xr:uid="{00000000-0005-0000-0000-0000F0110000}"/>
    <cellStyle name="Normal 2 2 10 2 4 2 2" xfId="25127" xr:uid="{6AF203C6-63E4-408B-BCBA-DC11235A8111}"/>
    <cellStyle name="Normal 2 2 10 2 4 3" xfId="21026" xr:uid="{CAC3B8D4-F348-4153-9396-34ADAB0ED64F}"/>
    <cellStyle name="Normal 2 2 10 2 5" xfId="4593" xr:uid="{00000000-0005-0000-0000-0000F1110000}"/>
    <cellStyle name="Normal 2 2 10 2 5 2" xfId="21022" xr:uid="{47252F0F-449E-4A4E-9290-F5862C70C093}"/>
    <cellStyle name="Normal 2 2 10 2 6" xfId="21041" xr:uid="{849CBCDA-0958-4A83-A71C-8ECA7B830E09}"/>
    <cellStyle name="Normal 2 2 10 2 7" xfId="21367" xr:uid="{E79270D6-E599-4588-AB0B-AD671EA4BAC7}"/>
    <cellStyle name="Normal 2 2 10 2 8" xfId="37246" xr:uid="{83FD3C15-0DDC-4B58-B750-4CB61CA1F3DF}"/>
    <cellStyle name="Normal 2 2 10 2 9" xfId="39726" xr:uid="{3A6EDBD4-86E5-42C8-BEC0-4D0C7F277509}"/>
    <cellStyle name="Normal 2 2 10 3" xfId="4594" xr:uid="{00000000-0005-0000-0000-0000F2110000}"/>
    <cellStyle name="Normal 2 2 10 3 2" xfId="4595" xr:uid="{00000000-0005-0000-0000-0000F3110000}"/>
    <cellStyle name="Normal 2 2 10 3 2 2" xfId="4596" xr:uid="{00000000-0005-0000-0000-0000F4110000}"/>
    <cellStyle name="Normal 2 2 10 3 2 2 2" xfId="4597" xr:uid="{00000000-0005-0000-0000-0000F5110000}"/>
    <cellStyle name="Normal 2 2 10 3 2 2 2 2" xfId="21007" xr:uid="{99265F2B-FF98-4187-BC87-6E4C6EE85D51}"/>
    <cellStyle name="Normal 2 2 10 3 2 2 3" xfId="26890" xr:uid="{DC31E8F2-BAEB-439F-A1D4-C2B9B29F43F4}"/>
    <cellStyle name="Normal 2 2 10 3 2 3" xfId="4598" xr:uid="{00000000-0005-0000-0000-0000F6110000}"/>
    <cellStyle name="Normal 2 2 10 3 2 3 2" xfId="25129" xr:uid="{240D2A48-5D01-4585-8999-D50955BC2796}"/>
    <cellStyle name="Normal 2 2 10 3 2 4" xfId="21016" xr:uid="{5D934398-5C5A-477B-BA8F-3F25E7582CBF}"/>
    <cellStyle name="Normal 2 2 10 3 3" xfId="4599" xr:uid="{00000000-0005-0000-0000-0000F7110000}"/>
    <cellStyle name="Normal 2 2 10 3 3 2" xfId="4600" xr:uid="{00000000-0005-0000-0000-0000F8110000}"/>
    <cellStyle name="Normal 2 2 10 3 3 2 2" xfId="26891" xr:uid="{A40394EC-9A5B-4428-A319-6976392566AA}"/>
    <cellStyle name="Normal 2 2 10 3 3 3" xfId="20988" xr:uid="{4859E68E-E83C-421A-B6F5-5E2F18302EE9}"/>
    <cellStyle name="Normal 2 2 10 3 4" xfId="4601" xr:uid="{00000000-0005-0000-0000-0000F9110000}"/>
    <cellStyle name="Normal 2 2 10 3 4 2" xfId="20962" xr:uid="{9A48C93B-8369-4AD6-87B3-F897A802E6EC}"/>
    <cellStyle name="Normal 2 2 10 3 5" xfId="25128" xr:uid="{D40B0E56-FD7B-4F89-A2D6-BA29CB6E34A5}"/>
    <cellStyle name="Normal 2 2 10 3 6" xfId="24190" xr:uid="{A52567C6-5053-4CC5-B82E-56DC5F49E0E4}"/>
    <cellStyle name="Normal 2 2 10 3 7" xfId="38050" xr:uid="{265D98FE-242A-4117-AB92-310D98C1DBAB}"/>
    <cellStyle name="Normal 2 2 10 3 8" xfId="40530" xr:uid="{39343786-5082-4739-BC88-CE6A19721734}"/>
    <cellStyle name="Normal 2 2 10 3 9" xfId="43008" xr:uid="{938A4E10-A1B3-4694-BB82-F2396260A91A}"/>
    <cellStyle name="Normal 2 2 10 4" xfId="4602" xr:uid="{00000000-0005-0000-0000-0000FA110000}"/>
    <cellStyle name="Normal 2 2 10 4 2" xfId="25130" xr:uid="{CD5536BE-7187-4AA2-8764-23A374BC20ED}"/>
    <cellStyle name="Normal 2 2 10 5" xfId="4603" xr:uid="{00000000-0005-0000-0000-0000FB110000}"/>
    <cellStyle name="Normal 2 2 10 5 2" xfId="4604" xr:uid="{00000000-0005-0000-0000-0000FC110000}"/>
    <cellStyle name="Normal 2 2 10 5 2 2" xfId="25131" xr:uid="{260BE054-3231-4DED-A419-08124CF9B33D}"/>
    <cellStyle name="Normal 2 2 10 5 3" xfId="20953" xr:uid="{E4046898-2BA6-48F1-A2F5-C94956013DEE}"/>
    <cellStyle name="Normal 2 2 10 6" xfId="4605" xr:uid="{00000000-0005-0000-0000-0000FD110000}"/>
    <cellStyle name="Normal 2 2 10 6 2" xfId="20952" xr:uid="{3B15D9EC-CE78-41BA-ABEC-A0557BDB7B99}"/>
    <cellStyle name="Normal 2 2 10 7" xfId="25122" xr:uid="{C071CE4B-18ED-4825-B4FF-E073FA943982}"/>
    <cellStyle name="Normal 2 2 10 8" xfId="19766" xr:uid="{51234144-9295-4B1A-868A-4ED4D0340244}"/>
    <cellStyle name="Normal 2 2 10 9" xfId="36668" xr:uid="{14D76489-0026-45E1-BD94-48BA4E72FA77}"/>
    <cellStyle name="Normal 2 2 11" xfId="4606" xr:uid="{00000000-0005-0000-0000-0000FE110000}"/>
    <cellStyle name="Normal 2 2 11 10" xfId="39149" xr:uid="{744F1EFC-5F00-4A97-9FFF-753ABA18B765}"/>
    <cellStyle name="Normal 2 2 11 11" xfId="41627" xr:uid="{FB2BF94C-9B7A-409A-9D61-8D52C3698305}"/>
    <cellStyle name="Normal 2 2 11 2" xfId="4607" xr:uid="{00000000-0005-0000-0000-0000FF110000}"/>
    <cellStyle name="Normal 2 2 11 2 10" xfId="42205" xr:uid="{D6A64100-D420-4B5C-9A7A-E9B6326DBA5A}"/>
    <cellStyle name="Normal 2 2 11 2 2" xfId="4608" xr:uid="{00000000-0005-0000-0000-000000120000}"/>
    <cellStyle name="Normal 2 2 11 2 2 2" xfId="4609" xr:uid="{00000000-0005-0000-0000-000001120000}"/>
    <cellStyle name="Normal 2 2 11 2 2 2 2" xfId="4610" xr:uid="{00000000-0005-0000-0000-000002120000}"/>
    <cellStyle name="Normal 2 2 11 2 2 2 2 2" xfId="20947" xr:uid="{D3C36AFC-661F-448B-B0E6-6B79DCD30360}"/>
    <cellStyle name="Normal 2 2 11 2 2 2 3" xfId="25133" xr:uid="{1E75073A-2BCC-45F1-9A94-2B5D7FA4FCCB}"/>
    <cellStyle name="Normal 2 2 11 2 2 3" xfId="4611" xr:uid="{00000000-0005-0000-0000-000003120000}"/>
    <cellStyle name="Normal 2 2 11 2 2 3 2" xfId="26682" xr:uid="{A3CED81F-B951-4697-87F2-CA867A96DE78}"/>
    <cellStyle name="Normal 2 2 11 2 2 4" xfId="20949" xr:uid="{AC73D90D-6200-4636-949A-1BF0B1F64003}"/>
    <cellStyle name="Normal 2 2 11 2 2 5" xfId="24193" xr:uid="{658A1B49-1E2B-42F2-8A9A-F5196C033A21}"/>
    <cellStyle name="Normal 2 2 11 2 2 6" xfId="38053" xr:uid="{1CE7585E-8E75-4DB2-9BA8-AC7F2C5155C0}"/>
    <cellStyle name="Normal 2 2 11 2 2 7" xfId="40533" xr:uid="{2E591DDD-B294-47F1-BEC7-77D51808ECA5}"/>
    <cellStyle name="Normal 2 2 11 2 2 8" xfId="43011" xr:uid="{C195D141-A495-4B41-B4FD-FF7ADB83CBC0}"/>
    <cellStyle name="Normal 2 2 11 2 3" xfId="4612" xr:uid="{00000000-0005-0000-0000-000004120000}"/>
    <cellStyle name="Normal 2 2 11 2 3 2" xfId="4613" xr:uid="{00000000-0005-0000-0000-000005120000}"/>
    <cellStyle name="Normal 2 2 11 2 3 2 2" xfId="4614" xr:uid="{00000000-0005-0000-0000-000006120000}"/>
    <cellStyle name="Normal 2 2 11 2 3 2 2 2" xfId="20943" xr:uid="{8C804B4A-E682-43E6-AA64-7E63B0FE9D57}"/>
    <cellStyle name="Normal 2 2 11 2 3 2 3" xfId="25134" xr:uid="{1A0407D6-10EF-4E57-B47C-8C78C4592BC0}"/>
    <cellStyle name="Normal 2 2 11 2 3 3" xfId="4615" xr:uid="{00000000-0005-0000-0000-000007120000}"/>
    <cellStyle name="Normal 2 2 11 2 3 3 2" xfId="25135" xr:uid="{B2139CFD-3855-494B-8BB9-D8103410599B}"/>
    <cellStyle name="Normal 2 2 11 2 3 4" xfId="20945" xr:uid="{605A4C5B-058B-4578-AEE2-EC3E3CC9FD8C}"/>
    <cellStyle name="Normal 2 2 11 2 4" xfId="4616" xr:uid="{00000000-0005-0000-0000-000008120000}"/>
    <cellStyle name="Normal 2 2 11 2 4 2" xfId="4617" xr:uid="{00000000-0005-0000-0000-000009120000}"/>
    <cellStyle name="Normal 2 2 11 2 4 2 2" xfId="25136" xr:uid="{22F61DFB-2D70-4384-8D75-BC7649F7C96F}"/>
    <cellStyle name="Normal 2 2 11 2 4 3" xfId="20923" xr:uid="{FBDE87C5-A06D-4E51-AC04-E5948C7390D8}"/>
    <cellStyle name="Normal 2 2 11 2 5" xfId="4618" xr:uid="{00000000-0005-0000-0000-00000A120000}"/>
    <cellStyle name="Normal 2 2 11 2 5 2" xfId="20922" xr:uid="{8FE61AE0-E64A-4BEB-BCCB-95B39B947214}"/>
    <cellStyle name="Normal 2 2 11 2 6" xfId="25132" xr:uid="{72823752-C2E7-4AE5-B1E4-2E52746EC57D}"/>
    <cellStyle name="Normal 2 2 11 2 7" xfId="21368" xr:uid="{90D9BD36-251F-4A96-B113-FD76AB7B2DED}"/>
    <cellStyle name="Normal 2 2 11 2 8" xfId="37247" xr:uid="{0B8E08E0-BCD6-4F44-8AA3-E0B944D85241}"/>
    <cellStyle name="Normal 2 2 11 2 9" xfId="39727" xr:uid="{DCE41467-8C3A-4C43-85A0-C825C4728B36}"/>
    <cellStyle name="Normal 2 2 11 3" xfId="4619" xr:uid="{00000000-0005-0000-0000-00000B120000}"/>
    <cellStyle name="Normal 2 2 11 3 2" xfId="4620" xr:uid="{00000000-0005-0000-0000-00000C120000}"/>
    <cellStyle name="Normal 2 2 11 3 2 2" xfId="4621" xr:uid="{00000000-0005-0000-0000-00000D120000}"/>
    <cellStyle name="Normal 2 2 11 3 2 2 2" xfId="4622" xr:uid="{00000000-0005-0000-0000-00000E120000}"/>
    <cellStyle name="Normal 2 2 11 3 2 2 2 2" xfId="20920" xr:uid="{74C5F50D-47E4-4744-A7C7-4A96BA2F83FB}"/>
    <cellStyle name="Normal 2 2 11 3 2 2 3" xfId="25138" xr:uid="{B7CC8330-D1A9-4392-904B-3D7386E41BB8}"/>
    <cellStyle name="Normal 2 2 11 3 2 3" xfId="4623" xr:uid="{00000000-0005-0000-0000-00000F120000}"/>
    <cellStyle name="Normal 2 2 11 3 2 3 2" xfId="25139" xr:uid="{349CF465-ECEC-4938-B729-2431870C53E9}"/>
    <cellStyle name="Normal 2 2 11 3 2 4" xfId="20921" xr:uid="{26D7B39E-B5C0-4D39-83B0-1258CEE33DE8}"/>
    <cellStyle name="Normal 2 2 11 3 3" xfId="4624" xr:uid="{00000000-0005-0000-0000-000010120000}"/>
    <cellStyle name="Normal 2 2 11 3 3 2" xfId="4625" xr:uid="{00000000-0005-0000-0000-000011120000}"/>
    <cellStyle name="Normal 2 2 11 3 3 2 2" xfId="20919" xr:uid="{2451C76B-2BF3-4331-82D3-328D7D7E7BD2}"/>
    <cellStyle name="Normal 2 2 11 3 3 3" xfId="20911" xr:uid="{066B2976-AF8C-4D3B-B3D0-BE23C5B5FECD}"/>
    <cellStyle name="Normal 2 2 11 3 4" xfId="4626" xr:uid="{00000000-0005-0000-0000-000012120000}"/>
    <cellStyle name="Normal 2 2 11 3 4 2" xfId="25140" xr:uid="{D3BEEC6C-4B85-4ADF-AEB0-E9182F9FD7F4}"/>
    <cellStyle name="Normal 2 2 11 3 5" xfId="25137" xr:uid="{13F81F98-ADC8-4A0E-8958-977C4172F403}"/>
    <cellStyle name="Normal 2 2 11 3 6" xfId="24192" xr:uid="{554F3028-E3FD-4E2B-8A9D-64A2BC218322}"/>
    <cellStyle name="Normal 2 2 11 3 7" xfId="38052" xr:uid="{E11535C3-19B1-4EFE-B83D-3ADF5A8C152A}"/>
    <cellStyle name="Normal 2 2 11 3 8" xfId="40532" xr:uid="{D7D4413A-8E8F-4BCB-B121-B989C8058AF0}"/>
    <cellStyle name="Normal 2 2 11 3 9" xfId="43010" xr:uid="{4F5EFBC5-618F-4E2B-8808-425DC3C92C72}"/>
    <cellStyle name="Normal 2 2 11 4" xfId="4627" xr:uid="{00000000-0005-0000-0000-000013120000}"/>
    <cellStyle name="Normal 2 2 11 4 2" xfId="20918" xr:uid="{E0DBDE43-0161-4B51-8A65-E149DC9EE40A}"/>
    <cellStyle name="Normal 2 2 11 5" xfId="4628" xr:uid="{00000000-0005-0000-0000-000014120000}"/>
    <cellStyle name="Normal 2 2 11 5 2" xfId="4629" xr:uid="{00000000-0005-0000-0000-000015120000}"/>
    <cellStyle name="Normal 2 2 11 5 2 2" xfId="20917" xr:uid="{B42CE3B9-949E-42C8-83BD-1AFB3A27A853}"/>
    <cellStyle name="Normal 2 2 11 5 3" xfId="25141" xr:uid="{2FC9EAD2-8068-4581-85EF-C0DF7876AB77}"/>
    <cellStyle name="Normal 2 2 11 6" xfId="4630" xr:uid="{00000000-0005-0000-0000-000016120000}"/>
    <cellStyle name="Normal 2 2 11 6 2" xfId="25142" xr:uid="{DEB70871-C067-4D1E-A1D9-4AFFA7F29355}"/>
    <cellStyle name="Normal 2 2 11 7" xfId="26681" xr:uid="{C4C282EC-66B8-456B-AE96-667F3DE5403E}"/>
    <cellStyle name="Normal 2 2 11 8" xfId="19767" xr:uid="{CF042EC0-E7F0-417A-B9EC-165531B7E3AE}"/>
    <cellStyle name="Normal 2 2 11 9" xfId="36669" xr:uid="{2073DF03-3E73-4E50-AD7C-1D5EC130FEA4}"/>
    <cellStyle name="Normal 2 2 12" xfId="4631" xr:uid="{00000000-0005-0000-0000-000017120000}"/>
    <cellStyle name="Normal 2 2 12 10" xfId="39150" xr:uid="{87BEEF59-08A3-4055-A803-C53F4F6FE25A}"/>
    <cellStyle name="Normal 2 2 12 11" xfId="41628" xr:uid="{51BE6467-5F07-4669-AF55-D724E12A5908}"/>
    <cellStyle name="Normal 2 2 12 2" xfId="4632" xr:uid="{00000000-0005-0000-0000-000018120000}"/>
    <cellStyle name="Normal 2 2 12 2 10" xfId="42206" xr:uid="{101E3291-0F69-4B74-AD22-08BA86B9643F}"/>
    <cellStyle name="Normal 2 2 12 2 2" xfId="4633" xr:uid="{00000000-0005-0000-0000-000019120000}"/>
    <cellStyle name="Normal 2 2 12 2 2 2" xfId="4634" xr:uid="{00000000-0005-0000-0000-00001A120000}"/>
    <cellStyle name="Normal 2 2 12 2 2 2 2" xfId="4635" xr:uid="{00000000-0005-0000-0000-00001B120000}"/>
    <cellStyle name="Normal 2 2 12 2 2 2 2 2" xfId="20914" xr:uid="{03699C66-CCF4-42A8-B44C-625D00FCD01D}"/>
    <cellStyle name="Normal 2 2 12 2 2 2 3" xfId="25144" xr:uid="{E67A82CE-74DC-4F7B-8F0F-CD2CC2245BC2}"/>
    <cellStyle name="Normal 2 2 12 2 2 3" xfId="4636" xr:uid="{00000000-0005-0000-0000-00001C120000}"/>
    <cellStyle name="Normal 2 2 12 2 2 3 2" xfId="25145" xr:uid="{FD3398DC-18FD-43BC-A5C4-074B28B2D7FC}"/>
    <cellStyle name="Normal 2 2 12 2 2 4" xfId="20915" xr:uid="{B27A1B30-36B0-4F48-A5B8-83947194FD52}"/>
    <cellStyle name="Normal 2 2 12 2 2 5" xfId="24195" xr:uid="{F559B72F-8CA4-4D14-BFB1-8E437298D60C}"/>
    <cellStyle name="Normal 2 2 12 2 2 6" xfId="38055" xr:uid="{AB3A5326-5900-49A3-A56E-B31082619462}"/>
    <cellStyle name="Normal 2 2 12 2 2 7" xfId="40535" xr:uid="{18000BF6-9372-4164-A00C-6645F462236B}"/>
    <cellStyle name="Normal 2 2 12 2 2 8" xfId="43013" xr:uid="{0B12372D-C27A-41E0-9693-4271811E0A93}"/>
    <cellStyle name="Normal 2 2 12 2 3" xfId="4637" xr:uid="{00000000-0005-0000-0000-00001D120000}"/>
    <cellStyle name="Normal 2 2 12 2 3 2" xfId="4638" xr:uid="{00000000-0005-0000-0000-00001E120000}"/>
    <cellStyle name="Normal 2 2 12 2 3 2 2" xfId="4639" xr:uid="{00000000-0005-0000-0000-00001F120000}"/>
    <cellStyle name="Normal 2 2 12 2 3 2 2 2" xfId="20912" xr:uid="{356B5860-3D73-4600-AD56-57ED9793D7B3}"/>
    <cellStyle name="Normal 2 2 12 2 3 2 3" xfId="25146" xr:uid="{21BECD1C-B744-4F7E-BA62-EA92029BF743}"/>
    <cellStyle name="Normal 2 2 12 2 3 3" xfId="4640" xr:uid="{00000000-0005-0000-0000-000020120000}"/>
    <cellStyle name="Normal 2 2 12 2 3 3 2" xfId="25147" xr:uid="{FFE24319-CCE3-4D49-A2C4-7C2D0D246A4A}"/>
    <cellStyle name="Normal 2 2 12 2 3 4" xfId="20913" xr:uid="{D60D2C1C-E070-4D40-9D09-85C15B95AADF}"/>
    <cellStyle name="Normal 2 2 12 2 4" xfId="4641" xr:uid="{00000000-0005-0000-0000-000021120000}"/>
    <cellStyle name="Normal 2 2 12 2 4 2" xfId="4642" xr:uid="{00000000-0005-0000-0000-000022120000}"/>
    <cellStyle name="Normal 2 2 12 2 4 2 2" xfId="20910" xr:uid="{483246AD-CA47-4CE5-9E03-76BDA7A4DC94}"/>
    <cellStyle name="Normal 2 2 12 2 4 3" xfId="25148" xr:uid="{8EF2E98F-0B31-4A39-83F2-6F0366C4746E}"/>
    <cellStyle name="Normal 2 2 12 2 5" xfId="4643" xr:uid="{00000000-0005-0000-0000-000023120000}"/>
    <cellStyle name="Normal 2 2 12 2 5 2" xfId="25149" xr:uid="{7252C837-394D-4F99-8971-762FD80E7009}"/>
    <cellStyle name="Normal 2 2 12 2 6" xfId="25143" xr:uid="{0DA0182D-C639-43E7-A6C8-04B62AEB5EBC}"/>
    <cellStyle name="Normal 2 2 12 2 7" xfId="21369" xr:uid="{E92B412F-60C3-4CE6-B107-DCBA105735E8}"/>
    <cellStyle name="Normal 2 2 12 2 8" xfId="37248" xr:uid="{6174E80C-9919-4C8A-B82F-C5C169FB472A}"/>
    <cellStyle name="Normal 2 2 12 2 9" xfId="39728" xr:uid="{5754B143-A87A-424D-93E3-BED41B095154}"/>
    <cellStyle name="Normal 2 2 12 3" xfId="4644" xr:uid="{00000000-0005-0000-0000-000024120000}"/>
    <cellStyle name="Normal 2 2 12 3 2" xfId="4645" xr:uid="{00000000-0005-0000-0000-000025120000}"/>
    <cellStyle name="Normal 2 2 12 3 2 2" xfId="4646" xr:uid="{00000000-0005-0000-0000-000026120000}"/>
    <cellStyle name="Normal 2 2 12 3 2 2 2" xfId="4647" xr:uid="{00000000-0005-0000-0000-000027120000}"/>
    <cellStyle name="Normal 2 2 12 3 2 2 2 2" xfId="25151" xr:uid="{50AC3A79-7E4D-496B-BD18-89E00B8F4CA6}"/>
    <cellStyle name="Normal 2 2 12 3 2 2 3" xfId="20908" xr:uid="{71B188E5-5E02-4760-A13F-AE2109D205F7}"/>
    <cellStyle name="Normal 2 2 12 3 2 3" xfId="4648" xr:uid="{00000000-0005-0000-0000-000028120000}"/>
    <cellStyle name="Normal 2 2 12 3 2 3 2" xfId="20907" xr:uid="{06702456-DD40-4414-BD3F-3E9EFE2DF20D}"/>
    <cellStyle name="Normal 2 2 12 3 2 4" xfId="25150" xr:uid="{0BAC7DA9-0D59-46CB-99EB-20BECAB46B2B}"/>
    <cellStyle name="Normal 2 2 12 3 3" xfId="4649" xr:uid="{00000000-0005-0000-0000-000029120000}"/>
    <cellStyle name="Normal 2 2 12 3 3 2" xfId="4650" xr:uid="{00000000-0005-0000-0000-00002A120000}"/>
    <cellStyle name="Normal 2 2 12 3 3 2 2" xfId="20906" xr:uid="{A81FC6BF-F440-476E-901C-B219A202AC3B}"/>
    <cellStyle name="Normal 2 2 12 3 3 3" xfId="25152" xr:uid="{D536236A-261B-49D5-858F-3F7EA5E102A3}"/>
    <cellStyle name="Normal 2 2 12 3 4" xfId="4651" xr:uid="{00000000-0005-0000-0000-00002B120000}"/>
    <cellStyle name="Normal 2 2 12 3 4 2" xfId="25153" xr:uid="{03848EC0-DD6F-440A-9161-C25747B0B781}"/>
    <cellStyle name="Normal 2 2 12 3 5" xfId="20909" xr:uid="{61113BAF-28E8-4A14-AB19-A89EA6C1D69A}"/>
    <cellStyle name="Normal 2 2 12 3 6" xfId="24194" xr:uid="{873CD5AB-09B8-4244-88BE-A70067098277}"/>
    <cellStyle name="Normal 2 2 12 3 7" xfId="38054" xr:uid="{5FD41EDC-3F6A-4B84-93D3-1B6926CE7629}"/>
    <cellStyle name="Normal 2 2 12 3 8" xfId="40534" xr:uid="{8F6F2B38-0033-4846-873C-56F9B5AAC6E3}"/>
    <cellStyle name="Normal 2 2 12 3 9" xfId="43012" xr:uid="{1F05423B-0D53-44BE-AB52-480CA9BB687B}"/>
    <cellStyle name="Normal 2 2 12 4" xfId="4652" xr:uid="{00000000-0005-0000-0000-00002C120000}"/>
    <cellStyle name="Normal 2 2 12 4 2" xfId="20905" xr:uid="{6469527B-E17E-4AA5-9C79-CE6DCC0C0C79}"/>
    <cellStyle name="Normal 2 2 12 5" xfId="4653" xr:uid="{00000000-0005-0000-0000-00002D120000}"/>
    <cellStyle name="Normal 2 2 12 5 2" xfId="4654" xr:uid="{00000000-0005-0000-0000-00002E120000}"/>
    <cellStyle name="Normal 2 2 12 5 2 2" xfId="20904" xr:uid="{B1AE07F1-FF9A-4F56-9E5C-1856232142BA}"/>
    <cellStyle name="Normal 2 2 12 5 3" xfId="25154" xr:uid="{DC46053E-0282-49AF-A721-735FD4BA4613}"/>
    <cellStyle name="Normal 2 2 12 6" xfId="4655" xr:uid="{00000000-0005-0000-0000-00002F120000}"/>
    <cellStyle name="Normal 2 2 12 6 2" xfId="25155" xr:uid="{DC411F36-A20C-43C2-B14D-089F52C36501}"/>
    <cellStyle name="Normal 2 2 12 7" xfId="20916" xr:uid="{8723848C-65D5-4A34-A85B-CFB2BC3B28B8}"/>
    <cellStyle name="Normal 2 2 12 8" xfId="19768" xr:uid="{35FC0AC3-3F0A-4C9D-8470-86A1A7CD6D07}"/>
    <cellStyle name="Normal 2 2 12 9" xfId="36670" xr:uid="{D46881E9-FA47-409E-8BC8-59323356B2FD}"/>
    <cellStyle name="Normal 2 2 13" xfId="4656" xr:uid="{00000000-0005-0000-0000-000030120000}"/>
    <cellStyle name="Normal 2 2 13 10" xfId="39151" xr:uid="{7C8DC29F-47DA-4725-9113-562B224FBB25}"/>
    <cellStyle name="Normal 2 2 13 11" xfId="41629" xr:uid="{3BD169FD-4BFA-4737-80A9-33DA3EA7F46B}"/>
    <cellStyle name="Normal 2 2 13 2" xfId="4657" xr:uid="{00000000-0005-0000-0000-000031120000}"/>
    <cellStyle name="Normal 2 2 13 2 10" xfId="42207" xr:uid="{3115DBDA-5BAE-45FE-8C17-16DDDC7E6D14}"/>
    <cellStyle name="Normal 2 2 13 2 2" xfId="4658" xr:uid="{00000000-0005-0000-0000-000032120000}"/>
    <cellStyle name="Normal 2 2 13 2 2 2" xfId="4659" xr:uid="{00000000-0005-0000-0000-000033120000}"/>
    <cellStyle name="Normal 2 2 13 2 2 2 2" xfId="4660" xr:uid="{00000000-0005-0000-0000-000034120000}"/>
    <cellStyle name="Normal 2 2 13 2 2 2 2 2" xfId="20901" xr:uid="{EDBA2A0C-0439-4484-B868-3336D8F36108}"/>
    <cellStyle name="Normal 2 2 13 2 2 2 3" xfId="26683" xr:uid="{E86354D6-94A2-44C5-A7A8-A775F0453D4E}"/>
    <cellStyle name="Normal 2 2 13 2 2 3" xfId="4661" xr:uid="{00000000-0005-0000-0000-000035120000}"/>
    <cellStyle name="Normal 2 2 13 2 2 3 2" xfId="25157" xr:uid="{CE421AEE-4C0C-452B-9214-CE5A934FE3FC}"/>
    <cellStyle name="Normal 2 2 13 2 2 4" xfId="20902" xr:uid="{9BBEFE1E-028D-401F-A358-F1C7E3031120}"/>
    <cellStyle name="Normal 2 2 13 2 2 5" xfId="24197" xr:uid="{B0279709-0798-459A-B95D-4A5AAF6CCCDA}"/>
    <cellStyle name="Normal 2 2 13 2 2 6" xfId="38057" xr:uid="{9B13C424-BF2B-4031-AD15-FA11A9328CF3}"/>
    <cellStyle name="Normal 2 2 13 2 2 7" xfId="40537" xr:uid="{CB977206-C680-4E93-B9BC-61797F4B4F33}"/>
    <cellStyle name="Normal 2 2 13 2 2 8" xfId="43015" xr:uid="{FFBCF09F-FDBE-40BB-9192-B88729F9798A}"/>
    <cellStyle name="Normal 2 2 13 2 3" xfId="4662" xr:uid="{00000000-0005-0000-0000-000036120000}"/>
    <cellStyle name="Normal 2 2 13 2 3 2" xfId="4663" xr:uid="{00000000-0005-0000-0000-000037120000}"/>
    <cellStyle name="Normal 2 2 13 2 3 2 2" xfId="4664" xr:uid="{00000000-0005-0000-0000-000038120000}"/>
    <cellStyle name="Normal 2 2 13 2 3 2 2 2" xfId="25160" xr:uid="{284730E6-7B37-41E5-B963-53D0F54CFDE1}"/>
    <cellStyle name="Normal 2 2 13 2 3 2 3" xfId="25159" xr:uid="{338798E1-A3CC-4571-92AD-C821F512412D}"/>
    <cellStyle name="Normal 2 2 13 2 3 3" xfId="4665" xr:uid="{00000000-0005-0000-0000-000039120000}"/>
    <cellStyle name="Normal 2 2 13 2 3 3 2" xfId="25161" xr:uid="{15641FD8-7406-4D82-9EAB-73D8699427F8}"/>
    <cellStyle name="Normal 2 2 13 2 3 4" xfId="25158" xr:uid="{FCA461FF-7110-4971-95B9-EB47D1370B25}"/>
    <cellStyle name="Normal 2 2 13 2 4" xfId="4666" xr:uid="{00000000-0005-0000-0000-00003A120000}"/>
    <cellStyle name="Normal 2 2 13 2 4 2" xfId="4667" xr:uid="{00000000-0005-0000-0000-00003B120000}"/>
    <cellStyle name="Normal 2 2 13 2 4 2 2" xfId="25163" xr:uid="{23AC595A-A57C-4F8B-9D9C-495B9D719FDC}"/>
    <cellStyle name="Normal 2 2 13 2 4 3" xfId="25162" xr:uid="{0DD9A0E7-1666-426F-83E6-60135F6B69AA}"/>
    <cellStyle name="Normal 2 2 13 2 5" xfId="4668" xr:uid="{00000000-0005-0000-0000-00003C120000}"/>
    <cellStyle name="Normal 2 2 13 2 5 2" xfId="25164" xr:uid="{0EE29B27-1454-4E5C-A40B-05189C96DA35}"/>
    <cellStyle name="Normal 2 2 13 2 6" xfId="25156" xr:uid="{16748BB7-2801-4C2F-9EFE-911CA0017798}"/>
    <cellStyle name="Normal 2 2 13 2 7" xfId="21370" xr:uid="{E8252827-4FFA-4FAC-B0D9-14F4FCBE0CB8}"/>
    <cellStyle name="Normal 2 2 13 2 8" xfId="37249" xr:uid="{7B6E569E-05E7-41C2-BD65-747DCB2E613C}"/>
    <cellStyle name="Normal 2 2 13 2 9" xfId="39729" xr:uid="{8BB4EF7D-5855-4462-86F9-523FDCD8C94C}"/>
    <cellStyle name="Normal 2 2 13 3" xfId="4669" xr:uid="{00000000-0005-0000-0000-00003D120000}"/>
    <cellStyle name="Normal 2 2 13 3 2" xfId="4670" xr:uid="{00000000-0005-0000-0000-00003E120000}"/>
    <cellStyle name="Normal 2 2 13 3 2 2" xfId="4671" xr:uid="{00000000-0005-0000-0000-00003F120000}"/>
    <cellStyle name="Normal 2 2 13 3 2 2 2" xfId="4672" xr:uid="{00000000-0005-0000-0000-000040120000}"/>
    <cellStyle name="Normal 2 2 13 3 2 2 2 2" xfId="25168" xr:uid="{7A9B0851-4E51-43EC-A54D-79D713358195}"/>
    <cellStyle name="Normal 2 2 13 3 2 2 3" xfId="25167" xr:uid="{406CEA33-E802-4D7D-860F-F0CDF9162705}"/>
    <cellStyle name="Normal 2 2 13 3 2 3" xfId="4673" xr:uid="{00000000-0005-0000-0000-000041120000}"/>
    <cellStyle name="Normal 2 2 13 3 2 3 2" xfId="25169" xr:uid="{4D2D6AB9-D569-4411-8969-03B2F66514D7}"/>
    <cellStyle name="Normal 2 2 13 3 2 4" xfId="25166" xr:uid="{ABCC6652-4749-496C-878D-5C2218F0C056}"/>
    <cellStyle name="Normal 2 2 13 3 3" xfId="4674" xr:uid="{00000000-0005-0000-0000-000042120000}"/>
    <cellStyle name="Normal 2 2 13 3 3 2" xfId="4675" xr:uid="{00000000-0005-0000-0000-000043120000}"/>
    <cellStyle name="Normal 2 2 13 3 3 2 2" xfId="25171" xr:uid="{51FD615C-240F-4F0B-BF75-EE30D543EA00}"/>
    <cellStyle name="Normal 2 2 13 3 3 3" xfId="25170" xr:uid="{89182877-4E9E-4458-ADBC-ABFBCDBFF5A2}"/>
    <cellStyle name="Normal 2 2 13 3 4" xfId="4676" xr:uid="{00000000-0005-0000-0000-000044120000}"/>
    <cellStyle name="Normal 2 2 13 3 4 2" xfId="26893" xr:uid="{265C5CBD-3E81-47BC-A4F6-5C640C13C2BF}"/>
    <cellStyle name="Normal 2 2 13 3 5" xfId="25165" xr:uid="{34DF1EF5-ACE4-4775-8717-804AF4B2B858}"/>
    <cellStyle name="Normal 2 2 13 3 6" xfId="24196" xr:uid="{E2043154-6EB6-43C8-ABD5-A36DC3523E81}"/>
    <cellStyle name="Normal 2 2 13 3 7" xfId="38056" xr:uid="{60EF5856-AD05-4F4A-A2F4-BA9A2A0AE225}"/>
    <cellStyle name="Normal 2 2 13 3 8" xfId="40536" xr:uid="{5D1BDAC8-3F95-4B6C-8D2D-9795D216D4B3}"/>
    <cellStyle name="Normal 2 2 13 3 9" xfId="43014" xr:uid="{E561A74E-EA98-4114-BA22-32542F6042C2}"/>
    <cellStyle name="Normal 2 2 13 4" xfId="4677" xr:uid="{00000000-0005-0000-0000-000045120000}"/>
    <cellStyle name="Normal 2 2 13 4 2" xfId="26892" xr:uid="{4C94D818-923A-4DBB-8018-9265576275AF}"/>
    <cellStyle name="Normal 2 2 13 5" xfId="4678" xr:uid="{00000000-0005-0000-0000-000046120000}"/>
    <cellStyle name="Normal 2 2 13 5 2" xfId="4679" xr:uid="{00000000-0005-0000-0000-000047120000}"/>
    <cellStyle name="Normal 2 2 13 5 2 2" xfId="25173" xr:uid="{D64EA8D1-0F06-44D6-B98F-B1980C5C5241}"/>
    <cellStyle name="Normal 2 2 13 5 3" xfId="25172" xr:uid="{556A9D7B-363C-47DA-B3E1-3052E4DBA8DE}"/>
    <cellStyle name="Normal 2 2 13 6" xfId="4680" xr:uid="{00000000-0005-0000-0000-000048120000}"/>
    <cellStyle name="Normal 2 2 13 6 2" xfId="26894" xr:uid="{40141580-DA0F-43B7-867A-D390662D9594}"/>
    <cellStyle name="Normal 2 2 13 7" xfId="20903" xr:uid="{21718723-308B-4E32-B2C5-B0E5B4E1FEAF}"/>
    <cellStyle name="Normal 2 2 13 8" xfId="19769" xr:uid="{E35B8943-FA72-4209-BCD9-BA31F152928B}"/>
    <cellStyle name="Normal 2 2 13 9" xfId="36671" xr:uid="{59E77FD6-755A-4A78-9107-E066DABCD500}"/>
    <cellStyle name="Normal 2 2 14" xfId="4681" xr:uid="{00000000-0005-0000-0000-000049120000}"/>
    <cellStyle name="Normal 2 2 14 2" xfId="4682" xr:uid="{00000000-0005-0000-0000-00004A120000}"/>
    <cellStyle name="Normal 2 2 14 2 2" xfId="25174" xr:uid="{F27EAEC7-6136-4CE8-B85A-4643C2F9123E}"/>
    <cellStyle name="Normal 2 2 14 3" xfId="4683" xr:uid="{00000000-0005-0000-0000-00004B120000}"/>
    <cellStyle name="Normal 2 2 14 3 2" xfId="4684" xr:uid="{00000000-0005-0000-0000-00004C120000}"/>
    <cellStyle name="Normal 2 2 14 3 2 2" xfId="4685" xr:uid="{00000000-0005-0000-0000-00004D120000}"/>
    <cellStyle name="Normal 2 2 14 3 2 2 2" xfId="26896" xr:uid="{EE5ED046-6300-4FA9-92C2-8E56EEEAB7B7}"/>
    <cellStyle name="Normal 2 2 14 3 2 3" xfId="25175" xr:uid="{EE0A9161-BB93-4D2E-9D13-C604213C076B}"/>
    <cellStyle name="Normal 2 2 14 3 3" xfId="4686" xr:uid="{00000000-0005-0000-0000-00004E120000}"/>
    <cellStyle name="Normal 2 2 14 3 3 2" xfId="26684" xr:uid="{84B19D37-4DAE-4794-BE05-3990F3E35B81}"/>
    <cellStyle name="Normal 2 2 14 3 4" xfId="26895" xr:uid="{294BFA58-24A5-4FFB-B489-A37CB8EE5DB9}"/>
    <cellStyle name="Normal 2 2 14 4" xfId="21371" xr:uid="{622B8257-4A3F-48B6-B0F8-90BF8F1EE090}"/>
    <cellStyle name="Normal 2 2 15" xfId="4687" xr:uid="{00000000-0005-0000-0000-00004F120000}"/>
    <cellStyle name="Normal 2 2 15 10" xfId="39730" xr:uid="{6549B474-3E9D-4973-B037-B414E912D5B5}"/>
    <cellStyle name="Normal 2 2 15 11" xfId="42208" xr:uid="{2D284C51-BE04-4F84-92BD-8FA5E5E9005D}"/>
    <cellStyle name="Normal 2 2 15 2" xfId="4688" xr:uid="{00000000-0005-0000-0000-000050120000}"/>
    <cellStyle name="Normal 2 2 15 2 10" xfId="42209" xr:uid="{4398CECA-AD2D-4B6B-94A5-4A210EFC60FD}"/>
    <cellStyle name="Normal 2 2 15 2 2" xfId="4689" xr:uid="{00000000-0005-0000-0000-000051120000}"/>
    <cellStyle name="Normal 2 2 15 2 2 2" xfId="4690" xr:uid="{00000000-0005-0000-0000-000052120000}"/>
    <cellStyle name="Normal 2 2 15 2 2 2 2" xfId="4691" xr:uid="{00000000-0005-0000-0000-000053120000}"/>
    <cellStyle name="Normal 2 2 15 2 2 2 2 2" xfId="26898" xr:uid="{9688750D-4592-4EF7-B501-84DECF80AD3F}"/>
    <cellStyle name="Normal 2 2 15 2 2 2 3" xfId="25179" xr:uid="{E7A20D02-45FB-4929-B088-A50A03D4B862}"/>
    <cellStyle name="Normal 2 2 15 2 2 3" xfId="4692" xr:uid="{00000000-0005-0000-0000-000054120000}"/>
    <cellStyle name="Normal 2 2 15 2 2 3 2" xfId="26897" xr:uid="{77FCE018-AA72-4A2C-979C-31A23976F079}"/>
    <cellStyle name="Normal 2 2 15 2 2 4" xfId="25178" xr:uid="{C5AF2A0D-23CB-4C06-A97A-102E3066E5C3}"/>
    <cellStyle name="Normal 2 2 15 2 2 5" xfId="24199" xr:uid="{5810BEBC-AA51-473C-B31E-14D0AE1220A9}"/>
    <cellStyle name="Normal 2 2 15 2 2 6" xfId="38059" xr:uid="{19E02843-9032-4178-AEDA-1E028BCA49E6}"/>
    <cellStyle name="Normal 2 2 15 2 2 7" xfId="40539" xr:uid="{B1615C21-0505-4384-9D78-F6D5A31D3ABA}"/>
    <cellStyle name="Normal 2 2 15 2 2 8" xfId="43017" xr:uid="{04A38002-059B-4CE2-BC2B-BA9646D93BB8}"/>
    <cellStyle name="Normal 2 2 15 2 3" xfId="4693" xr:uid="{00000000-0005-0000-0000-000055120000}"/>
    <cellStyle name="Normal 2 2 15 2 3 2" xfId="4694" xr:uid="{00000000-0005-0000-0000-000056120000}"/>
    <cellStyle name="Normal 2 2 15 2 3 2 2" xfId="4695" xr:uid="{00000000-0005-0000-0000-000057120000}"/>
    <cellStyle name="Normal 2 2 15 2 3 2 2 2" xfId="26900" xr:uid="{248B3BCD-2E90-454A-B19B-D9A62BE28D51}"/>
    <cellStyle name="Normal 2 2 15 2 3 2 3" xfId="25181" xr:uid="{F4FBF5C2-20E6-4E2F-B016-40BFBB540144}"/>
    <cellStyle name="Normal 2 2 15 2 3 3" xfId="4696" xr:uid="{00000000-0005-0000-0000-000058120000}"/>
    <cellStyle name="Normal 2 2 15 2 3 3 2" xfId="26899" xr:uid="{006AAC8F-4464-48C8-AC0E-67D78C6D2E79}"/>
    <cellStyle name="Normal 2 2 15 2 3 4" xfId="25180" xr:uid="{7EAD0051-668F-4781-BCCA-30753025A26E}"/>
    <cellStyle name="Normal 2 2 15 2 4" xfId="4697" xr:uid="{00000000-0005-0000-0000-000059120000}"/>
    <cellStyle name="Normal 2 2 15 2 4 2" xfId="4698" xr:uid="{00000000-0005-0000-0000-00005A120000}"/>
    <cellStyle name="Normal 2 2 15 2 4 2 2" xfId="25183" xr:uid="{B4020B02-02A6-4D8D-A3CC-7289F190C0D7}"/>
    <cellStyle name="Normal 2 2 15 2 4 3" xfId="25182" xr:uid="{3E876EDE-F643-427F-B086-5170D23CE8FA}"/>
    <cellStyle name="Normal 2 2 15 2 5" xfId="4699" xr:uid="{00000000-0005-0000-0000-00005B120000}"/>
    <cellStyle name="Normal 2 2 15 2 5 2" xfId="26902" xr:uid="{7F864547-20AC-42EE-9019-D65A38379543}"/>
    <cellStyle name="Normal 2 2 15 2 6" xfId="25177" xr:uid="{0A8936E5-7CD1-4742-8408-8CD842816276}"/>
    <cellStyle name="Normal 2 2 15 2 7" xfId="21373" xr:uid="{5A64F87C-938D-4969-A750-CE34FE365063}"/>
    <cellStyle name="Normal 2 2 15 2 8" xfId="37251" xr:uid="{1077E4DC-E38B-45D9-80A9-21C43865799C}"/>
    <cellStyle name="Normal 2 2 15 2 9" xfId="39731" xr:uid="{7DEE6E45-9D97-4D30-BCFE-1A09FCABC367}"/>
    <cellStyle name="Normal 2 2 15 3" xfId="4700" xr:uid="{00000000-0005-0000-0000-00005C120000}"/>
    <cellStyle name="Normal 2 2 15 3 2" xfId="4701" xr:uid="{00000000-0005-0000-0000-00005D120000}"/>
    <cellStyle name="Normal 2 2 15 3 2 2" xfId="4702" xr:uid="{00000000-0005-0000-0000-00005E120000}"/>
    <cellStyle name="Normal 2 2 15 3 2 2 2" xfId="26903" xr:uid="{C7ADF5A7-C982-499B-B643-64036BF94AFE}"/>
    <cellStyle name="Normal 2 2 15 3 2 3" xfId="25184" xr:uid="{4D1411B5-C70B-4533-9A24-81E8E14A8144}"/>
    <cellStyle name="Normal 2 2 15 3 3" xfId="4703" xr:uid="{00000000-0005-0000-0000-00005F120000}"/>
    <cellStyle name="Normal 2 2 15 3 3 2" xfId="25185" xr:uid="{44290F64-B0F8-4E81-8EDF-B64A41E121F7}"/>
    <cellStyle name="Normal 2 2 15 3 4" xfId="26901" xr:uid="{D971BA68-1478-424F-89A4-1647FE879237}"/>
    <cellStyle name="Normal 2 2 15 3 5" xfId="24198" xr:uid="{52BF3A5A-FAF9-4E43-83B7-99FF9E82226B}"/>
    <cellStyle name="Normal 2 2 15 3 6" xfId="38058" xr:uid="{0DBE745A-87A8-44BD-8F36-301CDAE8A30B}"/>
    <cellStyle name="Normal 2 2 15 3 7" xfId="40538" xr:uid="{76AF8BF8-1010-42C2-B252-8DBB22DC4FD8}"/>
    <cellStyle name="Normal 2 2 15 3 8" xfId="43016" xr:uid="{F0BC883E-49CB-4000-BE4B-3217F440CC57}"/>
    <cellStyle name="Normal 2 2 15 4" xfId="4704" xr:uid="{00000000-0005-0000-0000-000060120000}"/>
    <cellStyle name="Normal 2 2 15 4 2" xfId="4705" xr:uid="{00000000-0005-0000-0000-000061120000}"/>
    <cellStyle name="Normal 2 2 15 4 2 2" xfId="4706" xr:uid="{00000000-0005-0000-0000-000062120000}"/>
    <cellStyle name="Normal 2 2 15 4 2 2 2" xfId="25186" xr:uid="{201B0715-A525-4306-B364-707888B953DF}"/>
    <cellStyle name="Normal 2 2 15 4 2 3" xfId="26685" xr:uid="{E0795474-036A-4FD0-8B3E-D81072191386}"/>
    <cellStyle name="Normal 2 2 15 4 3" xfId="4707" xr:uid="{00000000-0005-0000-0000-000063120000}"/>
    <cellStyle name="Normal 2 2 15 4 3 2" xfId="25187" xr:uid="{BE8CA93A-C1A9-46D6-A681-894EF93EB02D}"/>
    <cellStyle name="Normal 2 2 15 4 4" xfId="26904" xr:uid="{8970B1A9-7BB6-447E-994F-019B034FA899}"/>
    <cellStyle name="Normal 2 2 15 5" xfId="4708" xr:uid="{00000000-0005-0000-0000-000064120000}"/>
    <cellStyle name="Normal 2 2 15 5 2" xfId="4709" xr:uid="{00000000-0005-0000-0000-000065120000}"/>
    <cellStyle name="Normal 2 2 15 5 2 2" xfId="26905" xr:uid="{F79CE82A-1C31-4D5D-B104-2461737F927B}"/>
    <cellStyle name="Normal 2 2 15 5 3" xfId="25188" xr:uid="{8AA26A60-2404-41FA-988D-DC9DB2B8ADC7}"/>
    <cellStyle name="Normal 2 2 15 6" xfId="4710" xr:uid="{00000000-0005-0000-0000-000066120000}"/>
    <cellStyle name="Normal 2 2 15 6 2" xfId="25189" xr:uid="{1F7EC829-1ADA-4901-8AB7-FFA79232034B}"/>
    <cellStyle name="Normal 2 2 15 7" xfId="25176" xr:uid="{3332AA93-B5BE-47DB-BE16-AED64D93F3A0}"/>
    <cellStyle name="Normal 2 2 15 8" xfId="21372" xr:uid="{9BD708CE-E6E8-4C9C-88AE-C4A19D64C949}"/>
    <cellStyle name="Normal 2 2 15 9" xfId="37250" xr:uid="{A3A49C75-612C-4292-9EE1-424810946F95}"/>
    <cellStyle name="Normal 2 2 16" xfId="4711" xr:uid="{00000000-0005-0000-0000-000067120000}"/>
    <cellStyle name="Normal 2 2 16 2" xfId="26906" xr:uid="{3BE33D34-CC22-48C8-BE23-A4F54DAC437F}"/>
    <cellStyle name="Normal 2 2 16 3" xfId="24189" xr:uid="{3DA51152-8367-4BEB-8AFA-3F49B46870CE}"/>
    <cellStyle name="Normal 2 2 16 4" xfId="38049" xr:uid="{CABE59BF-4267-4963-ABB9-F99AFB5470AC}"/>
    <cellStyle name="Normal 2 2 16 5" xfId="40529" xr:uid="{BA36E02F-CC47-4383-BBEE-D2F29C27C95D}"/>
    <cellStyle name="Normal 2 2 16 6" xfId="43007" xr:uid="{C64689B3-63B7-4651-BE00-003561C11BFA}"/>
    <cellStyle name="Normal 2 2 17" xfId="19765" xr:uid="{6F01E3C0-9339-4E8B-9D91-CEE806A54C30}"/>
    <cellStyle name="Normal 2 2 2" xfId="4712" xr:uid="{00000000-0005-0000-0000-000068120000}"/>
    <cellStyle name="Normal 2 2 2 10" xfId="36672" xr:uid="{509800A0-73CE-4613-B0B6-51358FC5A57C}"/>
    <cellStyle name="Normal 2 2 2 11" xfId="39152" xr:uid="{1C45327B-4782-428E-9E6B-4ACCE87DF6F3}"/>
    <cellStyle name="Normal 2 2 2 12" xfId="41630" xr:uid="{F2A14B1B-784B-4A0B-92B4-07C916A789CA}"/>
    <cellStyle name="Normal 2 2 2 2" xfId="4713" xr:uid="{00000000-0005-0000-0000-000069120000}"/>
    <cellStyle name="Normal 2 2 2 2 2" xfId="4714" xr:uid="{00000000-0005-0000-0000-00006A120000}"/>
    <cellStyle name="Normal 2 2 2 2 2 2" xfId="21375" xr:uid="{90368538-4913-492A-BFD3-7DEFB37BC431}"/>
    <cellStyle name="Normal 2 2 2 2 3" xfId="23646" xr:uid="{46A65ED2-9CA7-4E39-A6CC-1F4F07331341}"/>
    <cellStyle name="Normal 2 2 2 2 3 2" xfId="37632" xr:uid="{694EA79A-D306-4804-95A6-8AB344672B66}"/>
    <cellStyle name="Normal 2 2 2 2 3 3" xfId="40112" xr:uid="{990279D2-106A-4491-B2D2-670C8E888845}"/>
    <cellStyle name="Normal 2 2 2 2 3 4" xfId="42590" xr:uid="{BD21D3A6-7108-4CFB-A3A7-D18ABABC0F1F}"/>
    <cellStyle name="Normal 2 2 2 2 4" xfId="21374" xr:uid="{A8E6D749-70F2-43A2-B558-C3699CEFAD36}"/>
    <cellStyle name="Normal 2 2 2 3" xfId="4715" xr:uid="{00000000-0005-0000-0000-00006B120000}"/>
    <cellStyle name="Normal 2 2 2 3 2" xfId="4716" xr:uid="{00000000-0005-0000-0000-00006C120000}"/>
    <cellStyle name="Normal 2 2 2 3 2 2" xfId="25190" xr:uid="{29F0F676-AD58-4BE8-AC61-3767AC88BA02}"/>
    <cellStyle name="Normal 2 2 2 3 2 3" xfId="23647" xr:uid="{F6798038-4D56-41EC-AACD-260CBA6C07FE}"/>
    <cellStyle name="Normal 2 2 2 3 2 4" xfId="37633" xr:uid="{DD468C1B-9CFC-40DF-8B0B-61AC14B4FA70}"/>
    <cellStyle name="Normal 2 2 2 3 2 5" xfId="40113" xr:uid="{15DF01A5-CAF6-426B-A139-5AF0FFB39DCF}"/>
    <cellStyle name="Normal 2 2 2 3 2 6" xfId="42591" xr:uid="{9E481FD7-6BB7-46FD-BA47-E448EFB52A22}"/>
    <cellStyle name="Normal 2 2 2 3 3" xfId="20780" xr:uid="{BDE8B779-4E16-4590-ACE1-2A44FC8922F2}"/>
    <cellStyle name="Normal 2 2 2 3 4" xfId="21376" xr:uid="{556C7D17-6737-44BA-B22E-B884DAEAFD24}"/>
    <cellStyle name="Normal 2 2 2 4" xfId="4717" xr:uid="{00000000-0005-0000-0000-00006D120000}"/>
    <cellStyle name="Normal 2 2 2 4 2" xfId="23648" xr:uid="{5FF6F548-7559-4B80-9E99-CEAB796CA5B6}"/>
    <cellStyle name="Normal 2 2 2 4 2 2" xfId="37634" xr:uid="{AD6FE405-F737-40A2-9849-B9256D4EAA12}"/>
    <cellStyle name="Normal 2 2 2 4 2 3" xfId="40114" xr:uid="{60C442E7-2CC4-4D60-8058-AF8989A01EC9}"/>
    <cellStyle name="Normal 2 2 2 4 2 4" xfId="42592" xr:uid="{9AFB78CB-F29A-48A2-B59A-52C318C22D39}"/>
    <cellStyle name="Normal 2 2 2 4 3" xfId="21377" xr:uid="{6BE65C34-5475-44A9-9B0D-9843323F0A55}"/>
    <cellStyle name="Normal 2 2 2 5" xfId="4718" xr:uid="{00000000-0005-0000-0000-00006E120000}"/>
    <cellStyle name="Normal 2 2 2 5 10" xfId="39732" xr:uid="{F0C1EC88-DE34-4551-B96B-87B88B899A3F}"/>
    <cellStyle name="Normal 2 2 2 5 11" xfId="42210" xr:uid="{77F9647C-6642-473B-A859-9EAC17088DD0}"/>
    <cellStyle name="Normal 2 2 2 5 2" xfId="4719" xr:uid="{00000000-0005-0000-0000-00006F120000}"/>
    <cellStyle name="Normal 2 2 2 5 2 10" xfId="42211" xr:uid="{698E6B15-7E51-4AB1-A4F5-3BBB0BD6D2FE}"/>
    <cellStyle name="Normal 2 2 2 5 2 2" xfId="4720" xr:uid="{00000000-0005-0000-0000-000070120000}"/>
    <cellStyle name="Normal 2 2 2 5 2 2 2" xfId="4721" xr:uid="{00000000-0005-0000-0000-000071120000}"/>
    <cellStyle name="Normal 2 2 2 5 2 2 2 2" xfId="4722" xr:uid="{00000000-0005-0000-0000-000072120000}"/>
    <cellStyle name="Normal 2 2 2 5 2 2 2 2 2" xfId="25195" xr:uid="{290A7785-3B3C-459D-9AED-5458BFD1498F}"/>
    <cellStyle name="Normal 2 2 2 5 2 2 2 3" xfId="25194" xr:uid="{E17FA343-BCFB-4573-A1D7-7C8D38829439}"/>
    <cellStyle name="Normal 2 2 2 5 2 2 3" xfId="4723" xr:uid="{00000000-0005-0000-0000-000073120000}"/>
    <cellStyle name="Normal 2 2 2 5 2 2 3 2" xfId="26687" xr:uid="{7D36FD55-3CCE-4D44-BF26-0A0533F86ED7}"/>
    <cellStyle name="Normal 2 2 2 5 2 2 4" xfId="25193" xr:uid="{2F111D02-8B95-4155-8FDC-8069D23B3F24}"/>
    <cellStyle name="Normal 2 2 2 5 2 2 5" xfId="24202" xr:uid="{ED7D8442-AACE-4EA3-9856-C8884C512F9B}"/>
    <cellStyle name="Normal 2 2 2 5 2 2 6" xfId="38062" xr:uid="{0A02C730-4951-47EF-9E9F-FC6F43B44706}"/>
    <cellStyle name="Normal 2 2 2 5 2 2 7" xfId="40542" xr:uid="{7F33FB79-B8D4-4C9E-BDB3-5E9B8EDA27EA}"/>
    <cellStyle name="Normal 2 2 2 5 2 2 8" xfId="43020" xr:uid="{BC27A1B8-6533-4E50-9325-CB072C2625AB}"/>
    <cellStyle name="Normal 2 2 2 5 2 3" xfId="4724" xr:uid="{00000000-0005-0000-0000-000074120000}"/>
    <cellStyle name="Normal 2 2 2 5 2 3 2" xfId="4725" xr:uid="{00000000-0005-0000-0000-000075120000}"/>
    <cellStyle name="Normal 2 2 2 5 2 3 2 2" xfId="4726" xr:uid="{00000000-0005-0000-0000-000076120000}"/>
    <cellStyle name="Normal 2 2 2 5 2 3 2 2 2" xfId="25197" xr:uid="{F6621CBB-8F46-46D9-9697-DC43CE2B550A}"/>
    <cellStyle name="Normal 2 2 2 5 2 3 2 3" xfId="25196" xr:uid="{C39F2AE5-7E14-4CD9-B35C-BD01AE1F3604}"/>
    <cellStyle name="Normal 2 2 2 5 2 3 3" xfId="4727" xr:uid="{00000000-0005-0000-0000-000077120000}"/>
    <cellStyle name="Normal 2 2 2 5 2 3 3 2" xfId="25198" xr:uid="{4B0C7119-8A34-4F21-81F9-E7B2F6203AA1}"/>
    <cellStyle name="Normal 2 2 2 5 2 3 4" xfId="26686" xr:uid="{971836BF-110C-4C62-8389-25E407B9E48B}"/>
    <cellStyle name="Normal 2 2 2 5 2 4" xfId="4728" xr:uid="{00000000-0005-0000-0000-000078120000}"/>
    <cellStyle name="Normal 2 2 2 5 2 4 2" xfId="4729" xr:uid="{00000000-0005-0000-0000-000079120000}"/>
    <cellStyle name="Normal 2 2 2 5 2 4 2 2" xfId="25200" xr:uid="{0B294E17-AE1B-460C-828A-81BB51C13D9D}"/>
    <cellStyle name="Normal 2 2 2 5 2 4 3" xfId="25199" xr:uid="{149D88E5-8BA6-47D8-83CD-DCDA44E9A53C}"/>
    <cellStyle name="Normal 2 2 2 5 2 5" xfId="4730" xr:uid="{00000000-0005-0000-0000-00007A120000}"/>
    <cellStyle name="Normal 2 2 2 5 2 5 2" xfId="25201" xr:uid="{743D8F0A-79D9-40B3-A89B-F9221EA64517}"/>
    <cellStyle name="Normal 2 2 2 5 2 6" xfId="25192" xr:uid="{1850A488-6918-4E0E-87AC-FEE1969437DD}"/>
    <cellStyle name="Normal 2 2 2 5 2 7" xfId="21379" xr:uid="{B218C283-6DDF-4F8F-8B20-31AF4DAA7BFF}"/>
    <cellStyle name="Normal 2 2 2 5 2 8" xfId="37253" xr:uid="{F74D2390-82DB-4378-89C6-5E9388518EE0}"/>
    <cellStyle name="Normal 2 2 2 5 2 9" xfId="39733" xr:uid="{C72747DB-39A8-49E3-BDAB-03153D0FB35F}"/>
    <cellStyle name="Normal 2 2 2 5 3" xfId="4731" xr:uid="{00000000-0005-0000-0000-00007B120000}"/>
    <cellStyle name="Normal 2 2 2 5 3 2" xfId="4732" xr:uid="{00000000-0005-0000-0000-00007C120000}"/>
    <cellStyle name="Normal 2 2 2 5 3 2 2" xfId="4733" xr:uid="{00000000-0005-0000-0000-00007D120000}"/>
    <cellStyle name="Normal 2 2 2 5 3 2 2 2" xfId="25204" xr:uid="{C7C60B62-2AB1-4BBA-80FA-543F91D575D6}"/>
    <cellStyle name="Normal 2 2 2 5 3 2 3" xfId="25203" xr:uid="{806930E8-95D8-4071-B6B9-92984D3BDD9D}"/>
    <cellStyle name="Normal 2 2 2 5 3 3" xfId="4734" xr:uid="{00000000-0005-0000-0000-00007E120000}"/>
    <cellStyle name="Normal 2 2 2 5 3 3 2" xfId="25205" xr:uid="{68FF42B0-28ED-427C-8A30-9EBA03DD5D9A}"/>
    <cellStyle name="Normal 2 2 2 5 3 4" xfId="25202" xr:uid="{54680425-5FEB-47C1-9B85-6209E2DFC116}"/>
    <cellStyle name="Normal 2 2 2 5 3 5" xfId="23649" xr:uid="{0D70975E-29F7-4507-B207-67F9ACEDF994}"/>
    <cellStyle name="Normal 2 2 2 5 3 6" xfId="37635" xr:uid="{0056DDF1-B7CA-4262-9A57-A820E9999FBB}"/>
    <cellStyle name="Normal 2 2 2 5 3 7" xfId="40115" xr:uid="{E1088A47-D0D6-4B36-A423-8F76562506AF}"/>
    <cellStyle name="Normal 2 2 2 5 3 8" xfId="42593" xr:uid="{F43B75F9-AD5E-4BF6-AF7D-998505325DAA}"/>
    <cellStyle name="Normal 2 2 2 5 4" xfId="4735" xr:uid="{00000000-0005-0000-0000-00007F120000}"/>
    <cellStyle name="Normal 2 2 2 5 4 2" xfId="4736" xr:uid="{00000000-0005-0000-0000-000080120000}"/>
    <cellStyle name="Normal 2 2 2 5 4 2 2" xfId="4737" xr:uid="{00000000-0005-0000-0000-000081120000}"/>
    <cellStyle name="Normal 2 2 2 5 4 2 2 2" xfId="25208" xr:uid="{006B78B0-5ABD-491C-9450-4A816A42C5AD}"/>
    <cellStyle name="Normal 2 2 2 5 4 2 3" xfId="25207" xr:uid="{6632F092-5E72-4F72-8B6F-AADABA58AE92}"/>
    <cellStyle name="Normal 2 2 2 5 4 3" xfId="4738" xr:uid="{00000000-0005-0000-0000-000082120000}"/>
    <cellStyle name="Normal 2 2 2 5 4 3 2" xfId="25209" xr:uid="{D07B3E03-E81E-4F4D-840E-CA2DCE0A36AB}"/>
    <cellStyle name="Normal 2 2 2 5 4 4" xfId="25206" xr:uid="{94F4E6EE-DFEA-4357-948E-C0C673316752}"/>
    <cellStyle name="Normal 2 2 2 5 4 5" xfId="24201" xr:uid="{16E4820F-A788-4BB3-A287-ED9C5B96B1AF}"/>
    <cellStyle name="Normal 2 2 2 5 4 6" xfId="38061" xr:uid="{9107C882-3989-4AD8-8F34-C23102E166D1}"/>
    <cellStyle name="Normal 2 2 2 5 4 7" xfId="40541" xr:uid="{CDEE9E04-D26A-451B-AFED-D33E5A46F367}"/>
    <cellStyle name="Normal 2 2 2 5 4 8" xfId="43019" xr:uid="{C64DE846-41A6-4D28-9BBF-7662BECE330A}"/>
    <cellStyle name="Normal 2 2 2 5 5" xfId="4739" xr:uid="{00000000-0005-0000-0000-000083120000}"/>
    <cellStyle name="Normal 2 2 2 5 5 2" xfId="4740" xr:uid="{00000000-0005-0000-0000-000084120000}"/>
    <cellStyle name="Normal 2 2 2 5 5 2 2" xfId="25211" xr:uid="{5FD13240-8439-4FE4-A0DE-9186AC4A4001}"/>
    <cellStyle name="Normal 2 2 2 5 5 3" xfId="25210" xr:uid="{21DEFA1D-FBF9-4BCE-B573-487C4565EDE6}"/>
    <cellStyle name="Normal 2 2 2 5 6" xfId="4741" xr:uid="{00000000-0005-0000-0000-000085120000}"/>
    <cellStyle name="Normal 2 2 2 5 6 2" xfId="25212" xr:uid="{FA0B1084-E478-43A9-99E5-9DA9B59679E4}"/>
    <cellStyle name="Normal 2 2 2 5 7" xfId="25191" xr:uid="{CAA2A185-B9DB-495B-80B7-25A25E0F9D1C}"/>
    <cellStyle name="Normal 2 2 2 5 8" xfId="21378" xr:uid="{24935F3B-9758-4505-80D8-4A131A801E97}"/>
    <cellStyle name="Normal 2 2 2 5 9" xfId="37252" xr:uid="{70CE8011-0DAF-4913-A202-5ACD35169C4C}"/>
    <cellStyle name="Normal 2 2 2 6" xfId="4742" xr:uid="{00000000-0005-0000-0000-000086120000}"/>
    <cellStyle name="Normal 2 2 2 6 10" xfId="39734" xr:uid="{1BB3EA4A-A716-4F3D-90D0-BA9D582B2396}"/>
    <cellStyle name="Normal 2 2 2 6 11" xfId="42212" xr:uid="{FD5B054C-2768-4A08-A600-77B80E0909AA}"/>
    <cellStyle name="Normal 2 2 2 6 2" xfId="4743" xr:uid="{00000000-0005-0000-0000-000087120000}"/>
    <cellStyle name="Normal 2 2 2 6 2 10" xfId="42213" xr:uid="{937971A6-E187-4236-831E-CDBCFF3D9E67}"/>
    <cellStyle name="Normal 2 2 2 6 2 2" xfId="4744" xr:uid="{00000000-0005-0000-0000-000088120000}"/>
    <cellStyle name="Normal 2 2 2 6 2 2 2" xfId="4745" xr:uid="{00000000-0005-0000-0000-000089120000}"/>
    <cellStyle name="Normal 2 2 2 6 2 2 2 2" xfId="4746" xr:uid="{00000000-0005-0000-0000-00008A120000}"/>
    <cellStyle name="Normal 2 2 2 6 2 2 2 2 2" xfId="25217" xr:uid="{6CA26323-F746-4AE8-9706-59A0478783A1}"/>
    <cellStyle name="Normal 2 2 2 6 2 2 2 3" xfId="25216" xr:uid="{C2BB980C-E410-484A-9F33-F30F8E02872D}"/>
    <cellStyle name="Normal 2 2 2 6 2 2 3" xfId="4747" xr:uid="{00000000-0005-0000-0000-00008B120000}"/>
    <cellStyle name="Normal 2 2 2 6 2 2 3 2" xfId="25218" xr:uid="{A6608B86-3304-468A-8C25-85D3BD50DF55}"/>
    <cellStyle name="Normal 2 2 2 6 2 2 4" xfId="25215" xr:uid="{21B41491-4DD1-42F9-AD51-0DC0F167AD0F}"/>
    <cellStyle name="Normal 2 2 2 6 2 2 5" xfId="24204" xr:uid="{6DAC20EE-9E9D-4B3D-8FF8-B854F6CD48ED}"/>
    <cellStyle name="Normal 2 2 2 6 2 2 6" xfId="38064" xr:uid="{3FE21F18-D89E-43FD-80DF-B53B8E930F99}"/>
    <cellStyle name="Normal 2 2 2 6 2 2 7" xfId="40544" xr:uid="{7A411129-D480-4E32-B2E0-F72F0E2F1829}"/>
    <cellStyle name="Normal 2 2 2 6 2 2 8" xfId="43022" xr:uid="{2376A438-A5FB-4B2E-98F3-BCED2D3961E8}"/>
    <cellStyle name="Normal 2 2 2 6 2 3" xfId="4748" xr:uid="{00000000-0005-0000-0000-00008C120000}"/>
    <cellStyle name="Normal 2 2 2 6 2 3 2" xfId="4749" xr:uid="{00000000-0005-0000-0000-00008D120000}"/>
    <cellStyle name="Normal 2 2 2 6 2 3 2 2" xfId="4750" xr:uid="{00000000-0005-0000-0000-00008E120000}"/>
    <cellStyle name="Normal 2 2 2 6 2 3 2 2 2" xfId="25221" xr:uid="{7B04BD47-55B3-418B-837D-19DACF094F4A}"/>
    <cellStyle name="Normal 2 2 2 6 2 3 2 3" xfId="25220" xr:uid="{88926E5A-9BAC-495F-B273-7F536A9A0501}"/>
    <cellStyle name="Normal 2 2 2 6 2 3 3" xfId="4751" xr:uid="{00000000-0005-0000-0000-00008F120000}"/>
    <cellStyle name="Normal 2 2 2 6 2 3 3 2" xfId="25222" xr:uid="{625E7C28-DFB6-475A-916D-1302DB41B1DE}"/>
    <cellStyle name="Normal 2 2 2 6 2 3 4" xfId="25219" xr:uid="{AF63C00C-E3E3-4FC8-B92F-2B40E3C4DDE9}"/>
    <cellStyle name="Normal 2 2 2 6 2 4" xfId="4752" xr:uid="{00000000-0005-0000-0000-000090120000}"/>
    <cellStyle name="Normal 2 2 2 6 2 4 2" xfId="4753" xr:uid="{00000000-0005-0000-0000-000091120000}"/>
    <cellStyle name="Normal 2 2 2 6 2 4 2 2" xfId="25224" xr:uid="{E2B7A02D-6807-45AE-AE83-541DE3966104}"/>
    <cellStyle name="Normal 2 2 2 6 2 4 3" xfId="25223" xr:uid="{6B221660-CFDA-4323-A0CC-6ABCEAF9F172}"/>
    <cellStyle name="Normal 2 2 2 6 2 5" xfId="4754" xr:uid="{00000000-0005-0000-0000-000092120000}"/>
    <cellStyle name="Normal 2 2 2 6 2 5 2" xfId="25225" xr:uid="{224C0DA1-935B-4339-B508-11409C8B7E9C}"/>
    <cellStyle name="Normal 2 2 2 6 2 6" xfId="25214" xr:uid="{9F6E6C82-15C6-4394-BE14-2D867933C242}"/>
    <cellStyle name="Normal 2 2 2 6 2 7" xfId="21381" xr:uid="{9110D6E7-98F2-479C-9B1A-E9C6EB39BF41}"/>
    <cellStyle name="Normal 2 2 2 6 2 8" xfId="37255" xr:uid="{8BBDE1FC-A97B-4CD9-9D27-17F4939515A4}"/>
    <cellStyle name="Normal 2 2 2 6 2 9" xfId="39735" xr:uid="{C280F6AE-3F8C-4F76-9498-34140DA2005C}"/>
    <cellStyle name="Normal 2 2 2 6 3" xfId="4755" xr:uid="{00000000-0005-0000-0000-000093120000}"/>
    <cellStyle name="Normal 2 2 2 6 3 2" xfId="4756" xr:uid="{00000000-0005-0000-0000-000094120000}"/>
    <cellStyle name="Normal 2 2 2 6 3 2 2" xfId="4757" xr:uid="{00000000-0005-0000-0000-000095120000}"/>
    <cellStyle name="Normal 2 2 2 6 3 2 2 2" xfId="25227" xr:uid="{228AE45F-7488-4207-B9B8-7884A6336375}"/>
    <cellStyle name="Normal 2 2 2 6 3 2 3" xfId="20779" xr:uid="{4F74A74A-A717-47E9-90DA-9BDE1CEB102E}"/>
    <cellStyle name="Normal 2 2 2 6 3 3" xfId="4758" xr:uid="{00000000-0005-0000-0000-000096120000}"/>
    <cellStyle name="Normal 2 2 2 6 3 3 2" xfId="20778" xr:uid="{A24ABA7D-4DAB-4CCB-8891-1F3E034FA332}"/>
    <cellStyle name="Normal 2 2 2 6 3 4" xfId="25226" xr:uid="{EECF436B-C6AE-4C08-85AF-6C24D05692B6}"/>
    <cellStyle name="Normal 2 2 2 6 3 5" xfId="23650" xr:uid="{B523864D-9A8C-4FAB-858D-BE0ED4B8D569}"/>
    <cellStyle name="Normal 2 2 2 6 3 6" xfId="37636" xr:uid="{37F9851D-545E-467D-8529-1C8BC3CFF7ED}"/>
    <cellStyle name="Normal 2 2 2 6 3 7" xfId="40116" xr:uid="{6783ABC1-D881-4CCB-AA1C-D95CFA9716E3}"/>
    <cellStyle name="Normal 2 2 2 6 3 8" xfId="42594" xr:uid="{0434241A-DC8E-4A47-9D20-329CEA8E9893}"/>
    <cellStyle name="Normal 2 2 2 6 4" xfId="4759" xr:uid="{00000000-0005-0000-0000-000097120000}"/>
    <cellStyle name="Normal 2 2 2 6 4 2" xfId="4760" xr:uid="{00000000-0005-0000-0000-000098120000}"/>
    <cellStyle name="Normal 2 2 2 6 4 2 2" xfId="4761" xr:uid="{00000000-0005-0000-0000-000099120000}"/>
    <cellStyle name="Normal 2 2 2 6 4 2 2 2" xfId="25230" xr:uid="{88EFE955-1EA2-47FE-A69F-E09700DDBF5D}"/>
    <cellStyle name="Normal 2 2 2 6 4 2 3" xfId="25229" xr:uid="{7A62B502-9DC9-4B52-9C89-E94B7AB9B827}"/>
    <cellStyle name="Normal 2 2 2 6 4 3" xfId="4762" xr:uid="{00000000-0005-0000-0000-00009A120000}"/>
    <cellStyle name="Normal 2 2 2 6 4 3 2" xfId="25231" xr:uid="{EB046F30-C5BD-492A-B1FB-4799E3D9329F}"/>
    <cellStyle name="Normal 2 2 2 6 4 4" xfId="25228" xr:uid="{B8786305-F878-40CC-BBF1-E81A45C84A1D}"/>
    <cellStyle name="Normal 2 2 2 6 4 5" xfId="24203" xr:uid="{ABBC218C-6B90-4409-911D-D07CD898FF32}"/>
    <cellStyle name="Normal 2 2 2 6 4 6" xfId="38063" xr:uid="{126DE147-9FDD-4920-9DCE-382C4D286B81}"/>
    <cellStyle name="Normal 2 2 2 6 4 7" xfId="40543" xr:uid="{8710334B-80FA-44B9-A5D0-DB75C1DA392A}"/>
    <cellStyle name="Normal 2 2 2 6 4 8" xfId="43021" xr:uid="{5EE53171-57E0-4FA6-BDE9-5EE6C8C2A4A2}"/>
    <cellStyle name="Normal 2 2 2 6 5" xfId="4763" xr:uid="{00000000-0005-0000-0000-00009B120000}"/>
    <cellStyle name="Normal 2 2 2 6 5 2" xfId="4764" xr:uid="{00000000-0005-0000-0000-00009C120000}"/>
    <cellStyle name="Normal 2 2 2 6 5 2 2" xfId="25233" xr:uid="{7B6F72BC-2ADE-4ACB-87BD-F414E7F7CE84}"/>
    <cellStyle name="Normal 2 2 2 6 5 3" xfId="25232" xr:uid="{8BBA1F54-EBC1-474E-A6DF-47CC85593200}"/>
    <cellStyle name="Normal 2 2 2 6 6" xfId="4765" xr:uid="{00000000-0005-0000-0000-00009D120000}"/>
    <cellStyle name="Normal 2 2 2 6 6 2" xfId="25234" xr:uid="{72AE061B-D5D9-428A-8D67-F10E57C82931}"/>
    <cellStyle name="Normal 2 2 2 6 7" xfId="25213" xr:uid="{68A7B834-59F7-4BED-8165-A958F30BF890}"/>
    <cellStyle name="Normal 2 2 2 6 8" xfId="21380" xr:uid="{1FDAB585-4C52-418B-B75A-51041A73CE6A}"/>
    <cellStyle name="Normal 2 2 2 6 9" xfId="37254" xr:uid="{3135FA92-2366-4D3D-8891-17E3F87E1FCD}"/>
    <cellStyle name="Normal 2 2 2 7" xfId="4766" xr:uid="{00000000-0005-0000-0000-00009E120000}"/>
    <cellStyle name="Normal 2 2 2 7 2" xfId="23651" xr:uid="{027B8E4F-EAC0-46F2-9875-C870AC3C47C9}"/>
    <cellStyle name="Normal 2 2 2 7 3" xfId="21382" xr:uid="{532AC58C-C4C3-447C-95D7-1108E490796A}"/>
    <cellStyle name="Normal 2 2 2 8" xfId="4767" xr:uid="{00000000-0005-0000-0000-00009F120000}"/>
    <cellStyle name="Normal 2 2 2 8 2" xfId="25235" xr:uid="{B9E808C9-43C3-4C65-AFE0-BEAD26521C0D}"/>
    <cellStyle name="Normal 2 2 2 8 3" xfId="24200" xr:uid="{8EAE13A8-66C1-4DF2-9837-AF2A79213B58}"/>
    <cellStyle name="Normal 2 2 2 8 4" xfId="38060" xr:uid="{A0F3D1DD-47CD-45E7-BCFC-6CB5F94FC060}"/>
    <cellStyle name="Normal 2 2 2 8 5" xfId="40540" xr:uid="{EE31BCE3-0DA7-4C77-A23F-6AA4915FE95D}"/>
    <cellStyle name="Normal 2 2 2 8 6" xfId="43018" xr:uid="{58818522-63A3-4981-9C3C-575C477BD4B8}"/>
    <cellStyle name="Normal 2 2 2 9" xfId="19770" xr:uid="{31B1EBEE-445D-41BD-993F-0647FB8046F6}"/>
    <cellStyle name="Normal 2 2 3" xfId="4768" xr:uid="{00000000-0005-0000-0000-0000A0120000}"/>
    <cellStyle name="Normal 2 2 3 2" xfId="4769" xr:uid="{00000000-0005-0000-0000-0000A1120000}"/>
    <cellStyle name="Normal 2 2 3 2 10" xfId="42214" xr:uid="{B9DD8C81-AB30-43B1-85D8-384ED9FBE515}"/>
    <cellStyle name="Normal 2 2 3 2 2" xfId="4770" xr:uid="{00000000-0005-0000-0000-0000A2120000}"/>
    <cellStyle name="Normal 2 2 3 2 2 2" xfId="4771" xr:uid="{00000000-0005-0000-0000-0000A3120000}"/>
    <cellStyle name="Normal 2 2 3 2 2 2 2" xfId="4772" xr:uid="{00000000-0005-0000-0000-0000A4120000}"/>
    <cellStyle name="Normal 2 2 3 2 2 2 2 2" xfId="4773" xr:uid="{00000000-0005-0000-0000-0000A5120000}"/>
    <cellStyle name="Normal 2 2 3 2 2 2 2 2 2" xfId="25237" xr:uid="{D42F7164-4C8D-45CB-BC11-31B25E0AFB00}"/>
    <cellStyle name="Normal 2 2 3 2 2 2 2 3" xfId="25236" xr:uid="{C6CF87E3-EC2F-4CCA-867A-E87CBF694A27}"/>
    <cellStyle name="Normal 2 2 3 2 2 2 3" xfId="4774" xr:uid="{00000000-0005-0000-0000-0000A6120000}"/>
    <cellStyle name="Normal 2 2 3 2 2 2 3 2" xfId="25238" xr:uid="{151FCA0B-10C3-4045-901C-9948B197D856}"/>
    <cellStyle name="Normal 2 2 3 2 2 2 4" xfId="23654" xr:uid="{915FBDFB-272A-4F58-AF32-556EBAD95C09}"/>
    <cellStyle name="Normal 2 2 3 2 2 3" xfId="4775" xr:uid="{00000000-0005-0000-0000-0000A7120000}"/>
    <cellStyle name="Normal 2 2 3 2 2 3 2" xfId="4776" xr:uid="{00000000-0005-0000-0000-0000A8120000}"/>
    <cellStyle name="Normal 2 2 3 2 2 3 2 2" xfId="4777" xr:uid="{00000000-0005-0000-0000-0000A9120000}"/>
    <cellStyle name="Normal 2 2 3 2 2 3 2 2 2" xfId="25241" xr:uid="{24759002-24DF-4B6A-8794-DEF569869B88}"/>
    <cellStyle name="Normal 2 2 3 2 2 3 2 3" xfId="25240" xr:uid="{DA720C9F-A009-4F4A-9FCA-D2860F376403}"/>
    <cellStyle name="Normal 2 2 3 2 2 3 3" xfId="4778" xr:uid="{00000000-0005-0000-0000-0000AA120000}"/>
    <cellStyle name="Normal 2 2 3 2 2 3 3 2" xfId="25242" xr:uid="{3ED0D56D-3B50-4DBC-9714-B0CF0F4000CE}"/>
    <cellStyle name="Normal 2 2 3 2 2 3 4" xfId="25239" xr:uid="{EE6BBDC8-8EDD-4FF8-8D6B-67C8E18AB5AA}"/>
    <cellStyle name="Normal 2 2 3 2 2 3 5" xfId="24207" xr:uid="{4224BDAF-2A01-436D-BF86-B8843972DB70}"/>
    <cellStyle name="Normal 2 2 3 2 2 3 6" xfId="38067" xr:uid="{CC6965A1-5111-4F1D-9D68-1C52C62A8043}"/>
    <cellStyle name="Normal 2 2 3 2 2 3 7" xfId="40547" xr:uid="{1ADE8C4B-FF56-41C5-8346-550C659E1EEA}"/>
    <cellStyle name="Normal 2 2 3 2 2 3 8" xfId="43025" xr:uid="{A4519CBC-E646-4544-BB28-39947FC305EB}"/>
    <cellStyle name="Normal 2 2 3 2 2 4" xfId="4779" xr:uid="{00000000-0005-0000-0000-0000AB120000}"/>
    <cellStyle name="Normal 2 2 3 2 2 4 2" xfId="4780" xr:uid="{00000000-0005-0000-0000-0000AC120000}"/>
    <cellStyle name="Normal 2 2 3 2 2 4 2 2" xfId="25244" xr:uid="{7D271E25-C349-4FB8-B872-A522475A0EA8}"/>
    <cellStyle name="Normal 2 2 3 2 2 4 3" xfId="25243" xr:uid="{C7CC6BD5-1CE9-4557-8127-DEBDB5DB34E2}"/>
    <cellStyle name="Normal 2 2 3 2 2 5" xfId="4781" xr:uid="{00000000-0005-0000-0000-0000AD120000}"/>
    <cellStyle name="Normal 2 2 3 2 2 5 2" xfId="25245" xr:uid="{0F688401-F9BE-417A-91A6-85CF3C30E4D1}"/>
    <cellStyle name="Normal 2 2 3 2 2 6" xfId="21384" xr:uid="{C3C04DD6-5822-4F47-882A-5084BD8512E8}"/>
    <cellStyle name="Normal 2 2 3 2 2 7" xfId="37257" xr:uid="{FCC7E7BC-6C8A-48CC-A64B-0A0896037822}"/>
    <cellStyle name="Normal 2 2 3 2 2 8" xfId="39737" xr:uid="{33FCE0C0-880F-45EF-A2FC-02528FCFEEA3}"/>
    <cellStyle name="Normal 2 2 3 2 2 9" xfId="42215" xr:uid="{D62CAEE4-1B64-439C-AEDD-D2B5EFF2A3A6}"/>
    <cellStyle name="Normal 2 2 3 2 3" xfId="4782" xr:uid="{00000000-0005-0000-0000-0000AE120000}"/>
    <cellStyle name="Normal 2 2 3 2 3 2" xfId="4783" xr:uid="{00000000-0005-0000-0000-0000AF120000}"/>
    <cellStyle name="Normal 2 2 3 2 3 2 2" xfId="4784" xr:uid="{00000000-0005-0000-0000-0000B0120000}"/>
    <cellStyle name="Normal 2 2 3 2 3 2 2 2" xfId="25247" xr:uid="{6B41F542-4906-4C21-A4F9-C93735267179}"/>
    <cellStyle name="Normal 2 2 3 2 3 2 3" xfId="25246" xr:uid="{5FE8A622-6A72-41A7-B146-C1DC91368EBD}"/>
    <cellStyle name="Normal 2 2 3 2 3 3" xfId="4785" xr:uid="{00000000-0005-0000-0000-0000B1120000}"/>
    <cellStyle name="Normal 2 2 3 2 3 3 2" xfId="25248" xr:uid="{7325693E-6F7A-448F-B061-7785601C43A8}"/>
    <cellStyle name="Normal 2 2 3 2 3 4" xfId="23653" xr:uid="{070D1378-BDF3-4139-9435-B2D2ECEF7677}"/>
    <cellStyle name="Normal 2 2 3 2 4" xfId="4786" xr:uid="{00000000-0005-0000-0000-0000B2120000}"/>
    <cellStyle name="Normal 2 2 3 2 4 2" xfId="4787" xr:uid="{00000000-0005-0000-0000-0000B3120000}"/>
    <cellStyle name="Normal 2 2 3 2 4 2 2" xfId="4788" xr:uid="{00000000-0005-0000-0000-0000B4120000}"/>
    <cellStyle name="Normal 2 2 3 2 4 2 2 2" xfId="25251" xr:uid="{E28FBBA0-367C-4F9B-B887-BF2C8DFAA5E0}"/>
    <cellStyle name="Normal 2 2 3 2 4 2 3" xfId="25250" xr:uid="{9169CC0A-9F10-4440-B99A-A500FDAF7EA1}"/>
    <cellStyle name="Normal 2 2 3 2 4 3" xfId="4789" xr:uid="{00000000-0005-0000-0000-0000B5120000}"/>
    <cellStyle name="Normal 2 2 3 2 4 3 2" xfId="25252" xr:uid="{51C58D85-50DD-41EF-8D65-2AAB796B66E0}"/>
    <cellStyle name="Normal 2 2 3 2 4 4" xfId="25249" xr:uid="{08B72C54-80C3-4464-BF45-1E94FD0EBC58}"/>
    <cellStyle name="Normal 2 2 3 2 4 5" xfId="24206" xr:uid="{7E37C313-680C-49E4-9466-83F4FA8C3FA2}"/>
    <cellStyle name="Normal 2 2 3 2 4 6" xfId="38066" xr:uid="{C8DDF969-BBC1-4D97-8F84-73919C54C3A2}"/>
    <cellStyle name="Normal 2 2 3 2 4 7" xfId="40546" xr:uid="{93A843A3-0C46-45B0-80BD-CD8EAFA06C21}"/>
    <cellStyle name="Normal 2 2 3 2 4 8" xfId="43024" xr:uid="{AFE81A43-59B2-4994-944D-2AF433566ADB}"/>
    <cellStyle name="Normal 2 2 3 2 5" xfId="4790" xr:uid="{00000000-0005-0000-0000-0000B6120000}"/>
    <cellStyle name="Normal 2 2 3 2 5 2" xfId="4791" xr:uid="{00000000-0005-0000-0000-0000B7120000}"/>
    <cellStyle name="Normal 2 2 3 2 5 2 2" xfId="25254" xr:uid="{BA2CE156-3B18-4D5C-87BE-2E623DD17A8D}"/>
    <cellStyle name="Normal 2 2 3 2 5 3" xfId="25253" xr:uid="{592043FB-5435-4C95-89A8-9AD438AC1B32}"/>
    <cellStyle name="Normal 2 2 3 2 6" xfId="4792" xr:uid="{00000000-0005-0000-0000-0000B8120000}"/>
    <cellStyle name="Normal 2 2 3 2 6 2" xfId="25255" xr:uid="{2BFD7588-A081-4C17-9201-A31C0BAF89E8}"/>
    <cellStyle name="Normal 2 2 3 2 7" xfId="21383" xr:uid="{04AE1514-5BF2-4955-938C-09E5B51F9092}"/>
    <cellStyle name="Normal 2 2 3 2 8" xfId="37256" xr:uid="{0DAD1034-004B-472A-914C-8D9257855210}"/>
    <cellStyle name="Normal 2 2 3 2 9" xfId="39736" xr:uid="{7D87A2A1-D8A6-4569-9B40-5635E7785FD6}"/>
    <cellStyle name="Normal 2 2 3 3" xfId="4793" xr:uid="{00000000-0005-0000-0000-0000B9120000}"/>
    <cellStyle name="Normal 2 2 3 3 2" xfId="25256" xr:uid="{E7B21E71-A587-43AA-826E-116BDA4723FD}"/>
    <cellStyle name="Normal 2 2 3 3 3" xfId="21385" xr:uid="{2C1E25D6-F111-4BCE-AC97-867AD62DA3F1}"/>
    <cellStyle name="Normal 2 2 3 4" xfId="4794" xr:uid="{00000000-0005-0000-0000-0000BA120000}"/>
    <cellStyle name="Normal 2 2 3 4 2" xfId="23652" xr:uid="{71CE18F3-C737-4EE7-8B1C-44BC13BB67C6}"/>
    <cellStyle name="Normal 2 2 3 5" xfId="24205" xr:uid="{A5F1CF31-E471-4529-9859-31E82437F1F0}"/>
    <cellStyle name="Normal 2 2 3 5 2" xfId="38065" xr:uid="{B3D00378-9DDE-4B59-B124-51E42FEE989D}"/>
    <cellStyle name="Normal 2 2 3 5 3" xfId="40545" xr:uid="{249FEDE7-E546-45F5-8F5B-64D08610A44A}"/>
    <cellStyle name="Normal 2 2 3 5 4" xfId="43023" xr:uid="{28B59712-5F66-4EB0-B43D-93A85A780D77}"/>
    <cellStyle name="Normal 2 2 3 6" xfId="19771" xr:uid="{BAD49DCC-DA61-4577-965C-6374573885BA}"/>
    <cellStyle name="Normal 2 2 3 7" xfId="36673" xr:uid="{814DDAF9-1DBF-48BB-9827-E73B3807B819}"/>
    <cellStyle name="Normal 2 2 3 8" xfId="39153" xr:uid="{8FE4813E-18AC-4EA7-A9FD-BD5144388318}"/>
    <cellStyle name="Normal 2 2 3 9" xfId="41631" xr:uid="{F9991769-DCC2-4ED9-8117-564B28772A9E}"/>
    <cellStyle name="Normal 2 2 4" xfId="4795" xr:uid="{00000000-0005-0000-0000-0000BB120000}"/>
    <cellStyle name="Normal 2 2 4 10" xfId="41632" xr:uid="{DFB39D00-A2A9-4B4A-9ABE-4F8D205B911B}"/>
    <cellStyle name="Normal 2 2 4 2" xfId="4796" xr:uid="{00000000-0005-0000-0000-0000BC120000}"/>
    <cellStyle name="Normal 2 2 4 2 2" xfId="4797" xr:uid="{00000000-0005-0000-0000-0000BD120000}"/>
    <cellStyle name="Normal 2 2 4 2 2 2" xfId="23656" xr:uid="{4C31EC73-BC2D-4AC4-846C-B66F3A4F7F66}"/>
    <cellStyle name="Normal 2 2 4 2 3" xfId="23655" xr:uid="{3DE89896-A457-4FE7-A422-C97B2E7FF318}"/>
    <cellStyle name="Normal 2 2 4 2 4" xfId="21386" xr:uid="{EAD137AB-B5FE-4D82-9519-1F77827ACBAD}"/>
    <cellStyle name="Normal 2 2 4 3" xfId="4798" xr:uid="{00000000-0005-0000-0000-0000BE120000}"/>
    <cellStyle name="Normal 2 2 4 3 10" xfId="39738" xr:uid="{D3C264A5-6280-4464-8B6D-D2B1523E7A9D}"/>
    <cellStyle name="Normal 2 2 4 3 11" xfId="42216" xr:uid="{2650424E-96D4-42CE-A7B0-42EF3C91EB93}"/>
    <cellStyle name="Normal 2 2 4 3 2" xfId="4799" xr:uid="{00000000-0005-0000-0000-0000BF120000}"/>
    <cellStyle name="Normal 2 2 4 3 2 10" xfId="42217" xr:uid="{5EE953F6-13F8-4348-8D29-09BCDE58A2F6}"/>
    <cellStyle name="Normal 2 2 4 3 2 2" xfId="4800" xr:uid="{00000000-0005-0000-0000-0000C0120000}"/>
    <cellStyle name="Normal 2 2 4 3 2 2 2" xfId="4801" xr:uid="{00000000-0005-0000-0000-0000C1120000}"/>
    <cellStyle name="Normal 2 2 4 3 2 2 2 2" xfId="4802" xr:uid="{00000000-0005-0000-0000-0000C2120000}"/>
    <cellStyle name="Normal 2 2 4 3 2 2 2 2 2" xfId="25261" xr:uid="{F8233AD8-CA92-4541-9233-E7E497C8B1DA}"/>
    <cellStyle name="Normal 2 2 4 3 2 2 2 3" xfId="25260" xr:uid="{422646E2-18DA-4B26-9B9D-12E30498841F}"/>
    <cellStyle name="Normal 2 2 4 3 2 2 3" xfId="4803" xr:uid="{00000000-0005-0000-0000-0000C3120000}"/>
    <cellStyle name="Normal 2 2 4 3 2 2 3 2" xfId="25262" xr:uid="{7EDF69B5-50DC-4A70-8B29-E755C4462346}"/>
    <cellStyle name="Normal 2 2 4 3 2 2 4" xfId="25259" xr:uid="{D937A95C-6EF1-43F5-A731-F926526DD6A5}"/>
    <cellStyle name="Normal 2 2 4 3 2 2 5" xfId="24210" xr:uid="{C0D0172C-A0C5-493A-83B5-54CECB8D8A47}"/>
    <cellStyle name="Normal 2 2 4 3 2 2 6" xfId="38070" xr:uid="{9834D09D-34F6-4AAC-A111-1D5E7249899C}"/>
    <cellStyle name="Normal 2 2 4 3 2 2 7" xfId="40550" xr:uid="{C6D72F75-411E-465E-BCF3-A4B7FC3B43DE}"/>
    <cellStyle name="Normal 2 2 4 3 2 2 8" xfId="43028" xr:uid="{52C23AA7-7B6F-4959-8177-FF79FDEC1D65}"/>
    <cellStyle name="Normal 2 2 4 3 2 3" xfId="4804" xr:uid="{00000000-0005-0000-0000-0000C4120000}"/>
    <cellStyle name="Normal 2 2 4 3 2 3 2" xfId="4805" xr:uid="{00000000-0005-0000-0000-0000C5120000}"/>
    <cellStyle name="Normal 2 2 4 3 2 3 2 2" xfId="4806" xr:uid="{00000000-0005-0000-0000-0000C6120000}"/>
    <cellStyle name="Normal 2 2 4 3 2 3 2 2 2" xfId="25265" xr:uid="{4523A325-8AB8-40F1-A701-1A0866091436}"/>
    <cellStyle name="Normal 2 2 4 3 2 3 2 3" xfId="25264" xr:uid="{092412AB-C668-4845-AEC4-D7ADCB362AE0}"/>
    <cellStyle name="Normal 2 2 4 3 2 3 3" xfId="4807" xr:uid="{00000000-0005-0000-0000-0000C7120000}"/>
    <cellStyle name="Normal 2 2 4 3 2 3 3 2" xfId="25266" xr:uid="{4BE85724-7F37-459F-97F2-574E8714E1DA}"/>
    <cellStyle name="Normal 2 2 4 3 2 3 4" xfId="25263" xr:uid="{82A05B1C-5190-4697-900D-FB99B504ABD3}"/>
    <cellStyle name="Normal 2 2 4 3 2 4" xfId="4808" xr:uid="{00000000-0005-0000-0000-0000C8120000}"/>
    <cellStyle name="Normal 2 2 4 3 2 4 2" xfId="4809" xr:uid="{00000000-0005-0000-0000-0000C9120000}"/>
    <cellStyle name="Normal 2 2 4 3 2 4 2 2" xfId="25268" xr:uid="{7723F409-B193-4E89-90F2-424C7A1804BF}"/>
    <cellStyle name="Normal 2 2 4 3 2 4 3" xfId="25267" xr:uid="{833002A1-6F84-4830-9480-242CAB544EF9}"/>
    <cellStyle name="Normal 2 2 4 3 2 5" xfId="4810" xr:uid="{00000000-0005-0000-0000-0000CA120000}"/>
    <cellStyle name="Normal 2 2 4 3 2 5 2" xfId="25269" xr:uid="{6DE49422-B7FD-4DD6-A043-A57D95FC2A22}"/>
    <cellStyle name="Normal 2 2 4 3 2 6" xfId="25258" xr:uid="{C212CBC0-0231-437B-8BF4-5C84AD557DE0}"/>
    <cellStyle name="Normal 2 2 4 3 2 7" xfId="21388" xr:uid="{1047B34F-94F9-4E3F-A472-3C742FEAD9E7}"/>
    <cellStyle name="Normal 2 2 4 3 2 8" xfId="37259" xr:uid="{FE629A53-B048-4830-8C6C-A9A9B0C42C5D}"/>
    <cellStyle name="Normal 2 2 4 3 2 9" xfId="39739" xr:uid="{01F6F55D-5FB4-4665-8487-1F6E08CB6CDF}"/>
    <cellStyle name="Normal 2 2 4 3 3" xfId="4811" xr:uid="{00000000-0005-0000-0000-0000CB120000}"/>
    <cellStyle name="Normal 2 2 4 3 3 2" xfId="4812" xr:uid="{00000000-0005-0000-0000-0000CC120000}"/>
    <cellStyle name="Normal 2 2 4 3 3 2 2" xfId="4813" xr:uid="{00000000-0005-0000-0000-0000CD120000}"/>
    <cellStyle name="Normal 2 2 4 3 3 2 2 2" xfId="25272" xr:uid="{00BBC3A0-5AAC-4289-91EA-6A410D15E66D}"/>
    <cellStyle name="Normal 2 2 4 3 3 2 3" xfId="25271" xr:uid="{1F23CA5F-5BAA-458E-965A-F5EC047B307F}"/>
    <cellStyle name="Normal 2 2 4 3 3 3" xfId="4814" xr:uid="{00000000-0005-0000-0000-0000CE120000}"/>
    <cellStyle name="Normal 2 2 4 3 3 3 2" xfId="25273" xr:uid="{C1BB70FC-B6C2-4EE6-B8CB-354E31F40D83}"/>
    <cellStyle name="Normal 2 2 4 3 3 4" xfId="25270" xr:uid="{1C1C9864-8D06-4B20-A44F-F1BEAA11A974}"/>
    <cellStyle name="Normal 2 2 4 3 3 5" xfId="24209" xr:uid="{0458478C-5361-46DF-9FD5-0EF601EA049E}"/>
    <cellStyle name="Normal 2 2 4 3 3 6" xfId="38069" xr:uid="{AEECD946-3C23-416E-B68E-4C99CA5D58C9}"/>
    <cellStyle name="Normal 2 2 4 3 3 7" xfId="40549" xr:uid="{A810690E-A40C-48FE-A40E-E7380CA29364}"/>
    <cellStyle name="Normal 2 2 4 3 3 8" xfId="43027" xr:uid="{C58BF656-8476-49FA-9742-9505143F5B12}"/>
    <cellStyle name="Normal 2 2 4 3 4" xfId="4815" xr:uid="{00000000-0005-0000-0000-0000CF120000}"/>
    <cellStyle name="Normal 2 2 4 3 4 2" xfId="4816" xr:uid="{00000000-0005-0000-0000-0000D0120000}"/>
    <cellStyle name="Normal 2 2 4 3 4 2 2" xfId="4817" xr:uid="{00000000-0005-0000-0000-0000D1120000}"/>
    <cellStyle name="Normal 2 2 4 3 4 2 2 2" xfId="25276" xr:uid="{D9A563AD-95DB-404F-B59A-BBFCEA02D29C}"/>
    <cellStyle name="Normal 2 2 4 3 4 2 3" xfId="25275" xr:uid="{82831BBA-7318-41D7-B3ED-A9BC4C74626B}"/>
    <cellStyle name="Normal 2 2 4 3 4 3" xfId="4818" xr:uid="{00000000-0005-0000-0000-0000D2120000}"/>
    <cellStyle name="Normal 2 2 4 3 4 3 2" xfId="25277" xr:uid="{06ABB4BB-55AB-467F-A566-E1022340D54D}"/>
    <cellStyle name="Normal 2 2 4 3 4 4" xfId="25274" xr:uid="{C6EDF576-B68B-4001-B173-C8D7139A8E77}"/>
    <cellStyle name="Normal 2 2 4 3 5" xfId="4819" xr:uid="{00000000-0005-0000-0000-0000D3120000}"/>
    <cellStyle name="Normal 2 2 4 3 5 2" xfId="4820" xr:uid="{00000000-0005-0000-0000-0000D4120000}"/>
    <cellStyle name="Normal 2 2 4 3 5 2 2" xfId="25279" xr:uid="{B05D8EAF-FD8D-48C7-A665-1F95DFE324E0}"/>
    <cellStyle name="Normal 2 2 4 3 5 3" xfId="25278" xr:uid="{EAB105A1-5F5B-41C0-AA77-D38C004BF446}"/>
    <cellStyle name="Normal 2 2 4 3 6" xfId="4821" xr:uid="{00000000-0005-0000-0000-0000D5120000}"/>
    <cellStyle name="Normal 2 2 4 3 6 2" xfId="25280" xr:uid="{2E9747E4-88D6-49D9-B709-171E047DC2A4}"/>
    <cellStyle name="Normal 2 2 4 3 7" xfId="25257" xr:uid="{98ECBB23-A53D-45A6-8CAB-CF0D3FD06112}"/>
    <cellStyle name="Normal 2 2 4 3 8" xfId="21387" xr:uid="{3CAE0D54-5279-4688-8DC4-F344E0D898EE}"/>
    <cellStyle name="Normal 2 2 4 3 9" xfId="37258" xr:uid="{C9175865-9D32-45B8-8EBD-03EC7D14FD7D}"/>
    <cellStyle name="Normal 2 2 4 4" xfId="4822" xr:uid="{00000000-0005-0000-0000-0000D6120000}"/>
    <cellStyle name="Normal 2 2 4 4 2" xfId="21389" xr:uid="{297B8156-F07B-4BA1-9ED6-5C708566DFAA}"/>
    <cellStyle name="Normal 2 2 4 5" xfId="4823" xr:uid="{00000000-0005-0000-0000-0000D7120000}"/>
    <cellStyle name="Normal 2 2 4 5 2" xfId="25281" xr:uid="{36F8298E-D302-4C38-ADF8-84D28790A288}"/>
    <cellStyle name="Normal 2 2 4 5 3" xfId="24208" xr:uid="{1A1CD7F5-01E5-4539-B328-9DFB11445980}"/>
    <cellStyle name="Normal 2 2 4 5 4" xfId="38068" xr:uid="{9B26E700-879D-4DED-8E40-56C09EBE3155}"/>
    <cellStyle name="Normal 2 2 4 5 5" xfId="40548" xr:uid="{26210A4A-404B-4754-9B24-F042EDA432AA}"/>
    <cellStyle name="Normal 2 2 4 5 6" xfId="43026" xr:uid="{EC9A890A-7BBC-4223-8ADB-1BB01D5D5B76}"/>
    <cellStyle name="Normal 2 2 4 6" xfId="4824" xr:uid="{00000000-0005-0000-0000-0000D8120000}"/>
    <cellStyle name="Normal 2 2 4 6 2" xfId="25282" xr:uid="{59553C90-693C-4FE7-8B83-DF82F8639AF4}"/>
    <cellStyle name="Normal 2 2 4 7" xfId="19772" xr:uid="{51B9A1B0-A81E-4BC8-B57B-1C09DB7C2F48}"/>
    <cellStyle name="Normal 2 2 4 8" xfId="36674" xr:uid="{F37562E7-14A4-456B-AAFC-AA5C84468BE4}"/>
    <cellStyle name="Normal 2 2 4 9" xfId="39154" xr:uid="{060A2C53-5BE6-4AB8-9BFF-97AC0934F731}"/>
    <cellStyle name="Normal 2 2 5" xfId="4825" xr:uid="{00000000-0005-0000-0000-0000D9120000}"/>
    <cellStyle name="Normal 2 2 5 10" xfId="41633" xr:uid="{70C0BDA1-7E1D-4530-8AB0-ABCAC56B4240}"/>
    <cellStyle name="Normal 2 2 5 2" xfId="4826" xr:uid="{00000000-0005-0000-0000-0000DA120000}"/>
    <cellStyle name="Normal 2 2 5 2 10" xfId="42218" xr:uid="{3F756D18-B41F-49F8-908C-7DACC539A78F}"/>
    <cellStyle name="Normal 2 2 5 2 2" xfId="4827" xr:uid="{00000000-0005-0000-0000-0000DB120000}"/>
    <cellStyle name="Normal 2 2 5 2 2 2" xfId="4828" xr:uid="{00000000-0005-0000-0000-0000DC120000}"/>
    <cellStyle name="Normal 2 2 5 2 2 2 2" xfId="4829" xr:uid="{00000000-0005-0000-0000-0000DD120000}"/>
    <cellStyle name="Normal 2 2 5 2 2 2 2 2" xfId="4830" xr:uid="{00000000-0005-0000-0000-0000DE120000}"/>
    <cellStyle name="Normal 2 2 5 2 2 2 2 2 2" xfId="20777" xr:uid="{FDBA759B-D630-4A51-8442-B133DD043CE7}"/>
    <cellStyle name="Normal 2 2 5 2 2 2 2 3" xfId="25283" xr:uid="{AF051AC7-FA5E-4BF8-B964-0406C1BD9859}"/>
    <cellStyle name="Normal 2 2 5 2 2 2 3" xfId="4831" xr:uid="{00000000-0005-0000-0000-0000DF120000}"/>
    <cellStyle name="Normal 2 2 5 2 2 2 3 2" xfId="20776" xr:uid="{470A1252-390D-4F97-9F1A-6E36044D2C61}"/>
    <cellStyle name="Normal 2 2 5 2 2 2 4" xfId="23658" xr:uid="{091250FA-E05D-4517-B78A-5E6989213A3A}"/>
    <cellStyle name="Normal 2 2 5 2 2 3" xfId="4832" xr:uid="{00000000-0005-0000-0000-0000E0120000}"/>
    <cellStyle name="Normal 2 2 5 2 2 3 2" xfId="4833" xr:uid="{00000000-0005-0000-0000-0000E1120000}"/>
    <cellStyle name="Normal 2 2 5 2 2 3 2 2" xfId="4834" xr:uid="{00000000-0005-0000-0000-0000E2120000}"/>
    <cellStyle name="Normal 2 2 5 2 2 3 2 2 2" xfId="20773" xr:uid="{98437774-1413-4F18-A3AD-1E16C4DE8B7E}"/>
    <cellStyle name="Normal 2 2 5 2 2 3 2 3" xfId="20774" xr:uid="{02EB6084-D57E-41D0-9AAA-56F317C53110}"/>
    <cellStyle name="Normal 2 2 5 2 2 3 3" xfId="4835" xr:uid="{00000000-0005-0000-0000-0000E3120000}"/>
    <cellStyle name="Normal 2 2 5 2 2 3 3 2" xfId="20772" xr:uid="{B4AF698A-1D79-44C5-9321-FEACD4F530C2}"/>
    <cellStyle name="Normal 2 2 5 2 2 3 4" xfId="20775" xr:uid="{CF6024A7-7433-4180-8443-F411101620DF}"/>
    <cellStyle name="Normal 2 2 5 2 2 3 5" xfId="24213" xr:uid="{80113045-AB1D-4EEB-B91F-A9FBE7FC6EB3}"/>
    <cellStyle name="Normal 2 2 5 2 2 3 6" xfId="38073" xr:uid="{EED6B3C6-FA43-4A84-9207-72990BB2558B}"/>
    <cellStyle name="Normal 2 2 5 2 2 3 7" xfId="40553" xr:uid="{0BE05C44-9A09-4EA1-838C-BC5059A5366D}"/>
    <cellStyle name="Normal 2 2 5 2 2 3 8" xfId="43031" xr:uid="{C689291B-0FA2-4B0E-95C3-0ACFF602E179}"/>
    <cellStyle name="Normal 2 2 5 2 2 4" xfId="4836" xr:uid="{00000000-0005-0000-0000-0000E4120000}"/>
    <cellStyle name="Normal 2 2 5 2 2 4 2" xfId="4837" xr:uid="{00000000-0005-0000-0000-0000E5120000}"/>
    <cellStyle name="Normal 2 2 5 2 2 4 2 2" xfId="25285" xr:uid="{CED1E0A4-9570-4D7D-86FB-CCFEE0A93C8D}"/>
    <cellStyle name="Normal 2 2 5 2 2 4 3" xfId="25284" xr:uid="{84BBE479-238E-4913-AC32-83D26CB978BA}"/>
    <cellStyle name="Normal 2 2 5 2 2 5" xfId="4838" xr:uid="{00000000-0005-0000-0000-0000E6120000}"/>
    <cellStyle name="Normal 2 2 5 2 2 5 2" xfId="25286" xr:uid="{3FB0E183-DE0E-4791-8670-B2166924AED2}"/>
    <cellStyle name="Normal 2 2 5 2 2 6" xfId="21391" xr:uid="{87BAC0F2-FA07-45F2-B0CA-9B117CFF12BA}"/>
    <cellStyle name="Normal 2 2 5 2 2 7" xfId="37261" xr:uid="{AB6FDE39-C0CB-46B0-A9B3-E8ED4A299730}"/>
    <cellStyle name="Normal 2 2 5 2 2 8" xfId="39741" xr:uid="{FABE521A-A798-498D-87F1-33C2B8F46F54}"/>
    <cellStyle name="Normal 2 2 5 2 2 9" xfId="42219" xr:uid="{3151F92F-3D8B-4C3B-8F2C-0DDB1FFAC2D3}"/>
    <cellStyle name="Normal 2 2 5 2 3" xfId="4839" xr:uid="{00000000-0005-0000-0000-0000E7120000}"/>
    <cellStyle name="Normal 2 2 5 2 3 2" xfId="4840" xr:uid="{00000000-0005-0000-0000-0000E8120000}"/>
    <cellStyle name="Normal 2 2 5 2 3 2 2" xfId="4841" xr:uid="{00000000-0005-0000-0000-0000E9120000}"/>
    <cellStyle name="Normal 2 2 5 2 3 2 2 2" xfId="25288" xr:uid="{93ECA8A1-7EDA-4F62-9065-BC30FC5C1E34}"/>
    <cellStyle name="Normal 2 2 5 2 3 2 3" xfId="25287" xr:uid="{D5839673-9721-4E7C-8991-BBA5FCF1D2D7}"/>
    <cellStyle name="Normal 2 2 5 2 3 3" xfId="4842" xr:uid="{00000000-0005-0000-0000-0000EA120000}"/>
    <cellStyle name="Normal 2 2 5 2 3 3 2" xfId="25289" xr:uid="{329C3F50-8C98-4DD9-9670-B8511C469FD2}"/>
    <cellStyle name="Normal 2 2 5 2 3 4" xfId="23657" xr:uid="{BE9BC5C8-D21F-4943-B71A-3A35E1885C9F}"/>
    <cellStyle name="Normal 2 2 5 2 4" xfId="4843" xr:uid="{00000000-0005-0000-0000-0000EB120000}"/>
    <cellStyle name="Normal 2 2 5 2 4 2" xfId="4844" xr:uid="{00000000-0005-0000-0000-0000EC120000}"/>
    <cellStyle name="Normal 2 2 5 2 4 2 2" xfId="4845" xr:uid="{00000000-0005-0000-0000-0000ED120000}"/>
    <cellStyle name="Normal 2 2 5 2 4 2 2 2" xfId="25292" xr:uid="{F2E97495-F348-47CC-ACD6-70721EC94802}"/>
    <cellStyle name="Normal 2 2 5 2 4 2 3" xfId="25291" xr:uid="{E9D9FACC-92C2-43AA-9CE6-1B9CA295F326}"/>
    <cellStyle name="Normal 2 2 5 2 4 3" xfId="4846" xr:uid="{00000000-0005-0000-0000-0000EE120000}"/>
    <cellStyle name="Normal 2 2 5 2 4 3 2" xfId="25293" xr:uid="{93B1A720-568A-4A9F-9B07-C2C3E30E8462}"/>
    <cellStyle name="Normal 2 2 5 2 4 4" xfId="25290" xr:uid="{6FE46615-115F-40A3-A449-4D05FC57B77F}"/>
    <cellStyle name="Normal 2 2 5 2 4 5" xfId="24212" xr:uid="{293101E9-091F-4CD4-912C-5ADF09220DC2}"/>
    <cellStyle name="Normal 2 2 5 2 4 6" xfId="38072" xr:uid="{26B0DD94-E5DD-4D4F-BEDD-6585E1DCB7FE}"/>
    <cellStyle name="Normal 2 2 5 2 4 7" xfId="40552" xr:uid="{7F80A014-E7A2-4CA7-AD4F-E7FFE73B9AC3}"/>
    <cellStyle name="Normal 2 2 5 2 4 8" xfId="43030" xr:uid="{EFC72BD0-80B8-43F1-9444-45D6B49A51CA}"/>
    <cellStyle name="Normal 2 2 5 2 5" xfId="4847" xr:uid="{00000000-0005-0000-0000-0000EF120000}"/>
    <cellStyle name="Normal 2 2 5 2 5 2" xfId="4848" xr:uid="{00000000-0005-0000-0000-0000F0120000}"/>
    <cellStyle name="Normal 2 2 5 2 5 2 2" xfId="25295" xr:uid="{8092191B-14CA-4079-932E-A3FEBBE68CD7}"/>
    <cellStyle name="Normal 2 2 5 2 5 3" xfId="25294" xr:uid="{1EFE40B4-270C-4FF6-83B3-5C3446CFB360}"/>
    <cellStyle name="Normal 2 2 5 2 6" xfId="4849" xr:uid="{00000000-0005-0000-0000-0000F1120000}"/>
    <cellStyle name="Normal 2 2 5 2 6 2" xfId="25296" xr:uid="{34B2CDCB-7E6B-42D9-A2B3-DD9E22AFF68E}"/>
    <cellStyle name="Normal 2 2 5 2 7" xfId="21390" xr:uid="{ECF0B025-E790-4344-90B6-44EA3DFF2DAC}"/>
    <cellStyle name="Normal 2 2 5 2 8" xfId="37260" xr:uid="{84BDBB99-BCBF-402F-AC2A-88714353BF53}"/>
    <cellStyle name="Normal 2 2 5 2 9" xfId="39740" xr:uid="{40D57EA4-D284-440E-BBCC-052C58E975C6}"/>
    <cellStyle name="Normal 2 2 5 3" xfId="4850" xr:uid="{00000000-0005-0000-0000-0000F2120000}"/>
    <cellStyle name="Normal 2 2 5 3 10" xfId="39742" xr:uid="{281F357A-57CD-46A0-8228-780C9F396CEF}"/>
    <cellStyle name="Normal 2 2 5 3 11" xfId="42220" xr:uid="{655A71D7-79FF-4A93-B149-AC3D584A7DD1}"/>
    <cellStyle name="Normal 2 2 5 3 2" xfId="4851" xr:uid="{00000000-0005-0000-0000-0000F3120000}"/>
    <cellStyle name="Normal 2 2 5 3 2 10" xfId="42221" xr:uid="{CDF87C4A-E365-438E-B56F-1EC8A6FCE7FB}"/>
    <cellStyle name="Normal 2 2 5 3 2 2" xfId="4852" xr:uid="{00000000-0005-0000-0000-0000F4120000}"/>
    <cellStyle name="Normal 2 2 5 3 2 2 2" xfId="4853" xr:uid="{00000000-0005-0000-0000-0000F5120000}"/>
    <cellStyle name="Normal 2 2 5 3 2 2 2 2" xfId="4854" xr:uid="{00000000-0005-0000-0000-0000F6120000}"/>
    <cellStyle name="Normal 2 2 5 3 2 2 2 2 2" xfId="25301" xr:uid="{2FDDDD25-6196-4FC0-9AF9-1DBA9289F8B2}"/>
    <cellStyle name="Normal 2 2 5 3 2 2 2 3" xfId="25300" xr:uid="{2EB50286-8C99-4A03-8671-4BB629213751}"/>
    <cellStyle name="Normal 2 2 5 3 2 2 3" xfId="4855" xr:uid="{00000000-0005-0000-0000-0000F7120000}"/>
    <cellStyle name="Normal 2 2 5 3 2 2 3 2" xfId="25302" xr:uid="{94253344-D781-419C-935D-AF30DF3206F1}"/>
    <cellStyle name="Normal 2 2 5 3 2 2 4" xfId="25299" xr:uid="{4D2E51B6-2363-497F-ABC3-1D89C961BCE7}"/>
    <cellStyle name="Normal 2 2 5 3 2 2 5" xfId="24215" xr:uid="{E6378059-7670-4889-B398-C962C21DACBE}"/>
    <cellStyle name="Normal 2 2 5 3 2 2 6" xfId="38075" xr:uid="{397526F5-699F-4A73-96BC-91B8C29E0348}"/>
    <cellStyle name="Normal 2 2 5 3 2 2 7" xfId="40555" xr:uid="{CF1D93AC-0F4A-4137-9C6C-75E0DC18F075}"/>
    <cellStyle name="Normal 2 2 5 3 2 2 8" xfId="43033" xr:uid="{092BA9A1-2B37-45B7-BA1A-807E517F73FF}"/>
    <cellStyle name="Normal 2 2 5 3 2 3" xfId="4856" xr:uid="{00000000-0005-0000-0000-0000F8120000}"/>
    <cellStyle name="Normal 2 2 5 3 2 3 2" xfId="4857" xr:uid="{00000000-0005-0000-0000-0000F9120000}"/>
    <cellStyle name="Normal 2 2 5 3 2 3 2 2" xfId="4858" xr:uid="{00000000-0005-0000-0000-0000FA120000}"/>
    <cellStyle name="Normal 2 2 5 3 2 3 2 2 2" xfId="25305" xr:uid="{2906AC65-586F-48DF-8D08-E5FCEBEF5C13}"/>
    <cellStyle name="Normal 2 2 5 3 2 3 2 3" xfId="25304" xr:uid="{4F78A510-3FAD-4CFD-8013-29EA622B0443}"/>
    <cellStyle name="Normal 2 2 5 3 2 3 3" xfId="4859" xr:uid="{00000000-0005-0000-0000-0000FB120000}"/>
    <cellStyle name="Normal 2 2 5 3 2 3 3 2" xfId="25306" xr:uid="{8E0091BD-3661-4255-9212-894A33BC3331}"/>
    <cellStyle name="Normal 2 2 5 3 2 3 4" xfId="25303" xr:uid="{205DF9FB-CBA5-4157-A8C7-216CCD8E3EB9}"/>
    <cellStyle name="Normal 2 2 5 3 2 4" xfId="4860" xr:uid="{00000000-0005-0000-0000-0000FC120000}"/>
    <cellStyle name="Normal 2 2 5 3 2 4 2" xfId="4861" xr:uid="{00000000-0005-0000-0000-0000FD120000}"/>
    <cellStyle name="Normal 2 2 5 3 2 4 2 2" xfId="25308" xr:uid="{ABA91EC6-405B-43A7-902C-F7A95345165A}"/>
    <cellStyle name="Normal 2 2 5 3 2 4 3" xfId="25307" xr:uid="{B6078D03-3FDE-452B-A32E-D8850FB60355}"/>
    <cellStyle name="Normal 2 2 5 3 2 5" xfId="4862" xr:uid="{00000000-0005-0000-0000-0000FE120000}"/>
    <cellStyle name="Normal 2 2 5 3 2 5 2" xfId="26688" xr:uid="{32D5A525-9BBB-4DAE-BE91-CD0AC48D4E5B}"/>
    <cellStyle name="Normal 2 2 5 3 2 6" xfId="25298" xr:uid="{A4C61F7E-9695-41B7-95BB-4AFB87033DA8}"/>
    <cellStyle name="Normal 2 2 5 3 2 7" xfId="21393" xr:uid="{B6A4F6D5-7860-4C04-BBC7-E972C1ABBB2B}"/>
    <cellStyle name="Normal 2 2 5 3 2 8" xfId="37263" xr:uid="{9B918182-1F38-4DA2-99E9-85F5E2818B12}"/>
    <cellStyle name="Normal 2 2 5 3 2 9" xfId="39743" xr:uid="{23EF4348-313C-4C11-AB87-CB99712F5AFD}"/>
    <cellStyle name="Normal 2 2 5 3 3" xfId="4863" xr:uid="{00000000-0005-0000-0000-0000FF120000}"/>
    <cellStyle name="Normal 2 2 5 3 3 2" xfId="4864" xr:uid="{00000000-0005-0000-0000-000000130000}"/>
    <cellStyle name="Normal 2 2 5 3 3 2 2" xfId="4865" xr:uid="{00000000-0005-0000-0000-000001130000}"/>
    <cellStyle name="Normal 2 2 5 3 3 2 2 2" xfId="25310" xr:uid="{AEA8E21D-121D-456C-86AC-E48919C1D2A2}"/>
    <cellStyle name="Normal 2 2 5 3 3 2 3" xfId="25309" xr:uid="{EF7DCF94-EE54-47D5-BC8F-1A084A522B5C}"/>
    <cellStyle name="Normal 2 2 5 3 3 3" xfId="4866" xr:uid="{00000000-0005-0000-0000-000002130000}"/>
    <cellStyle name="Normal 2 2 5 3 3 3 2" xfId="25311" xr:uid="{16719ADA-6C66-4218-944A-E108B1B4E56D}"/>
    <cellStyle name="Normal 2 2 5 3 3 4" xfId="26689" xr:uid="{9E2BE9BB-6078-4EF2-A747-ACFE359AB394}"/>
    <cellStyle name="Normal 2 2 5 3 3 5" xfId="24214" xr:uid="{4EE21EC6-E236-4456-B514-CAA0FDB73E94}"/>
    <cellStyle name="Normal 2 2 5 3 3 6" xfId="38074" xr:uid="{4978CBA9-25F4-4EB5-B5F8-C0E380A9D730}"/>
    <cellStyle name="Normal 2 2 5 3 3 7" xfId="40554" xr:uid="{C296150B-640A-4112-A59D-7E8A4CAFB063}"/>
    <cellStyle name="Normal 2 2 5 3 3 8" xfId="43032" xr:uid="{3ABFF67E-099D-4218-8CED-B63F1796EE4F}"/>
    <cellStyle name="Normal 2 2 5 3 4" xfId="4867" xr:uid="{00000000-0005-0000-0000-000003130000}"/>
    <cellStyle name="Normal 2 2 5 3 4 2" xfId="4868" xr:uid="{00000000-0005-0000-0000-000004130000}"/>
    <cellStyle name="Normal 2 2 5 3 4 2 2" xfId="4869" xr:uid="{00000000-0005-0000-0000-000005130000}"/>
    <cellStyle name="Normal 2 2 5 3 4 2 2 2" xfId="25314" xr:uid="{95E39888-D849-49A3-8F7B-44498AE2BAFA}"/>
    <cellStyle name="Normal 2 2 5 3 4 2 3" xfId="25313" xr:uid="{F057F0CE-08E7-4296-AAC3-E39ED5B04ECA}"/>
    <cellStyle name="Normal 2 2 5 3 4 3" xfId="4870" xr:uid="{00000000-0005-0000-0000-000006130000}"/>
    <cellStyle name="Normal 2 2 5 3 4 3 2" xfId="25315" xr:uid="{E2EC3081-31A3-476B-A43A-EC2DD2E68A85}"/>
    <cellStyle name="Normal 2 2 5 3 4 4" xfId="25312" xr:uid="{828702CD-EE8A-48BF-83B2-4910A4ECC8DE}"/>
    <cellStyle name="Normal 2 2 5 3 5" xfId="4871" xr:uid="{00000000-0005-0000-0000-000007130000}"/>
    <cellStyle name="Normal 2 2 5 3 5 2" xfId="4872" xr:uid="{00000000-0005-0000-0000-000008130000}"/>
    <cellStyle name="Normal 2 2 5 3 5 2 2" xfId="25317" xr:uid="{4ADAF297-C473-4741-95C5-FD08C0CD347E}"/>
    <cellStyle name="Normal 2 2 5 3 5 3" xfId="25316" xr:uid="{CFCCB3E7-C74F-4EE9-8075-F63EA4A20F30}"/>
    <cellStyle name="Normal 2 2 5 3 6" xfId="4873" xr:uid="{00000000-0005-0000-0000-000009130000}"/>
    <cellStyle name="Normal 2 2 5 3 6 2" xfId="25318" xr:uid="{B7E6B98C-98CC-4475-B1BC-93C9834BFA7B}"/>
    <cellStyle name="Normal 2 2 5 3 7" xfId="25297" xr:uid="{4AB94E5B-3F90-496B-8B6F-4D3AC9EA7575}"/>
    <cellStyle name="Normal 2 2 5 3 8" xfId="21392" xr:uid="{327BBCAB-C934-4D0F-9361-2F927987CA61}"/>
    <cellStyle name="Normal 2 2 5 3 9" xfId="37262" xr:uid="{2969E4C4-DB26-4775-BDF9-47C0F2FC499F}"/>
    <cellStyle name="Normal 2 2 5 4" xfId="4874" xr:uid="{00000000-0005-0000-0000-00000A130000}"/>
    <cellStyle name="Normal 2 2 5 4 2" xfId="21394" xr:uid="{AB881D1B-F848-46FD-ACB1-23527F643682}"/>
    <cellStyle name="Normal 2 2 5 5" xfId="4875" xr:uid="{00000000-0005-0000-0000-00000B130000}"/>
    <cellStyle name="Normal 2 2 5 5 2" xfId="25319" xr:uid="{ADC7EA83-B2C3-4E2B-BD03-450509E0DDD5}"/>
    <cellStyle name="Normal 2 2 5 5 3" xfId="24211" xr:uid="{236CBAA9-E584-4D7E-A79D-61E9970742C1}"/>
    <cellStyle name="Normal 2 2 5 5 4" xfId="38071" xr:uid="{61814258-5234-4504-B6A5-3D085E205FCA}"/>
    <cellStyle name="Normal 2 2 5 5 5" xfId="40551" xr:uid="{ECE8D6D6-A13F-4136-A670-C3F1CB18FBDB}"/>
    <cellStyle name="Normal 2 2 5 5 6" xfId="43029" xr:uid="{F2250153-E846-4ADB-8753-7487E1A5AC9E}"/>
    <cellStyle name="Normal 2 2 5 6" xfId="4876" xr:uid="{00000000-0005-0000-0000-00000C130000}"/>
    <cellStyle name="Normal 2 2 5 6 2" xfId="25320" xr:uid="{D69AF52A-1E49-4C3F-9E2F-1229B253701C}"/>
    <cellStyle name="Normal 2 2 5 7" xfId="19773" xr:uid="{1E8F49F2-FA66-49D5-BF60-DEFC289235E9}"/>
    <cellStyle name="Normal 2 2 5 8" xfId="36675" xr:uid="{185A9DB0-BD44-41EC-9B63-8DB436F6564E}"/>
    <cellStyle name="Normal 2 2 5 9" xfId="39155" xr:uid="{C4CB8041-BB1C-4EA6-B05E-471C8EB92C50}"/>
    <cellStyle name="Normal 2 2 6" xfId="4877" xr:uid="{00000000-0005-0000-0000-00000D130000}"/>
    <cellStyle name="Normal 2 2 6 2" xfId="4878" xr:uid="{00000000-0005-0000-0000-00000E130000}"/>
    <cellStyle name="Normal 2 2 6 2 10" xfId="42222" xr:uid="{DB9FBA9A-C6F1-4E8D-BEA5-86D4640BF155}"/>
    <cellStyle name="Normal 2 2 6 2 2" xfId="4879" xr:uid="{00000000-0005-0000-0000-00000F130000}"/>
    <cellStyle name="Normal 2 2 6 2 2 2" xfId="4880" xr:uid="{00000000-0005-0000-0000-000010130000}"/>
    <cellStyle name="Normal 2 2 6 2 2 2 2" xfId="4881" xr:uid="{00000000-0005-0000-0000-000011130000}"/>
    <cellStyle name="Normal 2 2 6 2 2 2 2 2" xfId="4882" xr:uid="{00000000-0005-0000-0000-000012130000}"/>
    <cellStyle name="Normal 2 2 6 2 2 2 2 2 2" xfId="25322" xr:uid="{BE01D15F-1EDA-4090-84D0-A304F7F83D5B}"/>
    <cellStyle name="Normal 2 2 6 2 2 2 2 3" xfId="25321" xr:uid="{3DA677ED-13D2-422A-8E1F-CF12F7509E6C}"/>
    <cellStyle name="Normal 2 2 6 2 2 2 3" xfId="4883" xr:uid="{00000000-0005-0000-0000-000013130000}"/>
    <cellStyle name="Normal 2 2 6 2 2 2 3 2" xfId="25323" xr:uid="{8453D743-5890-4480-BBBF-732D56BD6538}"/>
    <cellStyle name="Normal 2 2 6 2 2 2 4" xfId="23660" xr:uid="{FB2736DD-0320-4BE7-9D48-70D5F51191DD}"/>
    <cellStyle name="Normal 2 2 6 2 2 3" xfId="4884" xr:uid="{00000000-0005-0000-0000-000014130000}"/>
    <cellStyle name="Normal 2 2 6 2 2 3 2" xfId="4885" xr:uid="{00000000-0005-0000-0000-000015130000}"/>
    <cellStyle name="Normal 2 2 6 2 2 3 2 2" xfId="4886" xr:uid="{00000000-0005-0000-0000-000016130000}"/>
    <cellStyle name="Normal 2 2 6 2 2 3 2 2 2" xfId="25326" xr:uid="{91766E84-12E0-45A3-A251-AEA1B59C60B3}"/>
    <cellStyle name="Normal 2 2 6 2 2 3 2 3" xfId="25325" xr:uid="{B7F8B28A-9D52-4C15-BCE7-220CA3E4C328}"/>
    <cellStyle name="Normal 2 2 6 2 2 3 3" xfId="4887" xr:uid="{00000000-0005-0000-0000-000017130000}"/>
    <cellStyle name="Normal 2 2 6 2 2 3 3 2" xfId="25327" xr:uid="{ED067359-FCD8-4DF7-B49D-003CDDDD252E}"/>
    <cellStyle name="Normal 2 2 6 2 2 3 4" xfId="25324" xr:uid="{F2CF4857-4CD2-4A33-B4FE-C4DAA9CDBAA6}"/>
    <cellStyle name="Normal 2 2 6 2 2 3 5" xfId="24218" xr:uid="{6B67808F-5FC1-4839-AF92-067013523585}"/>
    <cellStyle name="Normal 2 2 6 2 2 3 6" xfId="38078" xr:uid="{576E4FC8-CC98-4F0F-9BEB-F26A5CB223F8}"/>
    <cellStyle name="Normal 2 2 6 2 2 3 7" xfId="40558" xr:uid="{F15C514C-AA00-46D6-A4CB-4B2B2F5A163C}"/>
    <cellStyle name="Normal 2 2 6 2 2 3 8" xfId="43036" xr:uid="{2024070C-3336-4389-BD6A-FBC7E60123AE}"/>
    <cellStyle name="Normal 2 2 6 2 2 4" xfId="4888" xr:uid="{00000000-0005-0000-0000-000018130000}"/>
    <cellStyle name="Normal 2 2 6 2 2 4 2" xfId="4889" xr:uid="{00000000-0005-0000-0000-000019130000}"/>
    <cellStyle name="Normal 2 2 6 2 2 4 2 2" xfId="25329" xr:uid="{4525A529-7A86-48A7-8554-C9D77BDBD38C}"/>
    <cellStyle name="Normal 2 2 6 2 2 4 3" xfId="25328" xr:uid="{DB1F9FF6-3BB0-4D2A-A0D9-1048598A781F}"/>
    <cellStyle name="Normal 2 2 6 2 2 5" xfId="4890" xr:uid="{00000000-0005-0000-0000-00001A130000}"/>
    <cellStyle name="Normal 2 2 6 2 2 5 2" xfId="25330" xr:uid="{98A9749F-F491-4B3C-B1AD-61595584E250}"/>
    <cellStyle name="Normal 2 2 6 2 2 6" xfId="21396" xr:uid="{30A1A81B-B473-4D18-BA15-8AF3D695F2FA}"/>
    <cellStyle name="Normal 2 2 6 2 2 7" xfId="37265" xr:uid="{004FFB13-9F49-4CD3-819E-441409FF2C4C}"/>
    <cellStyle name="Normal 2 2 6 2 2 8" xfId="39745" xr:uid="{CF78A336-6112-4D17-B170-067456AA3A17}"/>
    <cellStyle name="Normal 2 2 6 2 2 9" xfId="42223" xr:uid="{344BEA68-3084-438C-8FED-A1FBB6DFE177}"/>
    <cellStyle name="Normal 2 2 6 2 3" xfId="4891" xr:uid="{00000000-0005-0000-0000-00001B130000}"/>
    <cellStyle name="Normal 2 2 6 2 3 2" xfId="4892" xr:uid="{00000000-0005-0000-0000-00001C130000}"/>
    <cellStyle name="Normal 2 2 6 2 3 2 2" xfId="4893" xr:uid="{00000000-0005-0000-0000-00001D130000}"/>
    <cellStyle name="Normal 2 2 6 2 3 2 2 2" xfId="25332" xr:uid="{C491F9F4-19F9-4283-803B-D947DD7C8185}"/>
    <cellStyle name="Normal 2 2 6 2 3 2 3" xfId="25331" xr:uid="{68E9996E-987C-4E3A-83B3-18CB786E9E21}"/>
    <cellStyle name="Normal 2 2 6 2 3 3" xfId="4894" xr:uid="{00000000-0005-0000-0000-00001E130000}"/>
    <cellStyle name="Normal 2 2 6 2 3 3 2" xfId="25333" xr:uid="{CBC7EFB3-CB9B-4AB4-9869-CBABC4084D4E}"/>
    <cellStyle name="Normal 2 2 6 2 3 4" xfId="23659" xr:uid="{5324BB51-9DC8-49B1-9F22-408F97CE5052}"/>
    <cellStyle name="Normal 2 2 6 2 4" xfId="4895" xr:uid="{00000000-0005-0000-0000-00001F130000}"/>
    <cellStyle name="Normal 2 2 6 2 4 2" xfId="4896" xr:uid="{00000000-0005-0000-0000-000020130000}"/>
    <cellStyle name="Normal 2 2 6 2 4 2 2" xfId="4897" xr:uid="{00000000-0005-0000-0000-000021130000}"/>
    <cellStyle name="Normal 2 2 6 2 4 2 2 2" xfId="25336" xr:uid="{BE0EFC3D-E934-4A72-B544-93B0781DD028}"/>
    <cellStyle name="Normal 2 2 6 2 4 2 3" xfId="25335" xr:uid="{9F7EC512-A382-4E3D-A2E1-332F113781DA}"/>
    <cellStyle name="Normal 2 2 6 2 4 3" xfId="4898" xr:uid="{00000000-0005-0000-0000-000022130000}"/>
    <cellStyle name="Normal 2 2 6 2 4 3 2" xfId="25337" xr:uid="{D079F75F-D4FC-4FF1-8A50-730424AA5C96}"/>
    <cellStyle name="Normal 2 2 6 2 4 4" xfId="25334" xr:uid="{67E841E9-3381-4CA1-BDD9-6DDBB66BEF8F}"/>
    <cellStyle name="Normal 2 2 6 2 4 5" xfId="24217" xr:uid="{0D391170-4976-40C2-B481-77E679B3F1CC}"/>
    <cellStyle name="Normal 2 2 6 2 4 6" xfId="38077" xr:uid="{D7A99931-2FF4-4F11-8F44-DE871972570C}"/>
    <cellStyle name="Normal 2 2 6 2 4 7" xfId="40557" xr:uid="{2BA314EF-4D9A-40A9-BD70-415F44576589}"/>
    <cellStyle name="Normal 2 2 6 2 4 8" xfId="43035" xr:uid="{76C78F9F-401E-438A-B9E9-3DD78AFD5B1F}"/>
    <cellStyle name="Normal 2 2 6 2 5" xfId="4899" xr:uid="{00000000-0005-0000-0000-000023130000}"/>
    <cellStyle name="Normal 2 2 6 2 5 2" xfId="4900" xr:uid="{00000000-0005-0000-0000-000024130000}"/>
    <cellStyle name="Normal 2 2 6 2 5 2 2" xfId="25339" xr:uid="{EEA7DCC7-C020-44D1-8CE7-C9DF923764E4}"/>
    <cellStyle name="Normal 2 2 6 2 5 3" xfId="25338" xr:uid="{4A0BA3BC-9F07-496A-8DE9-8FE12D008FDC}"/>
    <cellStyle name="Normal 2 2 6 2 6" xfId="4901" xr:uid="{00000000-0005-0000-0000-000025130000}"/>
    <cellStyle name="Normal 2 2 6 2 6 2" xfId="25340" xr:uid="{F7DB1EA2-9132-4A1A-BB67-5F0CA2E6B755}"/>
    <cellStyle name="Normal 2 2 6 2 7" xfId="21395" xr:uid="{DA72DA9F-CA55-45A1-9F47-4086E64E293E}"/>
    <cellStyle name="Normal 2 2 6 2 8" xfId="37264" xr:uid="{CCF118D2-5A11-49D2-BFE9-46FC0E4D7DEE}"/>
    <cellStyle name="Normal 2 2 6 2 9" xfId="39744" xr:uid="{BD775CC5-4780-4386-A20A-979CD0B3E5AB}"/>
    <cellStyle name="Normal 2 2 6 3" xfId="4902" xr:uid="{00000000-0005-0000-0000-000026130000}"/>
    <cellStyle name="Normal 2 2 6 3 2" xfId="21397" xr:uid="{AEE28DCB-B7BD-46E1-9110-A9F3687CF443}"/>
    <cellStyle name="Normal 2 2 6 4" xfId="4903" xr:uid="{00000000-0005-0000-0000-000027130000}"/>
    <cellStyle name="Normal 2 2 6 4 2" xfId="25341" xr:uid="{C7F11C15-77A3-43A6-8FD2-AF96370F4421}"/>
    <cellStyle name="Normal 2 2 6 4 3" xfId="24216" xr:uid="{C42D2426-1477-47FB-A3F7-044683A0134E}"/>
    <cellStyle name="Normal 2 2 6 4 4" xfId="38076" xr:uid="{DFF68DD3-4266-4986-ACE7-659B5C10B95A}"/>
    <cellStyle name="Normal 2 2 6 4 5" xfId="40556" xr:uid="{87F5B810-B85D-46A1-B5DD-5ED393FAA315}"/>
    <cellStyle name="Normal 2 2 6 4 6" xfId="43034" xr:uid="{EA71EF90-F3AC-4D1D-9EE0-A9FED39AF4CC}"/>
    <cellStyle name="Normal 2 2 6 5" xfId="4904" xr:uid="{00000000-0005-0000-0000-000028130000}"/>
    <cellStyle name="Normal 2 2 6 5 2" xfId="25342" xr:uid="{FF8A9EEE-E4E5-4448-9DD5-603137A0AD5A}"/>
    <cellStyle name="Normal 2 2 6 6" xfId="19774" xr:uid="{CA3C0591-33F5-41D6-8F00-75CC419A16A4}"/>
    <cellStyle name="Normal 2 2 6 7" xfId="36676" xr:uid="{F233391D-62F1-4FB6-9AC7-CE65979F9F07}"/>
    <cellStyle name="Normal 2 2 6 8" xfId="39156" xr:uid="{5183DBF7-68CF-48F7-8964-EE4D75985961}"/>
    <cellStyle name="Normal 2 2 6 9" xfId="41634" xr:uid="{71D85076-B527-4CC4-AF62-AA92D6037637}"/>
    <cellStyle name="Normal 2 2 7" xfId="4905" xr:uid="{00000000-0005-0000-0000-000029130000}"/>
    <cellStyle name="Normal 2 2 7 10" xfId="36677" xr:uid="{F2450B41-3A61-4396-BDE4-51ACF524FF17}"/>
    <cellStyle name="Normal 2 2 7 11" xfId="39157" xr:uid="{EB4C0EA3-3E3D-46F5-B9EF-1A21E5147166}"/>
    <cellStyle name="Normal 2 2 7 12" xfId="41635" xr:uid="{54DD0443-8828-43AA-806E-1751E9128EEB}"/>
    <cellStyle name="Normal 2 2 7 2" xfId="4906" xr:uid="{00000000-0005-0000-0000-00002A130000}"/>
    <cellStyle name="Normal 2 2 7 2 10" xfId="39746" xr:uid="{9CE22380-553B-45B0-8F72-DDC605939364}"/>
    <cellStyle name="Normal 2 2 7 2 11" xfId="42224" xr:uid="{200303F6-E9F8-43BE-AC2F-74D25D991526}"/>
    <cellStyle name="Normal 2 2 7 2 2" xfId="4907" xr:uid="{00000000-0005-0000-0000-00002B130000}"/>
    <cellStyle name="Normal 2 2 7 2 2 10" xfId="42225" xr:uid="{3D757A3E-FE1F-433B-9732-889AA4AD9408}"/>
    <cellStyle name="Normal 2 2 7 2 2 2" xfId="4908" xr:uid="{00000000-0005-0000-0000-00002C130000}"/>
    <cellStyle name="Normal 2 2 7 2 2 2 2" xfId="4909" xr:uid="{00000000-0005-0000-0000-00002D130000}"/>
    <cellStyle name="Normal 2 2 7 2 2 2 2 2" xfId="4910" xr:uid="{00000000-0005-0000-0000-00002E130000}"/>
    <cellStyle name="Normal 2 2 7 2 2 2 2 2 2" xfId="25348" xr:uid="{67757739-3D11-4F7E-A5F7-26AB9C6D8027}"/>
    <cellStyle name="Normal 2 2 7 2 2 2 2 3" xfId="25347" xr:uid="{7FC29B28-9392-4309-95CB-8B48FDC7CAD6}"/>
    <cellStyle name="Normal 2 2 7 2 2 2 3" xfId="4911" xr:uid="{00000000-0005-0000-0000-00002F130000}"/>
    <cellStyle name="Normal 2 2 7 2 2 2 3 2" xfId="25349" xr:uid="{086328CB-7F36-44E3-8CA9-22D1E05718FD}"/>
    <cellStyle name="Normal 2 2 7 2 2 2 4" xfId="25346" xr:uid="{A7DC62C2-3840-404D-A493-2F465B9AD6E1}"/>
    <cellStyle name="Normal 2 2 7 2 2 2 5" xfId="24221" xr:uid="{BC72877F-6A70-46E2-AF0F-E0CC8F4AE70A}"/>
    <cellStyle name="Normal 2 2 7 2 2 2 6" xfId="38081" xr:uid="{BC29B230-4487-43C1-A935-F6679B380D7F}"/>
    <cellStyle name="Normal 2 2 7 2 2 2 7" xfId="40561" xr:uid="{6D8E7C30-A5C8-49DE-BCB0-AE2E49DDAE4B}"/>
    <cellStyle name="Normal 2 2 7 2 2 2 8" xfId="43039" xr:uid="{30C1F867-6DA5-4F7D-B9DC-49A4C4981779}"/>
    <cellStyle name="Normal 2 2 7 2 2 3" xfId="4912" xr:uid="{00000000-0005-0000-0000-000030130000}"/>
    <cellStyle name="Normal 2 2 7 2 2 3 2" xfId="4913" xr:uid="{00000000-0005-0000-0000-000031130000}"/>
    <cellStyle name="Normal 2 2 7 2 2 3 2 2" xfId="4914" xr:uid="{00000000-0005-0000-0000-000032130000}"/>
    <cellStyle name="Normal 2 2 7 2 2 3 2 2 2" xfId="25352" xr:uid="{D3ADEF87-19CB-441C-8F14-9F826F7978EA}"/>
    <cellStyle name="Normal 2 2 7 2 2 3 2 3" xfId="25351" xr:uid="{AE7B9A1B-2BA2-40AA-907C-0052A5FFD15C}"/>
    <cellStyle name="Normal 2 2 7 2 2 3 3" xfId="4915" xr:uid="{00000000-0005-0000-0000-000033130000}"/>
    <cellStyle name="Normal 2 2 7 2 2 3 3 2" xfId="25353" xr:uid="{1D6833C9-F2A1-4486-9EAA-AD00C9A1C386}"/>
    <cellStyle name="Normal 2 2 7 2 2 3 4" xfId="25350" xr:uid="{64033F34-AA38-4F2C-8AA5-545EAB4441A9}"/>
    <cellStyle name="Normal 2 2 7 2 2 4" xfId="4916" xr:uid="{00000000-0005-0000-0000-000034130000}"/>
    <cellStyle name="Normal 2 2 7 2 2 4 2" xfId="4917" xr:uid="{00000000-0005-0000-0000-000035130000}"/>
    <cellStyle name="Normal 2 2 7 2 2 4 2 2" xfId="25355" xr:uid="{769C5C3A-2CD2-4FCD-842B-C98005944BAE}"/>
    <cellStyle name="Normal 2 2 7 2 2 4 3" xfId="25354" xr:uid="{725EE9D2-EF23-4EC1-B270-1BE0D3CD6EC5}"/>
    <cellStyle name="Normal 2 2 7 2 2 5" xfId="4918" xr:uid="{00000000-0005-0000-0000-000036130000}"/>
    <cellStyle name="Normal 2 2 7 2 2 5 2" xfId="25356" xr:uid="{FA4DB37B-F2AA-4F84-A690-910DACBCC8C8}"/>
    <cellStyle name="Normal 2 2 7 2 2 6" xfId="25345" xr:uid="{87D9BAFB-C52C-47D7-B1DB-1092ECC63E52}"/>
    <cellStyle name="Normal 2 2 7 2 2 7" xfId="21399" xr:uid="{BBFE4E3E-0942-48DB-B23D-A56EC270268E}"/>
    <cellStyle name="Normal 2 2 7 2 2 8" xfId="37267" xr:uid="{853B7939-CEC6-4EE7-B737-1CEDC35C415B}"/>
    <cellStyle name="Normal 2 2 7 2 2 9" xfId="39747" xr:uid="{04DFFBDD-C85B-4B81-8516-ACEC7807EC37}"/>
    <cellStyle name="Normal 2 2 7 2 3" xfId="4919" xr:uid="{00000000-0005-0000-0000-000037130000}"/>
    <cellStyle name="Normal 2 2 7 2 3 2" xfId="4920" xr:uid="{00000000-0005-0000-0000-000038130000}"/>
    <cellStyle name="Normal 2 2 7 2 3 2 2" xfId="4921" xr:uid="{00000000-0005-0000-0000-000039130000}"/>
    <cellStyle name="Normal 2 2 7 2 3 2 2 2" xfId="25359" xr:uid="{29FB1DE1-110F-4F3E-BB83-1F2149B56092}"/>
    <cellStyle name="Normal 2 2 7 2 3 2 3" xfId="25358" xr:uid="{3E16471A-7430-43D3-832A-5D3BEACAAD85}"/>
    <cellStyle name="Normal 2 2 7 2 3 3" xfId="4922" xr:uid="{00000000-0005-0000-0000-00003A130000}"/>
    <cellStyle name="Normal 2 2 7 2 3 3 2" xfId="25360" xr:uid="{DD21347C-1E8B-4764-A9D7-7AC8A33B5043}"/>
    <cellStyle name="Normal 2 2 7 2 3 4" xfId="25357" xr:uid="{67B086FB-7D57-4285-98FD-77BFCD8D324B}"/>
    <cellStyle name="Normal 2 2 7 2 3 5" xfId="24220" xr:uid="{D063C23B-E6D3-43D9-8015-44F9DE6AD90C}"/>
    <cellStyle name="Normal 2 2 7 2 3 6" xfId="38080" xr:uid="{61326BE9-FDF6-406C-A951-8C249817F9EF}"/>
    <cellStyle name="Normal 2 2 7 2 3 7" xfId="40560" xr:uid="{FD9A6419-D2B7-42E1-8DF3-E541DDF62F73}"/>
    <cellStyle name="Normal 2 2 7 2 3 8" xfId="43038" xr:uid="{68247084-E4E2-4682-AA72-99F0B0FD0ACD}"/>
    <cellStyle name="Normal 2 2 7 2 4" xfId="4923" xr:uid="{00000000-0005-0000-0000-00003B130000}"/>
    <cellStyle name="Normal 2 2 7 2 4 2" xfId="4924" xr:uid="{00000000-0005-0000-0000-00003C130000}"/>
    <cellStyle name="Normal 2 2 7 2 4 2 2" xfId="4925" xr:uid="{00000000-0005-0000-0000-00003D130000}"/>
    <cellStyle name="Normal 2 2 7 2 4 2 2 2" xfId="25363" xr:uid="{EA777753-0098-400D-BE16-C8DDF7DB33E4}"/>
    <cellStyle name="Normal 2 2 7 2 4 2 3" xfId="25362" xr:uid="{B6749A48-6671-427C-A582-8606D6A2DEB7}"/>
    <cellStyle name="Normal 2 2 7 2 4 3" xfId="4926" xr:uid="{00000000-0005-0000-0000-00003E130000}"/>
    <cellStyle name="Normal 2 2 7 2 4 3 2" xfId="25364" xr:uid="{EED31A71-A8A1-4DE7-A9B2-1BBC924AA0E7}"/>
    <cellStyle name="Normal 2 2 7 2 4 4" xfId="25361" xr:uid="{7F15B456-7985-4455-BFE0-9442C418F08C}"/>
    <cellStyle name="Normal 2 2 7 2 5" xfId="4927" xr:uid="{00000000-0005-0000-0000-00003F130000}"/>
    <cellStyle name="Normal 2 2 7 2 5 2" xfId="4928" xr:uid="{00000000-0005-0000-0000-000040130000}"/>
    <cellStyle name="Normal 2 2 7 2 5 2 2" xfId="25366" xr:uid="{6980C7E8-8A48-4B24-AE33-4F310196BE3A}"/>
    <cellStyle name="Normal 2 2 7 2 5 3" xfId="25365" xr:uid="{969F6758-1096-4E12-A5D7-6032921EF6D0}"/>
    <cellStyle name="Normal 2 2 7 2 6" xfId="4929" xr:uid="{00000000-0005-0000-0000-000041130000}"/>
    <cellStyle name="Normal 2 2 7 2 6 2" xfId="25367" xr:uid="{2A6AAD27-C273-40FA-B78C-AC7E95947763}"/>
    <cellStyle name="Normal 2 2 7 2 7" xfId="25344" xr:uid="{4C59E664-8D04-4C97-BCF4-D8DC8BA5D5E1}"/>
    <cellStyle name="Normal 2 2 7 2 8" xfId="21398" xr:uid="{ADFDC3B9-FB35-4936-A419-BD1F89324381}"/>
    <cellStyle name="Normal 2 2 7 2 9" xfId="37266" xr:uid="{F4AFC278-C1AB-474F-8710-FC3D94008B3E}"/>
    <cellStyle name="Normal 2 2 7 3" xfId="4930" xr:uid="{00000000-0005-0000-0000-000042130000}"/>
    <cellStyle name="Normal 2 2 7 3 10" xfId="42226" xr:uid="{D6A1E011-8D0C-4056-80DC-A37137A62614}"/>
    <cellStyle name="Normal 2 2 7 3 2" xfId="4931" xr:uid="{00000000-0005-0000-0000-000043130000}"/>
    <cellStyle name="Normal 2 2 7 3 2 2" xfId="4932" xr:uid="{00000000-0005-0000-0000-000044130000}"/>
    <cellStyle name="Normal 2 2 7 3 2 2 2" xfId="4933" xr:uid="{00000000-0005-0000-0000-000045130000}"/>
    <cellStyle name="Normal 2 2 7 3 2 2 2 2" xfId="25371" xr:uid="{CAF4B44C-7C51-4BDB-BBF7-681EC11145E2}"/>
    <cellStyle name="Normal 2 2 7 3 2 2 3" xfId="25370" xr:uid="{14B4A971-E561-4756-953E-21FFCA15F036}"/>
    <cellStyle name="Normal 2 2 7 3 2 3" xfId="4934" xr:uid="{00000000-0005-0000-0000-000046130000}"/>
    <cellStyle name="Normal 2 2 7 3 2 3 2" xfId="25372" xr:uid="{EEB52073-F9A8-4E17-AF62-8B937E56ED9D}"/>
    <cellStyle name="Normal 2 2 7 3 2 4" xfId="25369" xr:uid="{984F3B47-2264-4927-A319-CFE984723B43}"/>
    <cellStyle name="Normal 2 2 7 3 2 5" xfId="24222" xr:uid="{AC3965AF-9C2B-4921-BD9D-1BE9DF22BCA3}"/>
    <cellStyle name="Normal 2 2 7 3 2 6" xfId="38082" xr:uid="{E9723A06-A909-4677-B498-28F2F892B826}"/>
    <cellStyle name="Normal 2 2 7 3 2 7" xfId="40562" xr:uid="{E347820D-67F9-446A-9E24-B9058E64398A}"/>
    <cellStyle name="Normal 2 2 7 3 2 8" xfId="43040" xr:uid="{7CAA6614-B132-47E2-A0AE-380F595346BB}"/>
    <cellStyle name="Normal 2 2 7 3 3" xfId="4935" xr:uid="{00000000-0005-0000-0000-000047130000}"/>
    <cellStyle name="Normal 2 2 7 3 3 2" xfId="4936" xr:uid="{00000000-0005-0000-0000-000048130000}"/>
    <cellStyle name="Normal 2 2 7 3 3 2 2" xfId="4937" xr:uid="{00000000-0005-0000-0000-000049130000}"/>
    <cellStyle name="Normal 2 2 7 3 3 2 2 2" xfId="25375" xr:uid="{0FDA1A19-FA54-47CC-B813-696A2DF34B21}"/>
    <cellStyle name="Normal 2 2 7 3 3 2 3" xfId="25374" xr:uid="{B557AFDC-921D-43F8-AD05-7CA9970EF719}"/>
    <cellStyle name="Normal 2 2 7 3 3 3" xfId="4938" xr:uid="{00000000-0005-0000-0000-00004A130000}"/>
    <cellStyle name="Normal 2 2 7 3 3 3 2" xfId="25376" xr:uid="{10FDE4B6-BDD3-4CBC-A51B-7A9424C77488}"/>
    <cellStyle name="Normal 2 2 7 3 3 4" xfId="25373" xr:uid="{DB5CB695-157B-4CA7-A9A1-62EFED3BB497}"/>
    <cellStyle name="Normal 2 2 7 3 4" xfId="4939" xr:uid="{00000000-0005-0000-0000-00004B130000}"/>
    <cellStyle name="Normal 2 2 7 3 4 2" xfId="4940" xr:uid="{00000000-0005-0000-0000-00004C130000}"/>
    <cellStyle name="Normal 2 2 7 3 4 2 2" xfId="25378" xr:uid="{BF25CFAF-87E6-4A41-AE32-7407B582C82E}"/>
    <cellStyle name="Normal 2 2 7 3 4 3" xfId="25377" xr:uid="{779E81FA-97B5-46A3-B43E-200D2FA8B80F}"/>
    <cellStyle name="Normal 2 2 7 3 5" xfId="4941" xr:uid="{00000000-0005-0000-0000-00004D130000}"/>
    <cellStyle name="Normal 2 2 7 3 5 2" xfId="25379" xr:uid="{3B82DE2A-C423-482F-8F33-1906721822F2}"/>
    <cellStyle name="Normal 2 2 7 3 6" xfId="25368" xr:uid="{E367A275-9014-4938-AC5D-FE56B7D2F72B}"/>
    <cellStyle name="Normal 2 2 7 3 7" xfId="21400" xr:uid="{8F786213-2D70-4771-A7B8-BB8EF44423F8}"/>
    <cellStyle name="Normal 2 2 7 3 8" xfId="37268" xr:uid="{22C59EDB-FCBE-4504-B6D6-ED5CC2732D5C}"/>
    <cellStyle name="Normal 2 2 7 3 9" xfId="39748" xr:uid="{7B157879-607E-453D-96F9-5D4A20A49599}"/>
    <cellStyle name="Normal 2 2 7 4" xfId="4942" xr:uid="{00000000-0005-0000-0000-00004E130000}"/>
    <cellStyle name="Normal 2 2 7 4 2" xfId="4943" xr:uid="{00000000-0005-0000-0000-00004F130000}"/>
    <cellStyle name="Normal 2 2 7 4 2 2" xfId="4944" xr:uid="{00000000-0005-0000-0000-000050130000}"/>
    <cellStyle name="Normal 2 2 7 4 2 2 2" xfId="4945" xr:uid="{00000000-0005-0000-0000-000051130000}"/>
    <cellStyle name="Normal 2 2 7 4 2 2 2 2" xfId="25383" xr:uid="{CB1F689E-B291-4DEB-A7EF-72769EBB9E28}"/>
    <cellStyle name="Normal 2 2 7 4 2 2 3" xfId="25382" xr:uid="{C825D31B-7244-49D3-B462-723ABC2D6987}"/>
    <cellStyle name="Normal 2 2 7 4 2 3" xfId="4946" xr:uid="{00000000-0005-0000-0000-000052130000}"/>
    <cellStyle name="Normal 2 2 7 4 2 3 2" xfId="25384" xr:uid="{E7346BE7-806A-4355-8BB9-2B6475BBB909}"/>
    <cellStyle name="Normal 2 2 7 4 2 4" xfId="25381" xr:uid="{781F29F6-2079-40AC-BCE9-E17B67A3CDE8}"/>
    <cellStyle name="Normal 2 2 7 4 3" xfId="4947" xr:uid="{00000000-0005-0000-0000-000053130000}"/>
    <cellStyle name="Normal 2 2 7 4 3 2" xfId="4948" xr:uid="{00000000-0005-0000-0000-000054130000}"/>
    <cellStyle name="Normal 2 2 7 4 3 2 2" xfId="25386" xr:uid="{8A1148A5-D122-4E6F-B400-A50BD8B9916D}"/>
    <cellStyle name="Normal 2 2 7 4 3 3" xfId="25385" xr:uid="{F91F818B-D398-4A3B-88AB-4DEC5AB299B6}"/>
    <cellStyle name="Normal 2 2 7 4 4" xfId="4949" xr:uid="{00000000-0005-0000-0000-000055130000}"/>
    <cellStyle name="Normal 2 2 7 4 4 2" xfId="25387" xr:uid="{1F293BB3-EE55-444C-B953-9C2C5A3C4B6B}"/>
    <cellStyle name="Normal 2 2 7 4 5" xfId="25380" xr:uid="{DA2EA300-4D39-4949-8134-69F7C245AD5E}"/>
    <cellStyle name="Normal 2 2 7 4 6" xfId="23661" xr:uid="{91512C3D-FD5F-47DD-98BB-8BA393873BF0}"/>
    <cellStyle name="Normal 2 2 7 4 7" xfId="37637" xr:uid="{BB36A985-27FB-41E3-98B7-423E7D572339}"/>
    <cellStyle name="Normal 2 2 7 4 8" xfId="40117" xr:uid="{104CF8E2-08A4-4D75-AE55-9BF785004CA2}"/>
    <cellStyle name="Normal 2 2 7 4 9" xfId="42595" xr:uid="{9BBB88C0-2BD3-4E21-99E4-F3608F19611C}"/>
    <cellStyle name="Normal 2 2 7 5" xfId="4950" xr:uid="{00000000-0005-0000-0000-000056130000}"/>
    <cellStyle name="Normal 2 2 7 5 2" xfId="25388" xr:uid="{5992E9A6-085F-451E-BD38-007B23D10A3F}"/>
    <cellStyle name="Normal 2 2 7 5 3" xfId="24219" xr:uid="{0A0391BA-D68E-41A6-8AC1-1A474201974D}"/>
    <cellStyle name="Normal 2 2 7 5 4" xfId="38079" xr:uid="{4C12FEB7-99DF-4D6C-9B9E-1DB9EBEC8174}"/>
    <cellStyle name="Normal 2 2 7 5 5" xfId="40559" xr:uid="{8A5868E2-B70E-48B0-B375-2E0928A744FE}"/>
    <cellStyle name="Normal 2 2 7 5 6" xfId="43037" xr:uid="{FD103C20-54AE-4BD7-9061-A334F0D30C83}"/>
    <cellStyle name="Normal 2 2 7 6" xfId="4951" xr:uid="{00000000-0005-0000-0000-000057130000}"/>
    <cellStyle name="Normal 2 2 7 6 2" xfId="4952" xr:uid="{00000000-0005-0000-0000-000058130000}"/>
    <cellStyle name="Normal 2 2 7 6 2 2" xfId="25390" xr:uid="{16ED2766-0A48-4E30-9960-402E8B5FE708}"/>
    <cellStyle name="Normal 2 2 7 6 3" xfId="25389" xr:uid="{2B40E94D-1CD9-4E6B-9085-4E275D3A7961}"/>
    <cellStyle name="Normal 2 2 7 7" xfId="4953" xr:uid="{00000000-0005-0000-0000-000059130000}"/>
    <cellStyle name="Normal 2 2 7 7 2" xfId="25391" xr:uid="{C94654AC-6EBB-4DDB-9974-A6DE604C36D4}"/>
    <cellStyle name="Normal 2 2 7 8" xfId="25343" xr:uid="{0C488D9F-C495-4D44-AC2F-DCC4DFF7891D}"/>
    <cellStyle name="Normal 2 2 7 9" xfId="19775" xr:uid="{FACCD84E-2DA4-42A0-8E27-886CAF62B9E2}"/>
    <cellStyle name="Normal 2 2 8" xfId="4954" xr:uid="{00000000-0005-0000-0000-00005A130000}"/>
    <cellStyle name="Normal 2 2 8 2" xfId="4955" xr:uid="{00000000-0005-0000-0000-00005B130000}"/>
    <cellStyle name="Normal 2 2 8 2 10" xfId="39749" xr:uid="{FB1B9406-C266-4E40-B6F4-885246651B46}"/>
    <cellStyle name="Normal 2 2 8 2 11" xfId="42227" xr:uid="{1C0CA600-306C-40E2-9787-22A870C6A7D3}"/>
    <cellStyle name="Normal 2 2 8 2 2" xfId="4956" xr:uid="{00000000-0005-0000-0000-00005C130000}"/>
    <cellStyle name="Normal 2 2 8 2 2 10" xfId="42228" xr:uid="{031CF65D-CC6E-4811-8B53-D91155E16523}"/>
    <cellStyle name="Normal 2 2 8 2 2 2" xfId="4957" xr:uid="{00000000-0005-0000-0000-00005D130000}"/>
    <cellStyle name="Normal 2 2 8 2 2 2 2" xfId="4958" xr:uid="{00000000-0005-0000-0000-00005E130000}"/>
    <cellStyle name="Normal 2 2 8 2 2 2 2 2" xfId="4959" xr:uid="{00000000-0005-0000-0000-00005F130000}"/>
    <cellStyle name="Normal 2 2 8 2 2 2 2 2 2" xfId="25397" xr:uid="{AE2D5AE5-58D9-4D70-A543-F6D36B2F8613}"/>
    <cellStyle name="Normal 2 2 8 2 2 2 2 3" xfId="25396" xr:uid="{805344A5-27ED-4586-9C04-CCB649BD1DBE}"/>
    <cellStyle name="Normal 2 2 8 2 2 2 3" xfId="4960" xr:uid="{00000000-0005-0000-0000-000060130000}"/>
    <cellStyle name="Normal 2 2 8 2 2 2 3 2" xfId="25398" xr:uid="{AC228E42-B75B-46A6-B823-2214344EA1AB}"/>
    <cellStyle name="Normal 2 2 8 2 2 2 4" xfId="25395" xr:uid="{C4A919F8-F599-4A03-B294-0907456D1A6D}"/>
    <cellStyle name="Normal 2 2 8 2 2 2 5" xfId="24225" xr:uid="{B3AFFBC5-F8E8-4EEC-B34D-A84083E02769}"/>
    <cellStyle name="Normal 2 2 8 2 2 2 6" xfId="38085" xr:uid="{A3E90FF9-2933-4F55-8805-047746FF8702}"/>
    <cellStyle name="Normal 2 2 8 2 2 2 7" xfId="40565" xr:uid="{68AEF562-66A6-4130-ACBC-AF6A77139B4D}"/>
    <cellStyle name="Normal 2 2 8 2 2 2 8" xfId="43043" xr:uid="{9B68CFF2-8D5E-4BEF-B1BD-3BAF62A06BED}"/>
    <cellStyle name="Normal 2 2 8 2 2 3" xfId="4961" xr:uid="{00000000-0005-0000-0000-000061130000}"/>
    <cellStyle name="Normal 2 2 8 2 2 3 2" xfId="4962" xr:uid="{00000000-0005-0000-0000-000062130000}"/>
    <cellStyle name="Normal 2 2 8 2 2 3 2 2" xfId="4963" xr:uid="{00000000-0005-0000-0000-000063130000}"/>
    <cellStyle name="Normal 2 2 8 2 2 3 2 2 2" xfId="25400" xr:uid="{71E0D703-A058-48B3-BDC9-12106A6BD2DA}"/>
    <cellStyle name="Normal 2 2 8 2 2 3 2 3" xfId="25399" xr:uid="{24C34820-0DD0-4AC8-9D55-F26B945DE095}"/>
    <cellStyle name="Normal 2 2 8 2 2 3 3" xfId="4964" xr:uid="{00000000-0005-0000-0000-000064130000}"/>
    <cellStyle name="Normal 2 2 8 2 2 3 3 2" xfId="25401" xr:uid="{51E076B7-F997-4AD3-8A0F-54E0C93B607F}"/>
    <cellStyle name="Normal 2 2 8 2 2 3 4" xfId="26907" xr:uid="{EAA38050-9431-4A63-B9DF-05C16F972D55}"/>
    <cellStyle name="Normal 2 2 8 2 2 4" xfId="4965" xr:uid="{00000000-0005-0000-0000-000065130000}"/>
    <cellStyle name="Normal 2 2 8 2 2 4 2" xfId="4966" xr:uid="{00000000-0005-0000-0000-000066130000}"/>
    <cellStyle name="Normal 2 2 8 2 2 4 2 2" xfId="25403" xr:uid="{AD3B6964-5F81-403B-A7A4-21CDBC8410F2}"/>
    <cellStyle name="Normal 2 2 8 2 2 4 3" xfId="25402" xr:uid="{56B14F28-9FCD-4ABE-BD40-F1BA6A46D19C}"/>
    <cellStyle name="Normal 2 2 8 2 2 5" xfId="4967" xr:uid="{00000000-0005-0000-0000-000067130000}"/>
    <cellStyle name="Normal 2 2 8 2 2 5 2" xfId="25404" xr:uid="{A3AA497C-BDB2-481B-ABB3-DED5267539AB}"/>
    <cellStyle name="Normal 2 2 8 2 2 6" xfId="25394" xr:uid="{8C2ED7F7-16E6-4CB1-BA5A-F2F916BEB3B6}"/>
    <cellStyle name="Normal 2 2 8 2 2 7" xfId="21402" xr:uid="{DD9D293E-5C4C-42FE-8120-193CEFF3BF58}"/>
    <cellStyle name="Normal 2 2 8 2 2 8" xfId="37270" xr:uid="{205F0974-26B7-4048-B77D-149E223A41E2}"/>
    <cellStyle name="Normal 2 2 8 2 2 9" xfId="39750" xr:uid="{E2A3CBB4-0571-4D82-BF4A-06EC9D8913F5}"/>
    <cellStyle name="Normal 2 2 8 2 3" xfId="4968" xr:uid="{00000000-0005-0000-0000-000068130000}"/>
    <cellStyle name="Normal 2 2 8 2 3 2" xfId="4969" xr:uid="{00000000-0005-0000-0000-000069130000}"/>
    <cellStyle name="Normal 2 2 8 2 3 2 2" xfId="4970" xr:uid="{00000000-0005-0000-0000-00006A130000}"/>
    <cellStyle name="Normal 2 2 8 2 3 2 2 2" xfId="25407" xr:uid="{FE8B2794-9507-4382-81F5-E341A6C29DB6}"/>
    <cellStyle name="Normal 2 2 8 2 3 2 3" xfId="25406" xr:uid="{00943831-494A-4850-9728-CFC5F6A44F27}"/>
    <cellStyle name="Normal 2 2 8 2 3 3" xfId="4971" xr:uid="{00000000-0005-0000-0000-00006B130000}"/>
    <cellStyle name="Normal 2 2 8 2 3 3 2" xfId="25408" xr:uid="{7D170D67-7BC8-489C-B8FA-BE183552D412}"/>
    <cellStyle name="Normal 2 2 8 2 3 4" xfId="25405" xr:uid="{F3309519-B20E-4F31-85C5-58983A0525B7}"/>
    <cellStyle name="Normal 2 2 8 2 3 5" xfId="24224" xr:uid="{38CA0029-C432-429C-8D62-92C2B7A33FC1}"/>
    <cellStyle name="Normal 2 2 8 2 3 6" xfId="38084" xr:uid="{12C5790E-BE9F-4314-8CD1-E56E5B62DBE1}"/>
    <cellStyle name="Normal 2 2 8 2 3 7" xfId="40564" xr:uid="{C095116D-F528-445F-960C-019EFC33DC9A}"/>
    <cellStyle name="Normal 2 2 8 2 3 8" xfId="43042" xr:uid="{0208C180-FCCF-4108-B307-669ECED8B5D0}"/>
    <cellStyle name="Normal 2 2 8 2 4" xfId="4972" xr:uid="{00000000-0005-0000-0000-00006C130000}"/>
    <cellStyle name="Normal 2 2 8 2 4 2" xfId="4973" xr:uid="{00000000-0005-0000-0000-00006D130000}"/>
    <cellStyle name="Normal 2 2 8 2 4 2 2" xfId="4974" xr:uid="{00000000-0005-0000-0000-00006E130000}"/>
    <cellStyle name="Normal 2 2 8 2 4 2 2 2" xfId="25411" xr:uid="{3E8B6AB2-9B99-4005-A1CE-7695B8CAAA08}"/>
    <cellStyle name="Normal 2 2 8 2 4 2 3" xfId="25410" xr:uid="{815F3554-E437-42BC-B317-01EBC01B7FBF}"/>
    <cellStyle name="Normal 2 2 8 2 4 3" xfId="4975" xr:uid="{00000000-0005-0000-0000-00006F130000}"/>
    <cellStyle name="Normal 2 2 8 2 4 3 2" xfId="25412" xr:uid="{1AB99345-A9D5-4F74-8E90-79432BE37FF2}"/>
    <cellStyle name="Normal 2 2 8 2 4 4" xfId="25409" xr:uid="{3A81605B-E76E-4870-B878-33DEC8579711}"/>
    <cellStyle name="Normal 2 2 8 2 5" xfId="4976" xr:uid="{00000000-0005-0000-0000-000070130000}"/>
    <cellStyle name="Normal 2 2 8 2 5 2" xfId="4977" xr:uid="{00000000-0005-0000-0000-000071130000}"/>
    <cellStyle name="Normal 2 2 8 2 5 2 2" xfId="25414" xr:uid="{68D0A6DB-BE78-4559-9F57-BA167E653459}"/>
    <cellStyle name="Normal 2 2 8 2 5 3" xfId="25413" xr:uid="{B6F1129B-08F7-4EF1-AF87-89D5B94A43F0}"/>
    <cellStyle name="Normal 2 2 8 2 6" xfId="4978" xr:uid="{00000000-0005-0000-0000-000072130000}"/>
    <cellStyle name="Normal 2 2 8 2 6 2" xfId="25415" xr:uid="{7FB850A7-BCEF-43EF-A49F-71853485238F}"/>
    <cellStyle name="Normal 2 2 8 2 7" xfId="25393" xr:uid="{7FCB1978-5A43-4D84-B621-2A4902EC0B55}"/>
    <cellStyle name="Normal 2 2 8 2 8" xfId="21401" xr:uid="{984E5543-54B2-43D6-9ED9-0C1B4AEF937B}"/>
    <cellStyle name="Normal 2 2 8 2 9" xfId="37269" xr:uid="{DB576563-6E32-4AF6-8339-20F8BAE6B154}"/>
    <cellStyle name="Normal 2 2 8 3" xfId="4979" xr:uid="{00000000-0005-0000-0000-000073130000}"/>
    <cellStyle name="Normal 2 2 8 3 2" xfId="25416" xr:uid="{F9BC234D-E7BE-41FC-B9D7-8D27FEBF0BFC}"/>
    <cellStyle name="Normal 2 2 8 3 3" xfId="21403" xr:uid="{34D29776-DEEA-4511-A008-04D3370A4C82}"/>
    <cellStyle name="Normal 2 2 8 4" xfId="4980" xr:uid="{00000000-0005-0000-0000-000074130000}"/>
    <cellStyle name="Normal 2 2 8 4 2" xfId="25417" xr:uid="{3B089382-BB1E-43D5-A98D-2283D21B16AA}"/>
    <cellStyle name="Normal 2 2 8 4 3" xfId="24223" xr:uid="{A61A9E56-84B8-4A65-AD58-75B3AEBDDC28}"/>
    <cellStyle name="Normal 2 2 8 4 4" xfId="38083" xr:uid="{EA6BBB21-0108-472B-85A1-0F9ED893FA62}"/>
    <cellStyle name="Normal 2 2 8 4 5" xfId="40563" xr:uid="{48905368-35F9-4942-9D22-147E229143FA}"/>
    <cellStyle name="Normal 2 2 8 4 6" xfId="43041" xr:uid="{6C217AEF-1F5C-4BA7-8768-B8F429A5435D}"/>
    <cellStyle name="Normal 2 2 8 5" xfId="25392" xr:uid="{0E426C9C-D19E-483C-A541-B2D2A207303A}"/>
    <cellStyle name="Normal 2 2 8 6" xfId="19776" xr:uid="{1E287154-F350-492E-ABA3-89A46DF06B59}"/>
    <cellStyle name="Normal 2 2 8 7" xfId="36678" xr:uid="{1EE6FCEE-85FB-4D2B-8965-EC3A15BE91A3}"/>
    <cellStyle name="Normal 2 2 8 8" xfId="39158" xr:uid="{F80EABD0-1C1E-4DE5-95D0-34A535F729AE}"/>
    <cellStyle name="Normal 2 2 8 9" xfId="41636" xr:uid="{D36EF775-DD59-4A11-ABD0-10C892F343B1}"/>
    <cellStyle name="Normal 2 2 9" xfId="4981" xr:uid="{00000000-0005-0000-0000-000075130000}"/>
    <cellStyle name="Normal 2 2 9 10" xfId="39159" xr:uid="{9BCDEC19-C868-4436-A4FF-187456D1797E}"/>
    <cellStyle name="Normal 2 2 9 11" xfId="41637" xr:uid="{F50FBD6F-4CD1-49C3-8A8A-B2AAAB0B8401}"/>
    <cellStyle name="Normal 2 2 9 2" xfId="4982" xr:uid="{00000000-0005-0000-0000-000076130000}"/>
    <cellStyle name="Normal 2 2 9 2 10" xfId="42229" xr:uid="{766D25C5-A926-4361-80C3-B5374FA5A0F9}"/>
    <cellStyle name="Normal 2 2 9 2 2" xfId="4983" xr:uid="{00000000-0005-0000-0000-000077130000}"/>
    <cellStyle name="Normal 2 2 9 2 2 2" xfId="4984" xr:uid="{00000000-0005-0000-0000-000078130000}"/>
    <cellStyle name="Normal 2 2 9 2 2 2 2" xfId="4985" xr:uid="{00000000-0005-0000-0000-000079130000}"/>
    <cellStyle name="Normal 2 2 9 2 2 2 2 2" xfId="25422" xr:uid="{6809B4CD-EF0D-4EB9-9D97-55D502E84131}"/>
    <cellStyle name="Normal 2 2 9 2 2 2 3" xfId="25421" xr:uid="{7685CB15-5671-466F-BDAB-74ED3D40CABB}"/>
    <cellStyle name="Normal 2 2 9 2 2 3" xfId="4986" xr:uid="{00000000-0005-0000-0000-00007A130000}"/>
    <cellStyle name="Normal 2 2 9 2 2 3 2" xfId="25423" xr:uid="{8F99BA1D-650B-4ED1-8334-BB447C73A21C}"/>
    <cellStyle name="Normal 2 2 9 2 2 4" xfId="25420" xr:uid="{EDC46996-2C06-4129-8F86-30F7CF005343}"/>
    <cellStyle name="Normal 2 2 9 2 2 5" xfId="24227" xr:uid="{33CA5D49-9317-4C42-BCDB-98E4A39A0B58}"/>
    <cellStyle name="Normal 2 2 9 2 2 6" xfId="38087" xr:uid="{D47F1817-BDE2-49BB-8E58-5E7882DCCA53}"/>
    <cellStyle name="Normal 2 2 9 2 2 7" xfId="40567" xr:uid="{28467543-2E2A-4926-81B5-FC515922C9CA}"/>
    <cellStyle name="Normal 2 2 9 2 2 8" xfId="43045" xr:uid="{1705A369-FE67-4A8A-A3DD-993B77388139}"/>
    <cellStyle name="Normal 2 2 9 2 3" xfId="4987" xr:uid="{00000000-0005-0000-0000-00007B130000}"/>
    <cellStyle name="Normal 2 2 9 2 3 2" xfId="4988" xr:uid="{00000000-0005-0000-0000-00007C130000}"/>
    <cellStyle name="Normal 2 2 9 2 3 2 2" xfId="4989" xr:uid="{00000000-0005-0000-0000-00007D130000}"/>
    <cellStyle name="Normal 2 2 9 2 3 2 2 2" xfId="25426" xr:uid="{83499F2F-101F-40C8-8DD8-A452EAD0FB19}"/>
    <cellStyle name="Normal 2 2 9 2 3 2 3" xfId="25425" xr:uid="{56130BF6-E419-48F0-9051-44A02BF33CDA}"/>
    <cellStyle name="Normal 2 2 9 2 3 3" xfId="4990" xr:uid="{00000000-0005-0000-0000-00007E130000}"/>
    <cellStyle name="Normal 2 2 9 2 3 3 2" xfId="25427" xr:uid="{34E94BC8-287C-4A33-A4E2-1B52CAD3CC50}"/>
    <cellStyle name="Normal 2 2 9 2 3 4" xfId="25424" xr:uid="{FAE993D5-26EE-4F56-B83D-65530112D719}"/>
    <cellStyle name="Normal 2 2 9 2 4" xfId="4991" xr:uid="{00000000-0005-0000-0000-00007F130000}"/>
    <cellStyle name="Normal 2 2 9 2 4 2" xfId="4992" xr:uid="{00000000-0005-0000-0000-000080130000}"/>
    <cellStyle name="Normal 2 2 9 2 4 2 2" xfId="25429" xr:uid="{776CD569-FC1F-40B9-A77F-AF29DBDE3199}"/>
    <cellStyle name="Normal 2 2 9 2 4 3" xfId="25428" xr:uid="{7EB07422-1A35-49BA-B31C-9C51F7453333}"/>
    <cellStyle name="Normal 2 2 9 2 5" xfId="4993" xr:uid="{00000000-0005-0000-0000-000081130000}"/>
    <cellStyle name="Normal 2 2 9 2 5 2" xfId="25430" xr:uid="{FEFBD004-F159-4791-BBC8-0A4BCE1BB902}"/>
    <cellStyle name="Normal 2 2 9 2 6" xfId="25419" xr:uid="{5BDAA8B8-363C-4945-B27F-AECE0332C460}"/>
    <cellStyle name="Normal 2 2 9 2 7" xfId="21404" xr:uid="{E5474896-6461-4334-A92A-6F0567C3E237}"/>
    <cellStyle name="Normal 2 2 9 2 8" xfId="37271" xr:uid="{8C821892-931B-46C4-A338-65B721F1E796}"/>
    <cellStyle name="Normal 2 2 9 2 9" xfId="39751" xr:uid="{BF326674-9955-4FED-A2EA-80328BD47DDF}"/>
    <cellStyle name="Normal 2 2 9 3" xfId="4994" xr:uid="{00000000-0005-0000-0000-000082130000}"/>
    <cellStyle name="Normal 2 2 9 3 2" xfId="4995" xr:uid="{00000000-0005-0000-0000-000083130000}"/>
    <cellStyle name="Normal 2 2 9 3 2 2" xfId="4996" xr:uid="{00000000-0005-0000-0000-000084130000}"/>
    <cellStyle name="Normal 2 2 9 3 2 2 2" xfId="4997" xr:uid="{00000000-0005-0000-0000-000085130000}"/>
    <cellStyle name="Normal 2 2 9 3 2 2 2 2" xfId="25434" xr:uid="{E3DB06DA-9AF3-4930-8CA9-C89315873799}"/>
    <cellStyle name="Normal 2 2 9 3 2 2 3" xfId="25433" xr:uid="{F2E53192-76DF-4C76-A411-6C674DA68A83}"/>
    <cellStyle name="Normal 2 2 9 3 2 3" xfId="4998" xr:uid="{00000000-0005-0000-0000-000086130000}"/>
    <cellStyle name="Normal 2 2 9 3 2 3 2" xfId="25435" xr:uid="{E8CE45E2-8D11-4079-981A-C8082BE46B8F}"/>
    <cellStyle name="Normal 2 2 9 3 2 4" xfId="25432" xr:uid="{3BAED6FA-8137-43B9-B1C3-CD3DEF87E568}"/>
    <cellStyle name="Normal 2 2 9 3 3" xfId="4999" xr:uid="{00000000-0005-0000-0000-000087130000}"/>
    <cellStyle name="Normal 2 2 9 3 3 2" xfId="5000" xr:uid="{00000000-0005-0000-0000-000088130000}"/>
    <cellStyle name="Normal 2 2 9 3 3 2 2" xfId="25437" xr:uid="{78FB4B70-DBFB-464D-96EA-90A131B40E61}"/>
    <cellStyle name="Normal 2 2 9 3 3 3" xfId="25436" xr:uid="{1F63CE70-9604-4A38-9BD2-ABC19F17E7FF}"/>
    <cellStyle name="Normal 2 2 9 3 4" xfId="5001" xr:uid="{00000000-0005-0000-0000-000089130000}"/>
    <cellStyle name="Normal 2 2 9 3 4 2" xfId="25438" xr:uid="{D52BE784-2F1E-4306-AD09-31F2881F324F}"/>
    <cellStyle name="Normal 2 2 9 3 5" xfId="25431" xr:uid="{93E2B4BD-70E5-46B7-8491-0AEFB13496F7}"/>
    <cellStyle name="Normal 2 2 9 3 6" xfId="24226" xr:uid="{B918A110-D85F-41F9-9C6C-CA74218957A6}"/>
    <cellStyle name="Normal 2 2 9 3 7" xfId="38086" xr:uid="{48103490-4540-4582-8D5C-991267FAE0CC}"/>
    <cellStyle name="Normal 2 2 9 3 8" xfId="40566" xr:uid="{DA48638A-EE1C-4F81-BC68-B5B3E14A420D}"/>
    <cellStyle name="Normal 2 2 9 3 9" xfId="43044" xr:uid="{0AC4F2C4-E104-45BA-823A-972EB51EB3A2}"/>
    <cellStyle name="Normal 2 2 9 4" xfId="5002" xr:uid="{00000000-0005-0000-0000-00008A130000}"/>
    <cellStyle name="Normal 2 2 9 4 2" xfId="25439" xr:uid="{5AD7EA5E-F997-412A-A793-6911A8037B86}"/>
    <cellStyle name="Normal 2 2 9 5" xfId="5003" xr:uid="{00000000-0005-0000-0000-00008B130000}"/>
    <cellStyle name="Normal 2 2 9 5 2" xfId="5004" xr:uid="{00000000-0005-0000-0000-00008C130000}"/>
    <cellStyle name="Normal 2 2 9 5 2 2" xfId="25441" xr:uid="{156A5AB2-5911-4050-9A6E-09A1B2E62E80}"/>
    <cellStyle name="Normal 2 2 9 5 3" xfId="25440" xr:uid="{54BED9DF-A742-4FB9-9348-EE1AA1AF8F16}"/>
    <cellStyle name="Normal 2 2 9 6" xfId="5005" xr:uid="{00000000-0005-0000-0000-00008D130000}"/>
    <cellStyle name="Normal 2 2 9 6 2" xfId="25442" xr:uid="{1A97A677-5FDD-4D22-9209-8A93E4B1C024}"/>
    <cellStyle name="Normal 2 2 9 7" xfId="25418" xr:uid="{A5410159-D7EB-4FBF-8B3A-01FD7C77A4D5}"/>
    <cellStyle name="Normal 2 2 9 8" xfId="19777" xr:uid="{296A6672-A4F0-4236-8159-A419AF6D74F4}"/>
    <cellStyle name="Normal 2 2 9 9" xfId="36679" xr:uid="{9BECFA64-AB65-4135-9E45-5EE6C527BC9A}"/>
    <cellStyle name="Normal 2 2_ELC" xfId="5006" xr:uid="{00000000-0005-0000-0000-00008E130000}"/>
    <cellStyle name="Normal 2 20" xfId="5007" xr:uid="{00000000-0005-0000-0000-00008F130000}"/>
    <cellStyle name="Normal 2 20 2" xfId="21405" xr:uid="{FA83429D-38EA-4A34-8CB1-7A9B2806F7FC}"/>
    <cellStyle name="Normal 2 21" xfId="5008" xr:uid="{00000000-0005-0000-0000-000090130000}"/>
    <cellStyle name="Normal 2 21 2" xfId="21406" xr:uid="{3BEC00C7-DBFC-4074-A64B-7D8EE106A425}"/>
    <cellStyle name="Normal 2 22" xfId="5009" xr:uid="{00000000-0005-0000-0000-000091130000}"/>
    <cellStyle name="Normal 2 22 2" xfId="21407" xr:uid="{63162E82-C583-4C79-9B29-124C1A28DD93}"/>
    <cellStyle name="Normal 2 23" xfId="5010" xr:uid="{00000000-0005-0000-0000-000092130000}"/>
    <cellStyle name="Normal 2 23 2" xfId="21408" xr:uid="{ABF8F2AB-7A0C-4E0E-8EB9-90335C06B91F}"/>
    <cellStyle name="Normal 2 24" xfId="5011" xr:uid="{00000000-0005-0000-0000-000093130000}"/>
    <cellStyle name="Normal 2 24 2" xfId="21409" xr:uid="{86727F10-084C-47C6-A534-5451EA74C91D}"/>
    <cellStyle name="Normal 2 25" xfId="5012" xr:uid="{00000000-0005-0000-0000-000094130000}"/>
    <cellStyle name="Normal 2 25 2" xfId="21410" xr:uid="{3ED37EBD-4A77-4C3C-9688-B3134AACC94A}"/>
    <cellStyle name="Normal 2 26" xfId="5013" xr:uid="{00000000-0005-0000-0000-000095130000}"/>
    <cellStyle name="Normal 2 26 2" xfId="21411" xr:uid="{BD75E457-E5D8-419B-8794-2C8E764553A1}"/>
    <cellStyle name="Normal 2 27" xfId="5014" xr:uid="{00000000-0005-0000-0000-000096130000}"/>
    <cellStyle name="Normal 2 27 2" xfId="21412" xr:uid="{AF596E2E-CB6F-486A-8D84-D7D1E8C81343}"/>
    <cellStyle name="Normal 2 28" xfId="5015" xr:uid="{00000000-0005-0000-0000-000097130000}"/>
    <cellStyle name="Normal 2 28 2" xfId="21413" xr:uid="{C76A1F53-0E0A-4BEF-B1ED-04D235FA8B46}"/>
    <cellStyle name="Normal 2 29" xfId="5016" xr:uid="{00000000-0005-0000-0000-000098130000}"/>
    <cellStyle name="Normal 2 29 2" xfId="21414" xr:uid="{31A9C187-75D2-44F1-88F8-00AD62906220}"/>
    <cellStyle name="Normal 2 3" xfId="5017" xr:uid="{00000000-0005-0000-0000-000099130000}"/>
    <cellStyle name="Normal 2 3 10" xfId="5018" xr:uid="{00000000-0005-0000-0000-00009A130000}"/>
    <cellStyle name="Normal 2 3 10 10" xfId="39160" xr:uid="{507C9620-365D-4BE9-8EB3-62A1E8554836}"/>
    <cellStyle name="Normal 2 3 10 11" xfId="41638" xr:uid="{8C71FADA-DDD9-4F22-98B7-A450F0531144}"/>
    <cellStyle name="Normal 2 3 10 2" xfId="5019" xr:uid="{00000000-0005-0000-0000-00009B130000}"/>
    <cellStyle name="Normal 2 3 10 2 10" xfId="42230" xr:uid="{BB11D704-B872-4E36-9B1A-4442C9B1D690}"/>
    <cellStyle name="Normal 2 3 10 2 2" xfId="5020" xr:uid="{00000000-0005-0000-0000-00009C130000}"/>
    <cellStyle name="Normal 2 3 10 2 2 2" xfId="5021" xr:uid="{00000000-0005-0000-0000-00009D130000}"/>
    <cellStyle name="Normal 2 3 10 2 2 2 2" xfId="5022" xr:uid="{00000000-0005-0000-0000-00009E130000}"/>
    <cellStyle name="Normal 2 3 10 2 2 2 2 2" xfId="25447" xr:uid="{41D9DDFE-AF85-40B8-8027-E298182E9B96}"/>
    <cellStyle name="Normal 2 3 10 2 2 2 3" xfId="25446" xr:uid="{FCC728FD-CFE5-4071-8526-73781A4B8555}"/>
    <cellStyle name="Normal 2 3 10 2 2 3" xfId="5023" xr:uid="{00000000-0005-0000-0000-00009F130000}"/>
    <cellStyle name="Normal 2 3 10 2 2 3 2" xfId="25448" xr:uid="{D893F176-EF18-4F32-970C-1C929D631115}"/>
    <cellStyle name="Normal 2 3 10 2 2 4" xfId="25445" xr:uid="{4C0A0AFF-6758-41D5-95BC-7C047E82C07E}"/>
    <cellStyle name="Normal 2 3 10 2 2 5" xfId="24229" xr:uid="{C4C4725E-04AF-4AB8-B89F-DA6A5ECEF0C1}"/>
    <cellStyle name="Normal 2 3 10 2 2 6" xfId="38089" xr:uid="{7035B00C-EACB-448F-9EC4-C31B4B617AE6}"/>
    <cellStyle name="Normal 2 3 10 2 2 7" xfId="40569" xr:uid="{0DD5E59D-9E69-4F25-BCCF-0D278BFC65D9}"/>
    <cellStyle name="Normal 2 3 10 2 2 8" xfId="43047" xr:uid="{35D8B1B4-47D5-4843-A1EB-DF38699903CE}"/>
    <cellStyle name="Normal 2 3 10 2 3" xfId="5024" xr:uid="{00000000-0005-0000-0000-0000A0130000}"/>
    <cellStyle name="Normal 2 3 10 2 3 2" xfId="5025" xr:uid="{00000000-0005-0000-0000-0000A1130000}"/>
    <cellStyle name="Normal 2 3 10 2 3 2 2" xfId="5026" xr:uid="{00000000-0005-0000-0000-0000A2130000}"/>
    <cellStyle name="Normal 2 3 10 2 3 2 2 2" xfId="25451" xr:uid="{35B04725-A3CA-473E-B4AE-2A94E9479187}"/>
    <cellStyle name="Normal 2 3 10 2 3 2 3" xfId="25450" xr:uid="{A3E71F91-D8C9-4E4A-BB33-45F95C4B8425}"/>
    <cellStyle name="Normal 2 3 10 2 3 3" xfId="5027" xr:uid="{00000000-0005-0000-0000-0000A3130000}"/>
    <cellStyle name="Normal 2 3 10 2 3 3 2" xfId="25452" xr:uid="{8794B0AE-295B-4876-824E-24FC4B4ABAE7}"/>
    <cellStyle name="Normal 2 3 10 2 3 4" xfId="25449" xr:uid="{8E692389-2789-4B86-987E-088A0DC88B74}"/>
    <cellStyle name="Normal 2 3 10 2 4" xfId="5028" xr:uid="{00000000-0005-0000-0000-0000A4130000}"/>
    <cellStyle name="Normal 2 3 10 2 4 2" xfId="5029" xr:uid="{00000000-0005-0000-0000-0000A5130000}"/>
    <cellStyle name="Normal 2 3 10 2 4 2 2" xfId="25454" xr:uid="{265943B4-C5B2-4BA7-84F1-E772C570FE7E}"/>
    <cellStyle name="Normal 2 3 10 2 4 3" xfId="25453" xr:uid="{B4BEC205-7411-4131-8036-99BEEBA5762B}"/>
    <cellStyle name="Normal 2 3 10 2 5" xfId="5030" xr:uid="{00000000-0005-0000-0000-0000A6130000}"/>
    <cellStyle name="Normal 2 3 10 2 5 2" xfId="25455" xr:uid="{592CDEFC-DD60-4BEC-BECE-9D031CF2E1D9}"/>
    <cellStyle name="Normal 2 3 10 2 6" xfId="25444" xr:uid="{6AF4670C-A5D0-49E4-934F-AB9DA46DE8F9}"/>
    <cellStyle name="Normal 2 3 10 2 7" xfId="21415" xr:uid="{060B6EE0-DC28-4932-BABB-3852D96B17FB}"/>
    <cellStyle name="Normal 2 3 10 2 8" xfId="37272" xr:uid="{6C579E70-BBB3-4883-8272-AE6D1CF06CEE}"/>
    <cellStyle name="Normal 2 3 10 2 9" xfId="39752" xr:uid="{109B074C-48D3-4502-BFD7-5279A92706DB}"/>
    <cellStyle name="Normal 2 3 10 3" xfId="5031" xr:uid="{00000000-0005-0000-0000-0000A7130000}"/>
    <cellStyle name="Normal 2 3 10 3 2" xfId="5032" xr:uid="{00000000-0005-0000-0000-0000A8130000}"/>
    <cellStyle name="Normal 2 3 10 3 2 2" xfId="5033" xr:uid="{00000000-0005-0000-0000-0000A9130000}"/>
    <cellStyle name="Normal 2 3 10 3 2 2 2" xfId="5034" xr:uid="{00000000-0005-0000-0000-0000AA130000}"/>
    <cellStyle name="Normal 2 3 10 3 2 2 2 2" xfId="25459" xr:uid="{8127C7AE-1D30-42FD-8158-6D4F651F9BAA}"/>
    <cellStyle name="Normal 2 3 10 3 2 2 3" xfId="25458" xr:uid="{F1F2370F-1E00-43F6-BD94-DA48EF62C05F}"/>
    <cellStyle name="Normal 2 3 10 3 2 3" xfId="5035" xr:uid="{00000000-0005-0000-0000-0000AB130000}"/>
    <cellStyle name="Normal 2 3 10 3 2 3 2" xfId="25460" xr:uid="{CA6BAA9B-BB26-4209-8B64-3D6E07E1A8BC}"/>
    <cellStyle name="Normal 2 3 10 3 2 4" xfId="25457" xr:uid="{92DF00F5-E48E-4227-9477-47E76157992D}"/>
    <cellStyle name="Normal 2 3 10 3 3" xfId="5036" xr:uid="{00000000-0005-0000-0000-0000AC130000}"/>
    <cellStyle name="Normal 2 3 10 3 3 2" xfId="5037" xr:uid="{00000000-0005-0000-0000-0000AD130000}"/>
    <cellStyle name="Normal 2 3 10 3 3 2 2" xfId="25462" xr:uid="{1A9B8BB6-1918-4034-BD8F-CAEF3B6FBE82}"/>
    <cellStyle name="Normal 2 3 10 3 3 3" xfId="25461" xr:uid="{E59CF2C9-07CF-4133-9696-80E8F5BE2026}"/>
    <cellStyle name="Normal 2 3 10 3 4" xfId="5038" xr:uid="{00000000-0005-0000-0000-0000AE130000}"/>
    <cellStyle name="Normal 2 3 10 3 4 2" xfId="25463" xr:uid="{33B6B823-A61E-4D9C-946F-F5A0F17C4DD6}"/>
    <cellStyle name="Normal 2 3 10 3 5" xfId="25456" xr:uid="{D8D831B1-8B2A-4126-87A4-02C1635409D7}"/>
    <cellStyle name="Normal 2 3 10 3 6" xfId="24228" xr:uid="{4ACA066E-B923-4744-8081-74CA7D4EB97C}"/>
    <cellStyle name="Normal 2 3 10 3 7" xfId="38088" xr:uid="{44E37C72-810D-458E-866C-06A403B871FE}"/>
    <cellStyle name="Normal 2 3 10 3 8" xfId="40568" xr:uid="{7560A6F4-4758-4D6E-923B-0EFC70230B4E}"/>
    <cellStyle name="Normal 2 3 10 3 9" xfId="43046" xr:uid="{770A4614-6519-4976-A270-9F38B1BF147A}"/>
    <cellStyle name="Normal 2 3 10 4" xfId="5039" xr:uid="{00000000-0005-0000-0000-0000AF130000}"/>
    <cellStyle name="Normal 2 3 10 4 2" xfId="25464" xr:uid="{3B125C30-3137-4DB5-9A6E-FB1B3D838EB2}"/>
    <cellStyle name="Normal 2 3 10 5" xfId="5040" xr:uid="{00000000-0005-0000-0000-0000B0130000}"/>
    <cellStyle name="Normal 2 3 10 5 2" xfId="5041" xr:uid="{00000000-0005-0000-0000-0000B1130000}"/>
    <cellStyle name="Normal 2 3 10 5 2 2" xfId="25466" xr:uid="{FD034587-C882-48C3-B9D9-CDBAFAB43760}"/>
    <cellStyle name="Normal 2 3 10 5 3" xfId="25465" xr:uid="{E05E45E3-3531-40DC-BE98-DA3D0839FC26}"/>
    <cellStyle name="Normal 2 3 10 6" xfId="5042" xr:uid="{00000000-0005-0000-0000-0000B2130000}"/>
    <cellStyle name="Normal 2 3 10 6 2" xfId="25467" xr:uid="{42A007A7-81DE-4340-96BD-98FCB219355B}"/>
    <cellStyle name="Normal 2 3 10 7" xfId="25443" xr:uid="{2C9F3FAD-4607-42A6-B149-E275F32BD61D}"/>
    <cellStyle name="Normal 2 3 10 8" xfId="19779" xr:uid="{DBF23697-E915-4ABC-9E09-07D82F053954}"/>
    <cellStyle name="Normal 2 3 10 9" xfId="36680" xr:uid="{58B3A1F4-2C25-4B18-BE2C-0AAAC34A9E6A}"/>
    <cellStyle name="Normal 2 3 11" xfId="5043" xr:uid="{00000000-0005-0000-0000-0000B3130000}"/>
    <cellStyle name="Normal 2 3 11 10" xfId="39161" xr:uid="{6100D1D3-7A68-4685-8681-97ED29880B42}"/>
    <cellStyle name="Normal 2 3 11 11" xfId="41639" xr:uid="{53EAB4E9-A503-4CD5-8B50-CD5D5BF1B297}"/>
    <cellStyle name="Normal 2 3 11 2" xfId="5044" xr:uid="{00000000-0005-0000-0000-0000B4130000}"/>
    <cellStyle name="Normal 2 3 11 2 10" xfId="42231" xr:uid="{B7095381-7AD3-4F41-925E-3A7E87BD69B7}"/>
    <cellStyle name="Normal 2 3 11 2 2" xfId="5045" xr:uid="{00000000-0005-0000-0000-0000B5130000}"/>
    <cellStyle name="Normal 2 3 11 2 2 2" xfId="5046" xr:uid="{00000000-0005-0000-0000-0000B6130000}"/>
    <cellStyle name="Normal 2 3 11 2 2 2 2" xfId="5047" xr:uid="{00000000-0005-0000-0000-0000B7130000}"/>
    <cellStyle name="Normal 2 3 11 2 2 2 2 2" xfId="25472" xr:uid="{A7C62149-C538-4A0D-B502-D48EC2979D7F}"/>
    <cellStyle name="Normal 2 3 11 2 2 2 3" xfId="25471" xr:uid="{5276CC02-066D-41C3-8E4F-31759492CCDD}"/>
    <cellStyle name="Normal 2 3 11 2 2 3" xfId="5048" xr:uid="{00000000-0005-0000-0000-0000B8130000}"/>
    <cellStyle name="Normal 2 3 11 2 2 3 2" xfId="25473" xr:uid="{A70EDD9A-EF3A-4D66-A8CC-EF06031E21D3}"/>
    <cellStyle name="Normal 2 3 11 2 2 4" xfId="25470" xr:uid="{01D4724F-CC2D-4EE8-B0B2-01790D7CF04B}"/>
    <cellStyle name="Normal 2 3 11 2 2 5" xfId="24231" xr:uid="{F5498247-27E0-4EA8-9794-6FB54D0A433F}"/>
    <cellStyle name="Normal 2 3 11 2 2 6" xfId="38091" xr:uid="{E791E60F-91ED-47C2-9FDC-AC602B6FAA96}"/>
    <cellStyle name="Normal 2 3 11 2 2 7" xfId="40571" xr:uid="{27FB798F-559C-42D4-8F82-03BF0B7DCDC3}"/>
    <cellStyle name="Normal 2 3 11 2 2 8" xfId="43049" xr:uid="{8BF1C262-2A42-4B27-8BDC-285E94254DFD}"/>
    <cellStyle name="Normal 2 3 11 2 3" xfId="5049" xr:uid="{00000000-0005-0000-0000-0000B9130000}"/>
    <cellStyle name="Normal 2 3 11 2 3 2" xfId="5050" xr:uid="{00000000-0005-0000-0000-0000BA130000}"/>
    <cellStyle name="Normal 2 3 11 2 3 2 2" xfId="5051" xr:uid="{00000000-0005-0000-0000-0000BB130000}"/>
    <cellStyle name="Normal 2 3 11 2 3 2 2 2" xfId="25476" xr:uid="{B429C08E-9F58-4C81-ACB8-E970922066C5}"/>
    <cellStyle name="Normal 2 3 11 2 3 2 3" xfId="25475" xr:uid="{91BEC5A7-66AD-4106-8D29-8ACF6DABB7EF}"/>
    <cellStyle name="Normal 2 3 11 2 3 3" xfId="5052" xr:uid="{00000000-0005-0000-0000-0000BC130000}"/>
    <cellStyle name="Normal 2 3 11 2 3 3 2" xfId="25477" xr:uid="{5550E128-A804-43A0-9E08-E35B51B60CD5}"/>
    <cellStyle name="Normal 2 3 11 2 3 4" xfId="25474" xr:uid="{A6CAB574-4364-4C20-9ED7-93C38340B672}"/>
    <cellStyle name="Normal 2 3 11 2 4" xfId="5053" xr:uid="{00000000-0005-0000-0000-0000BD130000}"/>
    <cellStyle name="Normal 2 3 11 2 4 2" xfId="5054" xr:uid="{00000000-0005-0000-0000-0000BE130000}"/>
    <cellStyle name="Normal 2 3 11 2 4 2 2" xfId="25479" xr:uid="{4367F505-AC77-4310-84C1-9374FC70A780}"/>
    <cellStyle name="Normal 2 3 11 2 4 3" xfId="25478" xr:uid="{A20A3531-72CE-4A85-A7C3-C83EB83878A1}"/>
    <cellStyle name="Normal 2 3 11 2 5" xfId="5055" xr:uid="{00000000-0005-0000-0000-0000BF130000}"/>
    <cellStyle name="Normal 2 3 11 2 5 2" xfId="25480" xr:uid="{54074012-AC20-40D9-AA84-40D34D187B5D}"/>
    <cellStyle name="Normal 2 3 11 2 6" xfId="25469" xr:uid="{C603BA67-4A38-4100-911C-F76D92867E11}"/>
    <cellStyle name="Normal 2 3 11 2 7" xfId="21416" xr:uid="{427D2AA9-708D-4385-B2AB-BCC55CBF8F73}"/>
    <cellStyle name="Normal 2 3 11 2 8" xfId="37273" xr:uid="{176BC1F4-E070-4583-B316-BE0B12EF490E}"/>
    <cellStyle name="Normal 2 3 11 2 9" xfId="39753" xr:uid="{A95EB54D-D631-4C32-BD8B-86D8245D047B}"/>
    <cellStyle name="Normal 2 3 11 3" xfId="5056" xr:uid="{00000000-0005-0000-0000-0000C0130000}"/>
    <cellStyle name="Normal 2 3 11 3 2" xfId="5057" xr:uid="{00000000-0005-0000-0000-0000C1130000}"/>
    <cellStyle name="Normal 2 3 11 3 2 2" xfId="5058" xr:uid="{00000000-0005-0000-0000-0000C2130000}"/>
    <cellStyle name="Normal 2 3 11 3 2 2 2" xfId="5059" xr:uid="{00000000-0005-0000-0000-0000C3130000}"/>
    <cellStyle name="Normal 2 3 11 3 2 2 2 2" xfId="25484" xr:uid="{127683E5-95E5-4D46-B697-F1889924F125}"/>
    <cellStyle name="Normal 2 3 11 3 2 2 3" xfId="25483" xr:uid="{4FA27325-5200-47DE-BD57-B9F956FA754C}"/>
    <cellStyle name="Normal 2 3 11 3 2 3" xfId="5060" xr:uid="{00000000-0005-0000-0000-0000C4130000}"/>
    <cellStyle name="Normal 2 3 11 3 2 3 2" xfId="25485" xr:uid="{2429ED3C-0BC5-452F-B487-D80CE1C0624F}"/>
    <cellStyle name="Normal 2 3 11 3 2 4" xfId="25482" xr:uid="{9CA48AA1-6B1A-4C26-BC16-5C880C7A70E7}"/>
    <cellStyle name="Normal 2 3 11 3 3" xfId="5061" xr:uid="{00000000-0005-0000-0000-0000C5130000}"/>
    <cellStyle name="Normal 2 3 11 3 3 2" xfId="5062" xr:uid="{00000000-0005-0000-0000-0000C6130000}"/>
    <cellStyle name="Normal 2 3 11 3 3 2 2" xfId="25487" xr:uid="{90CDACC3-D10A-442C-B4B4-68EACF26A91C}"/>
    <cellStyle name="Normal 2 3 11 3 3 3" xfId="25486" xr:uid="{A5EADD84-001E-42C0-86A3-1A4557CE5024}"/>
    <cellStyle name="Normal 2 3 11 3 4" xfId="5063" xr:uid="{00000000-0005-0000-0000-0000C7130000}"/>
    <cellStyle name="Normal 2 3 11 3 4 2" xfId="25488" xr:uid="{20BE15B0-F8E1-47F5-B1F1-CAC3389588D2}"/>
    <cellStyle name="Normal 2 3 11 3 5" xfId="25481" xr:uid="{FB516CB1-851C-4696-86E6-7B57F9A308F0}"/>
    <cellStyle name="Normal 2 3 11 3 6" xfId="24230" xr:uid="{68DF35C6-8369-4E30-B11C-B7C9A54EEFA8}"/>
    <cellStyle name="Normal 2 3 11 3 7" xfId="38090" xr:uid="{1E2BB3EB-1C20-4FC4-B39E-5C3993417409}"/>
    <cellStyle name="Normal 2 3 11 3 8" xfId="40570" xr:uid="{9FEE1089-8B86-4097-90C9-802B04355EC1}"/>
    <cellStyle name="Normal 2 3 11 3 9" xfId="43048" xr:uid="{9F47856D-1976-4867-B560-695CB0ABC7CF}"/>
    <cellStyle name="Normal 2 3 11 4" xfId="5064" xr:uid="{00000000-0005-0000-0000-0000C8130000}"/>
    <cellStyle name="Normal 2 3 11 4 2" xfId="25489" xr:uid="{103F7118-0E91-4536-981A-2550A4623E46}"/>
    <cellStyle name="Normal 2 3 11 5" xfId="5065" xr:uid="{00000000-0005-0000-0000-0000C9130000}"/>
    <cellStyle name="Normal 2 3 11 5 2" xfId="5066" xr:uid="{00000000-0005-0000-0000-0000CA130000}"/>
    <cellStyle name="Normal 2 3 11 5 2 2" xfId="25491" xr:uid="{DE0CAE73-903C-407B-85CB-C9FBAFB9A4A3}"/>
    <cellStyle name="Normal 2 3 11 5 3" xfId="25490" xr:uid="{DE4DEFA4-A264-4C67-9840-687817D49A54}"/>
    <cellStyle name="Normal 2 3 11 6" xfId="5067" xr:uid="{00000000-0005-0000-0000-0000CB130000}"/>
    <cellStyle name="Normal 2 3 11 6 2" xfId="25492" xr:uid="{BC6F1EA7-3850-42F2-BAFC-E83B867BB76D}"/>
    <cellStyle name="Normal 2 3 11 7" xfId="25468" xr:uid="{AF06FCED-95B8-49CC-B727-70DDED412A3B}"/>
    <cellStyle name="Normal 2 3 11 8" xfId="19780" xr:uid="{0FBB3796-C1EE-42AA-980C-8ECEB9A1CBD0}"/>
    <cellStyle name="Normal 2 3 11 9" xfId="36681" xr:uid="{1216A0BB-0071-47F7-A53D-6E91F46231B4}"/>
    <cellStyle name="Normal 2 3 12" xfId="5068" xr:uid="{00000000-0005-0000-0000-0000CC130000}"/>
    <cellStyle name="Normal 2 3 12 10" xfId="39162" xr:uid="{5B1383C0-9D91-4D89-9F39-05F581455D88}"/>
    <cellStyle name="Normal 2 3 12 11" xfId="41640" xr:uid="{9023A1FD-35C3-401B-96A1-7007BBD7CA42}"/>
    <cellStyle name="Normal 2 3 12 2" xfId="5069" xr:uid="{00000000-0005-0000-0000-0000CD130000}"/>
    <cellStyle name="Normal 2 3 12 2 10" xfId="42232" xr:uid="{93ED7103-60BF-4596-B57C-4C25374BC547}"/>
    <cellStyle name="Normal 2 3 12 2 2" xfId="5070" xr:uid="{00000000-0005-0000-0000-0000CE130000}"/>
    <cellStyle name="Normal 2 3 12 2 2 2" xfId="5071" xr:uid="{00000000-0005-0000-0000-0000CF130000}"/>
    <cellStyle name="Normal 2 3 12 2 2 2 2" xfId="5072" xr:uid="{00000000-0005-0000-0000-0000D0130000}"/>
    <cellStyle name="Normal 2 3 12 2 2 2 2 2" xfId="25497" xr:uid="{B33B711D-D07C-44E9-A3D6-145B3172ECF8}"/>
    <cellStyle name="Normal 2 3 12 2 2 2 3" xfId="25496" xr:uid="{6BA7DFED-6671-4AEE-924B-65A7D5798901}"/>
    <cellStyle name="Normal 2 3 12 2 2 3" xfId="5073" xr:uid="{00000000-0005-0000-0000-0000D1130000}"/>
    <cellStyle name="Normal 2 3 12 2 2 3 2" xfId="25498" xr:uid="{FAD54175-18AC-4712-B18A-2ADE917D17D3}"/>
    <cellStyle name="Normal 2 3 12 2 2 4" xfId="25495" xr:uid="{28F35330-3242-469D-8076-FE69FE770975}"/>
    <cellStyle name="Normal 2 3 12 2 2 5" xfId="24233" xr:uid="{C9BF4C5B-1278-4A5D-9D4F-6FCA6B2C15A4}"/>
    <cellStyle name="Normal 2 3 12 2 2 6" xfId="38093" xr:uid="{994D5903-CF7A-4CDE-B6E1-0E1F4521CFD3}"/>
    <cellStyle name="Normal 2 3 12 2 2 7" xfId="40573" xr:uid="{CA54A92C-4137-4557-9423-FBD7C394AD56}"/>
    <cellStyle name="Normal 2 3 12 2 2 8" xfId="43051" xr:uid="{DE6B7426-4AB6-4135-A1BA-E2F63EBAAA58}"/>
    <cellStyle name="Normal 2 3 12 2 3" xfId="5074" xr:uid="{00000000-0005-0000-0000-0000D2130000}"/>
    <cellStyle name="Normal 2 3 12 2 3 2" xfId="5075" xr:uid="{00000000-0005-0000-0000-0000D3130000}"/>
    <cellStyle name="Normal 2 3 12 2 3 2 2" xfId="5076" xr:uid="{00000000-0005-0000-0000-0000D4130000}"/>
    <cellStyle name="Normal 2 3 12 2 3 2 2 2" xfId="25501" xr:uid="{C41EECE4-23D0-487F-A86B-1A8304B1DD39}"/>
    <cellStyle name="Normal 2 3 12 2 3 2 3" xfId="25500" xr:uid="{97DB8E20-C390-46EC-A82E-BD87B9FEA5DB}"/>
    <cellStyle name="Normal 2 3 12 2 3 3" xfId="5077" xr:uid="{00000000-0005-0000-0000-0000D5130000}"/>
    <cellStyle name="Normal 2 3 12 2 3 3 2" xfId="25502" xr:uid="{7C186AB3-46FD-4BEB-9230-1D4A039ED5BA}"/>
    <cellStyle name="Normal 2 3 12 2 3 4" xfId="25499" xr:uid="{2430BA1B-742C-489C-94F2-785D5F84A7C6}"/>
    <cellStyle name="Normal 2 3 12 2 4" xfId="5078" xr:uid="{00000000-0005-0000-0000-0000D6130000}"/>
    <cellStyle name="Normal 2 3 12 2 4 2" xfId="5079" xr:uid="{00000000-0005-0000-0000-0000D7130000}"/>
    <cellStyle name="Normal 2 3 12 2 4 2 2" xfId="25504" xr:uid="{F7239317-66E6-4D15-9D17-C09B437C99C4}"/>
    <cellStyle name="Normal 2 3 12 2 4 3" xfId="25503" xr:uid="{7DB0E186-4B61-4737-84F7-2A7133FDE8D6}"/>
    <cellStyle name="Normal 2 3 12 2 5" xfId="5080" xr:uid="{00000000-0005-0000-0000-0000D8130000}"/>
    <cellStyle name="Normal 2 3 12 2 5 2" xfId="25505" xr:uid="{3FE620F7-278D-4669-ACA4-F4B01647B97F}"/>
    <cellStyle name="Normal 2 3 12 2 6" xfId="25494" xr:uid="{8D6D5002-29D6-4C31-9652-6896BB25F85C}"/>
    <cellStyle name="Normal 2 3 12 2 7" xfId="21417" xr:uid="{860AAD57-2D3E-4B67-9554-36D1826AA83A}"/>
    <cellStyle name="Normal 2 3 12 2 8" xfId="37274" xr:uid="{F1C00CD2-8007-49F5-BE0F-41BB3C43A5B1}"/>
    <cellStyle name="Normal 2 3 12 2 9" xfId="39754" xr:uid="{D6FE8F93-D5A0-446F-B0E9-3FA225789885}"/>
    <cellStyle name="Normal 2 3 12 3" xfId="5081" xr:uid="{00000000-0005-0000-0000-0000D9130000}"/>
    <cellStyle name="Normal 2 3 12 3 2" xfId="5082" xr:uid="{00000000-0005-0000-0000-0000DA130000}"/>
    <cellStyle name="Normal 2 3 12 3 2 2" xfId="5083" xr:uid="{00000000-0005-0000-0000-0000DB130000}"/>
    <cellStyle name="Normal 2 3 12 3 2 2 2" xfId="5084" xr:uid="{00000000-0005-0000-0000-0000DC130000}"/>
    <cellStyle name="Normal 2 3 12 3 2 2 2 2" xfId="25509" xr:uid="{4A3A7D51-3C88-4BAA-8F86-9A137339BCAD}"/>
    <cellStyle name="Normal 2 3 12 3 2 2 3" xfId="25508" xr:uid="{F15BA49D-DBF2-4F4A-AC54-D0D2DCC0BA82}"/>
    <cellStyle name="Normal 2 3 12 3 2 3" xfId="5085" xr:uid="{00000000-0005-0000-0000-0000DD130000}"/>
    <cellStyle name="Normal 2 3 12 3 2 3 2" xfId="25510" xr:uid="{4670ED03-6AE8-4CE7-8DA1-619B1DAB1BEB}"/>
    <cellStyle name="Normal 2 3 12 3 2 4" xfId="25507" xr:uid="{48E6BA2A-A433-4FE0-8010-06ECD1F334E5}"/>
    <cellStyle name="Normal 2 3 12 3 3" xfId="5086" xr:uid="{00000000-0005-0000-0000-0000DE130000}"/>
    <cellStyle name="Normal 2 3 12 3 3 2" xfId="5087" xr:uid="{00000000-0005-0000-0000-0000DF130000}"/>
    <cellStyle name="Normal 2 3 12 3 3 2 2" xfId="25512" xr:uid="{A40BDD32-543A-4822-9A2C-E901347D32A7}"/>
    <cellStyle name="Normal 2 3 12 3 3 3" xfId="25511" xr:uid="{E0EFA304-1D20-463A-962B-347EBD757D98}"/>
    <cellStyle name="Normal 2 3 12 3 4" xfId="5088" xr:uid="{00000000-0005-0000-0000-0000E0130000}"/>
    <cellStyle name="Normal 2 3 12 3 4 2" xfId="25513" xr:uid="{3ED85646-EF89-4248-B825-9FC2CA398AE6}"/>
    <cellStyle name="Normal 2 3 12 3 5" xfId="25506" xr:uid="{5813FC4A-0225-44A2-97B9-895F74105307}"/>
    <cellStyle name="Normal 2 3 12 3 6" xfId="24232" xr:uid="{ADEFDC7E-119C-4D02-A034-5879D1A92161}"/>
    <cellStyle name="Normal 2 3 12 3 7" xfId="38092" xr:uid="{EAEC8215-85CF-4C51-876F-CFC900D650BB}"/>
    <cellStyle name="Normal 2 3 12 3 8" xfId="40572" xr:uid="{2913CDB0-9FEC-462C-AB12-F25DEC267B90}"/>
    <cellStyle name="Normal 2 3 12 3 9" xfId="43050" xr:uid="{58A0C90D-A778-44CA-97A4-BAFF272D40A4}"/>
    <cellStyle name="Normal 2 3 12 4" xfId="5089" xr:uid="{00000000-0005-0000-0000-0000E1130000}"/>
    <cellStyle name="Normal 2 3 12 4 2" xfId="25514" xr:uid="{00E9B082-B411-44FC-A3AD-C80E8A431672}"/>
    <cellStyle name="Normal 2 3 12 5" xfId="5090" xr:uid="{00000000-0005-0000-0000-0000E2130000}"/>
    <cellStyle name="Normal 2 3 12 5 2" xfId="5091" xr:uid="{00000000-0005-0000-0000-0000E3130000}"/>
    <cellStyle name="Normal 2 3 12 5 2 2" xfId="25516" xr:uid="{1ADA00D9-7D73-40B5-9B2A-470A894C453B}"/>
    <cellStyle name="Normal 2 3 12 5 3" xfId="25515" xr:uid="{85971CCB-0B25-4A8D-895B-1E2A11A68B26}"/>
    <cellStyle name="Normal 2 3 12 6" xfId="5092" xr:uid="{00000000-0005-0000-0000-0000E4130000}"/>
    <cellStyle name="Normal 2 3 12 6 2" xfId="25517" xr:uid="{7461FBEA-A09F-4B45-97A0-ED9000FFF502}"/>
    <cellStyle name="Normal 2 3 12 7" xfId="25493" xr:uid="{4A6B610F-0A61-4B38-85DF-978C22912608}"/>
    <cellStyle name="Normal 2 3 12 8" xfId="19781" xr:uid="{FB395BBF-6E0F-4F9C-BF93-A0ADBA83E0D1}"/>
    <cellStyle name="Normal 2 3 12 9" xfId="36682" xr:uid="{76C2A74D-3765-4368-AEA5-6878E563AE12}"/>
    <cellStyle name="Normal 2 3 13" xfId="5093" xr:uid="{00000000-0005-0000-0000-0000E5130000}"/>
    <cellStyle name="Normal 2 3 13 10" xfId="39163" xr:uid="{21CE00AE-E018-43FF-A6B3-257D33A2AA3F}"/>
    <cellStyle name="Normal 2 3 13 11" xfId="41641" xr:uid="{5282ADBC-2250-4FAA-96FD-6D794E0B0F9D}"/>
    <cellStyle name="Normal 2 3 13 2" xfId="5094" xr:uid="{00000000-0005-0000-0000-0000E6130000}"/>
    <cellStyle name="Normal 2 3 13 2 10" xfId="42233" xr:uid="{6FEF2EFA-700F-4578-A2C7-09B263B046F0}"/>
    <cellStyle name="Normal 2 3 13 2 2" xfId="5095" xr:uid="{00000000-0005-0000-0000-0000E7130000}"/>
    <cellStyle name="Normal 2 3 13 2 2 2" xfId="5096" xr:uid="{00000000-0005-0000-0000-0000E8130000}"/>
    <cellStyle name="Normal 2 3 13 2 2 2 2" xfId="5097" xr:uid="{00000000-0005-0000-0000-0000E9130000}"/>
    <cellStyle name="Normal 2 3 13 2 2 2 2 2" xfId="25522" xr:uid="{5118EFF9-2037-4AC6-8BB5-5EC7E7B45453}"/>
    <cellStyle name="Normal 2 3 13 2 2 2 3" xfId="25521" xr:uid="{D44E6923-C3D0-4D8F-BC7D-46380C708004}"/>
    <cellStyle name="Normal 2 3 13 2 2 3" xfId="5098" xr:uid="{00000000-0005-0000-0000-0000EA130000}"/>
    <cellStyle name="Normal 2 3 13 2 2 3 2" xfId="25523" xr:uid="{77A15537-8731-4A88-A243-2BBCC59EF3F0}"/>
    <cellStyle name="Normal 2 3 13 2 2 4" xfId="25520" xr:uid="{5C9B0E26-6FA4-4D56-B4B1-330ABABDE215}"/>
    <cellStyle name="Normal 2 3 13 2 2 5" xfId="24235" xr:uid="{BCE2A66A-0133-4926-9BB4-BDDCFA3CD38F}"/>
    <cellStyle name="Normal 2 3 13 2 2 6" xfId="38095" xr:uid="{E5B1DD48-6AC1-4E22-881F-5EE1D445B527}"/>
    <cellStyle name="Normal 2 3 13 2 2 7" xfId="40575" xr:uid="{24BCBE86-B17E-4C50-9B7B-285461A0CDB2}"/>
    <cellStyle name="Normal 2 3 13 2 2 8" xfId="43053" xr:uid="{E9AF1AB3-9D52-4A02-9021-E4FC80AB88E1}"/>
    <cellStyle name="Normal 2 3 13 2 3" xfId="5099" xr:uid="{00000000-0005-0000-0000-0000EB130000}"/>
    <cellStyle name="Normal 2 3 13 2 3 2" xfId="5100" xr:uid="{00000000-0005-0000-0000-0000EC130000}"/>
    <cellStyle name="Normal 2 3 13 2 3 2 2" xfId="5101" xr:uid="{00000000-0005-0000-0000-0000ED130000}"/>
    <cellStyle name="Normal 2 3 13 2 3 2 2 2" xfId="25526" xr:uid="{841D1D20-92EE-4C89-B458-229A8B2E22B5}"/>
    <cellStyle name="Normal 2 3 13 2 3 2 3" xfId="25525" xr:uid="{B640A43B-57BE-4568-B246-8D339F62CECC}"/>
    <cellStyle name="Normal 2 3 13 2 3 3" xfId="5102" xr:uid="{00000000-0005-0000-0000-0000EE130000}"/>
    <cellStyle name="Normal 2 3 13 2 3 3 2" xfId="25527" xr:uid="{7DB3E3E2-424E-4ED7-8BFA-EE8E6B29D50C}"/>
    <cellStyle name="Normal 2 3 13 2 3 4" xfId="25524" xr:uid="{B721B002-0B83-41EA-B670-479854F96F34}"/>
    <cellStyle name="Normal 2 3 13 2 4" xfId="5103" xr:uid="{00000000-0005-0000-0000-0000EF130000}"/>
    <cellStyle name="Normal 2 3 13 2 4 2" xfId="5104" xr:uid="{00000000-0005-0000-0000-0000F0130000}"/>
    <cellStyle name="Normal 2 3 13 2 4 2 2" xfId="25529" xr:uid="{F06AC1DD-CF8B-4254-8B5D-164E580AE013}"/>
    <cellStyle name="Normal 2 3 13 2 4 3" xfId="25528" xr:uid="{9AAEE427-DC48-49EE-A13C-78AF9C882617}"/>
    <cellStyle name="Normal 2 3 13 2 5" xfId="5105" xr:uid="{00000000-0005-0000-0000-0000F1130000}"/>
    <cellStyle name="Normal 2 3 13 2 5 2" xfId="25530" xr:uid="{C7E9FDD3-8CD9-47D2-9393-235B4170F295}"/>
    <cellStyle name="Normal 2 3 13 2 6" xfId="25519" xr:uid="{10528346-C97A-41BA-90AE-A8144BE0999F}"/>
    <cellStyle name="Normal 2 3 13 2 7" xfId="21418" xr:uid="{085AC2E1-3935-4538-8130-68AEA00798A3}"/>
    <cellStyle name="Normal 2 3 13 2 8" xfId="37275" xr:uid="{85F2D930-2496-46FC-9B2B-44FA0A634B2E}"/>
    <cellStyle name="Normal 2 3 13 2 9" xfId="39755" xr:uid="{C6F71460-835C-4F87-992E-700423D6023B}"/>
    <cellStyle name="Normal 2 3 13 3" xfId="5106" xr:uid="{00000000-0005-0000-0000-0000F2130000}"/>
    <cellStyle name="Normal 2 3 13 3 2" xfId="5107" xr:uid="{00000000-0005-0000-0000-0000F3130000}"/>
    <cellStyle name="Normal 2 3 13 3 2 2" xfId="5108" xr:uid="{00000000-0005-0000-0000-0000F4130000}"/>
    <cellStyle name="Normal 2 3 13 3 2 2 2" xfId="5109" xr:uid="{00000000-0005-0000-0000-0000F5130000}"/>
    <cellStyle name="Normal 2 3 13 3 2 2 2 2" xfId="25534" xr:uid="{EE81BEA4-1F1B-4BA3-8FBA-740EF5DA5328}"/>
    <cellStyle name="Normal 2 3 13 3 2 2 3" xfId="25533" xr:uid="{C35758E4-5FD5-4965-91CE-9E4D127E1268}"/>
    <cellStyle name="Normal 2 3 13 3 2 3" xfId="5110" xr:uid="{00000000-0005-0000-0000-0000F6130000}"/>
    <cellStyle name="Normal 2 3 13 3 2 3 2" xfId="25535" xr:uid="{A7EB286B-874B-46AE-BA96-593D346906B5}"/>
    <cellStyle name="Normal 2 3 13 3 2 4" xfId="25532" xr:uid="{F51CAA43-4BD4-4534-83F2-58688C56955D}"/>
    <cellStyle name="Normal 2 3 13 3 3" xfId="5111" xr:uid="{00000000-0005-0000-0000-0000F7130000}"/>
    <cellStyle name="Normal 2 3 13 3 3 2" xfId="5112" xr:uid="{00000000-0005-0000-0000-0000F8130000}"/>
    <cellStyle name="Normal 2 3 13 3 3 2 2" xfId="25537" xr:uid="{DE706968-157E-4709-8D87-5F16F0E5677E}"/>
    <cellStyle name="Normal 2 3 13 3 3 3" xfId="25536" xr:uid="{E5638CD4-D42A-427E-8876-8CE234B959B6}"/>
    <cellStyle name="Normal 2 3 13 3 4" xfId="5113" xr:uid="{00000000-0005-0000-0000-0000F9130000}"/>
    <cellStyle name="Normal 2 3 13 3 4 2" xfId="25538" xr:uid="{4F2FC9BC-6E8C-476A-B2A9-D35307969B45}"/>
    <cellStyle name="Normal 2 3 13 3 5" xfId="25531" xr:uid="{8F478F33-4543-444F-A63A-16BD2D96A1A0}"/>
    <cellStyle name="Normal 2 3 13 3 6" xfId="24234" xr:uid="{437409EB-7313-40D5-B2F1-F34B71E5D58A}"/>
    <cellStyle name="Normal 2 3 13 3 7" xfId="38094" xr:uid="{4C80B285-505E-40C9-A4E4-FEA4504EA347}"/>
    <cellStyle name="Normal 2 3 13 3 8" xfId="40574" xr:uid="{0A188BD4-AFE8-4D50-9A37-625818D767FA}"/>
    <cellStyle name="Normal 2 3 13 3 9" xfId="43052" xr:uid="{6AB7B8EE-42BC-47F0-BF45-CCAA01A8372E}"/>
    <cellStyle name="Normal 2 3 13 4" xfId="5114" xr:uid="{00000000-0005-0000-0000-0000FA130000}"/>
    <cellStyle name="Normal 2 3 13 4 2" xfId="25539" xr:uid="{0D7B22E9-FFE5-4C90-99F6-AAB97570BA1D}"/>
    <cellStyle name="Normal 2 3 13 5" xfId="5115" xr:uid="{00000000-0005-0000-0000-0000FB130000}"/>
    <cellStyle name="Normal 2 3 13 5 2" xfId="5116" xr:uid="{00000000-0005-0000-0000-0000FC130000}"/>
    <cellStyle name="Normal 2 3 13 5 2 2" xfId="25541" xr:uid="{A1097983-D0F5-412A-BB2E-8967EC39F6C2}"/>
    <cellStyle name="Normal 2 3 13 5 3" xfId="25540" xr:uid="{261ADC68-2B32-4F87-A8E7-482E076A672A}"/>
    <cellStyle name="Normal 2 3 13 6" xfId="5117" xr:uid="{00000000-0005-0000-0000-0000FD130000}"/>
    <cellStyle name="Normal 2 3 13 6 2" xfId="25542" xr:uid="{5D5B0594-2A67-4090-B739-B8AF063B559A}"/>
    <cellStyle name="Normal 2 3 13 7" xfId="25518" xr:uid="{378B441E-8A6D-4C5D-A2AC-B5AC7D7BF811}"/>
    <cellStyle name="Normal 2 3 13 8" xfId="19782" xr:uid="{801B88E3-0A97-4D99-9A56-D66A98ACC13B}"/>
    <cellStyle name="Normal 2 3 13 9" xfId="36683" xr:uid="{F75013BA-F269-441F-AD60-661E691A9B2E}"/>
    <cellStyle name="Normal 2 3 14" xfId="5118" xr:uid="{00000000-0005-0000-0000-0000FE130000}"/>
    <cellStyle name="Normal 2 3 14 2" xfId="21419" xr:uid="{5898753B-D91A-45CA-BEDE-16DDB34374C7}"/>
    <cellStyle name="Normal 2 3 15" xfId="19778" xr:uid="{CF523EA0-A916-440E-B239-844142663F38}"/>
    <cellStyle name="Normal 2 3 2" xfId="5119" xr:uid="{00000000-0005-0000-0000-0000FF130000}"/>
    <cellStyle name="Normal 2 3 2 10" xfId="5120" xr:uid="{00000000-0005-0000-0000-000000140000}"/>
    <cellStyle name="Normal 2 3 2 10 2" xfId="5121" xr:uid="{00000000-0005-0000-0000-000001140000}"/>
    <cellStyle name="Normal 2 3 2 10 2 2" xfId="25544" xr:uid="{3C4CDA32-F24B-43F2-928E-01AD3EA4170E}"/>
    <cellStyle name="Normal 2 3 2 10 3" xfId="25543" xr:uid="{32CB0E71-FE14-472B-BD55-7137149AE08D}"/>
    <cellStyle name="Normal 2 3 2 11" xfId="5122" xr:uid="{00000000-0005-0000-0000-000002140000}"/>
    <cellStyle name="Normal 2 3 2 11 2" xfId="25545" xr:uid="{760DE171-1D68-4D1F-A969-FF8264D3118F}"/>
    <cellStyle name="Normal 2 3 2 12" xfId="19783" xr:uid="{36E2453B-4CFA-48A0-871E-0D4F888D0D4F}"/>
    <cellStyle name="Normal 2 3 2 13" xfId="36684" xr:uid="{9534ADEB-A100-4B8C-8724-65C52679541C}"/>
    <cellStyle name="Normal 2 3 2 14" xfId="39164" xr:uid="{60D5C514-C8AA-4E55-85D6-375FE66866D9}"/>
    <cellStyle name="Normal 2 3 2 15" xfId="41642" xr:uid="{6FDEF0FC-B348-4569-9029-4D389140C77A}"/>
    <cellStyle name="Normal 2 3 2 2" xfId="5123" xr:uid="{00000000-0005-0000-0000-000003140000}"/>
    <cellStyle name="Normal 2 3 2 2 10" xfId="37276" xr:uid="{39E833E2-B946-4701-8AD5-1C35D106DE7C}"/>
    <cellStyle name="Normal 2 3 2 2 11" xfId="39756" xr:uid="{DCE9DB16-A3BB-4B8B-8354-163B284FD58E}"/>
    <cellStyle name="Normal 2 3 2 2 12" xfId="42234" xr:uid="{27EC8336-A76D-478A-BD20-02526029CAAC}"/>
    <cellStyle name="Normal 2 3 2 2 2" xfId="5124" xr:uid="{00000000-0005-0000-0000-000004140000}"/>
    <cellStyle name="Normal 2 3 2 2 2 10" xfId="39757" xr:uid="{149AEB5E-E109-4110-8A0F-B8A7FCF8B6E7}"/>
    <cellStyle name="Normal 2 3 2 2 2 11" xfId="42235" xr:uid="{9115278F-832B-4327-8B37-C198C06C85BA}"/>
    <cellStyle name="Normal 2 3 2 2 2 2" xfId="5125" xr:uid="{00000000-0005-0000-0000-000005140000}"/>
    <cellStyle name="Normal 2 3 2 2 2 2 10" xfId="42236" xr:uid="{F5F1E02E-9216-49C8-A4BF-CD6FA526BD06}"/>
    <cellStyle name="Normal 2 3 2 2 2 2 2" xfId="5126" xr:uid="{00000000-0005-0000-0000-000006140000}"/>
    <cellStyle name="Normal 2 3 2 2 2 2 2 2" xfId="5127" xr:uid="{00000000-0005-0000-0000-000007140000}"/>
    <cellStyle name="Normal 2 3 2 2 2 2 2 2 2" xfId="5128" xr:uid="{00000000-0005-0000-0000-000008140000}"/>
    <cellStyle name="Normal 2 3 2 2 2 2 2 2 2 2" xfId="25550" xr:uid="{8B8FEB04-762E-4F79-90EB-C590D4DCF0E9}"/>
    <cellStyle name="Normal 2 3 2 2 2 2 2 2 3" xfId="25549" xr:uid="{1B27F508-A70D-4CBD-85E2-76127ACC4228}"/>
    <cellStyle name="Normal 2 3 2 2 2 2 2 3" xfId="5129" xr:uid="{00000000-0005-0000-0000-000009140000}"/>
    <cellStyle name="Normal 2 3 2 2 2 2 2 3 2" xfId="25551" xr:uid="{D495BBF8-4C60-40DC-A57F-3FE43CD98D5C}"/>
    <cellStyle name="Normal 2 3 2 2 2 2 2 4" xfId="25548" xr:uid="{59E73EF1-C850-429E-838C-1CBFA765C962}"/>
    <cellStyle name="Normal 2 3 2 2 2 2 2 5" xfId="24239" xr:uid="{24E7F39F-3596-4B28-8498-6351C9EA8E81}"/>
    <cellStyle name="Normal 2 3 2 2 2 2 2 6" xfId="38099" xr:uid="{4E376E2F-5DDD-4DDB-9313-538A19052842}"/>
    <cellStyle name="Normal 2 3 2 2 2 2 2 7" xfId="40579" xr:uid="{C7F1F524-4380-40FE-B66A-E1A08D554979}"/>
    <cellStyle name="Normal 2 3 2 2 2 2 2 8" xfId="43057" xr:uid="{22736FAE-3091-49DC-A3DE-CA4FEB9B16BC}"/>
    <cellStyle name="Normal 2 3 2 2 2 2 3" xfId="5130" xr:uid="{00000000-0005-0000-0000-00000A140000}"/>
    <cellStyle name="Normal 2 3 2 2 2 2 3 2" xfId="5131" xr:uid="{00000000-0005-0000-0000-00000B140000}"/>
    <cellStyle name="Normal 2 3 2 2 2 2 3 2 2" xfId="5132" xr:uid="{00000000-0005-0000-0000-00000C140000}"/>
    <cellStyle name="Normal 2 3 2 2 2 2 3 2 2 2" xfId="25554" xr:uid="{15488C70-84D4-4616-BB86-913A8D0A525F}"/>
    <cellStyle name="Normal 2 3 2 2 2 2 3 2 3" xfId="25553" xr:uid="{7235AD4F-85D1-4494-9821-DC2F0E183A9D}"/>
    <cellStyle name="Normal 2 3 2 2 2 2 3 3" xfId="5133" xr:uid="{00000000-0005-0000-0000-00000D140000}"/>
    <cellStyle name="Normal 2 3 2 2 2 2 3 3 2" xfId="25555" xr:uid="{CB72E149-D7A9-4EC6-9D5F-9C0FCFE6345B}"/>
    <cellStyle name="Normal 2 3 2 2 2 2 3 4" xfId="25552" xr:uid="{C2C8B9E0-2365-4BC5-868E-BB479F5096A4}"/>
    <cellStyle name="Normal 2 3 2 2 2 2 4" xfId="5134" xr:uid="{00000000-0005-0000-0000-00000E140000}"/>
    <cellStyle name="Normal 2 3 2 2 2 2 4 2" xfId="5135" xr:uid="{00000000-0005-0000-0000-00000F140000}"/>
    <cellStyle name="Normal 2 3 2 2 2 2 4 2 2" xfId="25557" xr:uid="{2CE49731-3904-434B-A661-0FD16933443A}"/>
    <cellStyle name="Normal 2 3 2 2 2 2 4 3" xfId="25556" xr:uid="{ABCB3E6D-31FA-4E82-A0B5-50B9F9F4D7E8}"/>
    <cellStyle name="Normal 2 3 2 2 2 2 5" xfId="5136" xr:uid="{00000000-0005-0000-0000-000010140000}"/>
    <cellStyle name="Normal 2 3 2 2 2 2 5 2" xfId="25558" xr:uid="{3AA6E5E0-7669-419C-AFC8-9607F0AC534E}"/>
    <cellStyle name="Normal 2 3 2 2 2 2 6" xfId="25547" xr:uid="{AC975208-3E9B-4022-B72B-B6E46975500A}"/>
    <cellStyle name="Normal 2 3 2 2 2 2 7" xfId="21422" xr:uid="{738FD1E3-96BC-4B91-B4D4-78788B083FC3}"/>
    <cellStyle name="Normal 2 3 2 2 2 2 8" xfId="37278" xr:uid="{B5A42F92-67D5-499C-8D4F-C1089D366A83}"/>
    <cellStyle name="Normal 2 3 2 2 2 2 9" xfId="39758" xr:uid="{328C498A-352C-4E52-A616-08B2EC4F7E00}"/>
    <cellStyle name="Normal 2 3 2 2 2 3" xfId="5137" xr:uid="{00000000-0005-0000-0000-000011140000}"/>
    <cellStyle name="Normal 2 3 2 2 2 3 2" xfId="5138" xr:uid="{00000000-0005-0000-0000-000012140000}"/>
    <cellStyle name="Normal 2 3 2 2 2 3 2 2" xfId="5139" xr:uid="{00000000-0005-0000-0000-000013140000}"/>
    <cellStyle name="Normal 2 3 2 2 2 3 2 2 2" xfId="25561" xr:uid="{9FDF03C6-860B-4F94-BEAC-4676F2CB1B24}"/>
    <cellStyle name="Normal 2 3 2 2 2 3 2 3" xfId="25560" xr:uid="{BFB094E1-BC80-47EA-8DD4-9DE35437FA92}"/>
    <cellStyle name="Normal 2 3 2 2 2 3 3" xfId="5140" xr:uid="{00000000-0005-0000-0000-000014140000}"/>
    <cellStyle name="Normal 2 3 2 2 2 3 3 2" xfId="25562" xr:uid="{373C97BA-B472-43F7-8E56-E3DE8287B8F9}"/>
    <cellStyle name="Normal 2 3 2 2 2 3 4" xfId="25559" xr:uid="{2ACB9A14-237B-4F22-ACAB-F08591757481}"/>
    <cellStyle name="Normal 2 3 2 2 2 3 5" xfId="24238" xr:uid="{3B533FE7-345D-4F42-99B9-9519726E783B}"/>
    <cellStyle name="Normal 2 3 2 2 2 3 6" xfId="38098" xr:uid="{A18D8AFD-0579-4B84-A615-34BB5523C43D}"/>
    <cellStyle name="Normal 2 3 2 2 2 3 7" xfId="40578" xr:uid="{56E8D146-7C21-4A00-AB63-1926B06D28E0}"/>
    <cellStyle name="Normal 2 3 2 2 2 3 8" xfId="43056" xr:uid="{CC8F41DC-C031-470A-B904-0CAFA83638D7}"/>
    <cellStyle name="Normal 2 3 2 2 2 4" xfId="5141" xr:uid="{00000000-0005-0000-0000-000015140000}"/>
    <cellStyle name="Normal 2 3 2 2 2 4 2" xfId="5142" xr:uid="{00000000-0005-0000-0000-000016140000}"/>
    <cellStyle name="Normal 2 3 2 2 2 4 2 2" xfId="5143" xr:uid="{00000000-0005-0000-0000-000017140000}"/>
    <cellStyle name="Normal 2 3 2 2 2 4 2 2 2" xfId="25565" xr:uid="{F9721690-9D02-4B82-BC44-B7CC1A83556F}"/>
    <cellStyle name="Normal 2 3 2 2 2 4 2 3" xfId="25564" xr:uid="{CD74853F-231F-4F6E-B38D-C54A1B7671A0}"/>
    <cellStyle name="Normal 2 3 2 2 2 4 3" xfId="5144" xr:uid="{00000000-0005-0000-0000-000018140000}"/>
    <cellStyle name="Normal 2 3 2 2 2 4 3 2" xfId="25566" xr:uid="{D9556B29-E345-4142-AD7F-CDB44B0B4190}"/>
    <cellStyle name="Normal 2 3 2 2 2 4 4" xfId="25563" xr:uid="{F5842C63-567F-4BAB-9EAB-C77CBA318BD1}"/>
    <cellStyle name="Normal 2 3 2 2 2 5" xfId="5145" xr:uid="{00000000-0005-0000-0000-000019140000}"/>
    <cellStyle name="Normal 2 3 2 2 2 5 2" xfId="5146" xr:uid="{00000000-0005-0000-0000-00001A140000}"/>
    <cellStyle name="Normal 2 3 2 2 2 5 2 2" xfId="25568" xr:uid="{95E58D1B-245C-4A3E-B743-8BD772A6722E}"/>
    <cellStyle name="Normal 2 3 2 2 2 5 3" xfId="25567" xr:uid="{338E1758-3A03-4101-9964-1D843151C622}"/>
    <cellStyle name="Normal 2 3 2 2 2 6" xfId="5147" xr:uid="{00000000-0005-0000-0000-00001B140000}"/>
    <cellStyle name="Normal 2 3 2 2 2 6 2" xfId="25569" xr:uid="{920806A9-4989-4775-8F68-D329F83250F4}"/>
    <cellStyle name="Normal 2 3 2 2 2 7" xfId="25546" xr:uid="{2749C30A-87D2-43E8-9D50-02010A1B70B6}"/>
    <cellStyle name="Normal 2 3 2 2 2 8" xfId="21421" xr:uid="{7B4A9C17-310B-46BD-93EE-69A5185F779A}"/>
    <cellStyle name="Normal 2 3 2 2 2 9" xfId="37277" xr:uid="{8D235A2D-C7DF-4DF2-A262-365169D0C98F}"/>
    <cellStyle name="Normal 2 3 2 2 3" xfId="5148" xr:uid="{00000000-0005-0000-0000-00001C140000}"/>
    <cellStyle name="Normal 2 3 2 2 3 10" xfId="39759" xr:uid="{DA8C7DD3-2071-4376-9B31-66BF71B5C640}"/>
    <cellStyle name="Normal 2 3 2 2 3 11" xfId="42237" xr:uid="{E89D1B55-21E4-4A25-B3D4-63E7C3D0367D}"/>
    <cellStyle name="Normal 2 3 2 2 3 2" xfId="5149" xr:uid="{00000000-0005-0000-0000-00001D140000}"/>
    <cellStyle name="Normal 2 3 2 2 3 2 10" xfId="42238" xr:uid="{D6A43BBF-ECFE-4CC2-B300-AA6AD784EB80}"/>
    <cellStyle name="Normal 2 3 2 2 3 2 2" xfId="5150" xr:uid="{00000000-0005-0000-0000-00001E140000}"/>
    <cellStyle name="Normal 2 3 2 2 3 2 2 2" xfId="5151" xr:uid="{00000000-0005-0000-0000-00001F140000}"/>
    <cellStyle name="Normal 2 3 2 2 3 2 2 2 2" xfId="5152" xr:uid="{00000000-0005-0000-0000-000020140000}"/>
    <cellStyle name="Normal 2 3 2 2 3 2 2 2 2 2" xfId="25574" xr:uid="{114674AF-EE5D-418A-86A3-4C1B80717105}"/>
    <cellStyle name="Normal 2 3 2 2 3 2 2 2 3" xfId="25573" xr:uid="{434EDC1F-148B-4566-8508-2690BD6D0EF9}"/>
    <cellStyle name="Normal 2 3 2 2 3 2 2 3" xfId="5153" xr:uid="{00000000-0005-0000-0000-000021140000}"/>
    <cellStyle name="Normal 2 3 2 2 3 2 2 3 2" xfId="25575" xr:uid="{7923F47B-A05A-49A8-BFB8-3FE9BDAC61D0}"/>
    <cellStyle name="Normal 2 3 2 2 3 2 2 4" xfId="25572" xr:uid="{A7D60C3E-879E-41FA-B78D-D5FEE36E064A}"/>
    <cellStyle name="Normal 2 3 2 2 3 2 2 5" xfId="24241" xr:uid="{40F173CA-74FC-496A-9959-847705BBC5B3}"/>
    <cellStyle name="Normal 2 3 2 2 3 2 2 6" xfId="38101" xr:uid="{7C32F4A0-9D8E-4F8E-A7E5-DAB311FFC743}"/>
    <cellStyle name="Normal 2 3 2 2 3 2 2 7" xfId="40581" xr:uid="{43BAD00B-474C-4742-BCB5-120F68DFBF36}"/>
    <cellStyle name="Normal 2 3 2 2 3 2 2 8" xfId="43059" xr:uid="{513B57FB-4344-4A85-9506-641D9968B6DE}"/>
    <cellStyle name="Normal 2 3 2 2 3 2 3" xfId="5154" xr:uid="{00000000-0005-0000-0000-000022140000}"/>
    <cellStyle name="Normal 2 3 2 2 3 2 3 2" xfId="5155" xr:uid="{00000000-0005-0000-0000-000023140000}"/>
    <cellStyle name="Normal 2 3 2 2 3 2 3 2 2" xfId="5156" xr:uid="{00000000-0005-0000-0000-000024140000}"/>
    <cellStyle name="Normal 2 3 2 2 3 2 3 2 2 2" xfId="25578" xr:uid="{448A9EAE-6E78-469D-AD37-6A7D16D4A212}"/>
    <cellStyle name="Normal 2 3 2 2 3 2 3 2 3" xfId="25577" xr:uid="{9F339B1B-D6D6-4C0A-87F3-D3E740803C05}"/>
    <cellStyle name="Normal 2 3 2 2 3 2 3 3" xfId="5157" xr:uid="{00000000-0005-0000-0000-000025140000}"/>
    <cellStyle name="Normal 2 3 2 2 3 2 3 3 2" xfId="25579" xr:uid="{25B0F19E-D99E-430E-AF5E-55C079BA6014}"/>
    <cellStyle name="Normal 2 3 2 2 3 2 3 4" xfId="25576" xr:uid="{D5772F47-3B9A-4328-8CCA-3BAE08D27311}"/>
    <cellStyle name="Normal 2 3 2 2 3 2 4" xfId="5158" xr:uid="{00000000-0005-0000-0000-000026140000}"/>
    <cellStyle name="Normal 2 3 2 2 3 2 4 2" xfId="5159" xr:uid="{00000000-0005-0000-0000-000027140000}"/>
    <cellStyle name="Normal 2 3 2 2 3 2 4 2 2" xfId="25581" xr:uid="{6885A347-16E0-46B2-A6B7-BA97F7DB5EE7}"/>
    <cellStyle name="Normal 2 3 2 2 3 2 4 3" xfId="25580" xr:uid="{8DF7AAA9-5C2A-4F1E-B706-605E201FB680}"/>
    <cellStyle name="Normal 2 3 2 2 3 2 5" xfId="5160" xr:uid="{00000000-0005-0000-0000-000028140000}"/>
    <cellStyle name="Normal 2 3 2 2 3 2 5 2" xfId="25582" xr:uid="{BBA25BC2-642C-4210-A15C-99F7DA1A4E34}"/>
    <cellStyle name="Normal 2 3 2 2 3 2 6" xfId="25571" xr:uid="{552E901C-675D-40F4-AEBF-1A9CCC27BE4F}"/>
    <cellStyle name="Normal 2 3 2 2 3 2 7" xfId="21424" xr:uid="{8419AD84-7B1F-4D69-B226-CC0FAB810822}"/>
    <cellStyle name="Normal 2 3 2 2 3 2 8" xfId="37280" xr:uid="{A692B2A0-09A2-46B8-AA46-D48AFFF0388C}"/>
    <cellStyle name="Normal 2 3 2 2 3 2 9" xfId="39760" xr:uid="{A175524E-4455-4EB1-AD70-838C2197B48D}"/>
    <cellStyle name="Normal 2 3 2 2 3 3" xfId="5161" xr:uid="{00000000-0005-0000-0000-000029140000}"/>
    <cellStyle name="Normal 2 3 2 2 3 3 2" xfId="5162" xr:uid="{00000000-0005-0000-0000-00002A140000}"/>
    <cellStyle name="Normal 2 3 2 2 3 3 2 2" xfId="5163" xr:uid="{00000000-0005-0000-0000-00002B140000}"/>
    <cellStyle name="Normal 2 3 2 2 3 3 2 2 2" xfId="25585" xr:uid="{4EF3E719-DCE9-4ADD-B99A-00DCD7D17D08}"/>
    <cellStyle name="Normal 2 3 2 2 3 3 2 3" xfId="25584" xr:uid="{4CC9C456-BC18-4002-82E8-F72E67388D4A}"/>
    <cellStyle name="Normal 2 3 2 2 3 3 3" xfId="5164" xr:uid="{00000000-0005-0000-0000-00002C140000}"/>
    <cellStyle name="Normal 2 3 2 2 3 3 3 2" xfId="25586" xr:uid="{B0A08E9A-3359-4A60-B860-532AF0AE1DD5}"/>
    <cellStyle name="Normal 2 3 2 2 3 3 4" xfId="25583" xr:uid="{DCA61685-EE52-40FE-B3CC-04C3A56C680B}"/>
    <cellStyle name="Normal 2 3 2 2 3 3 5" xfId="24240" xr:uid="{AEFB4E47-95E4-44FA-B316-0D17763FBF23}"/>
    <cellStyle name="Normal 2 3 2 2 3 3 6" xfId="38100" xr:uid="{E9DC8519-9CE6-404D-99C7-1D7D722F6D2D}"/>
    <cellStyle name="Normal 2 3 2 2 3 3 7" xfId="40580" xr:uid="{D24A2C8B-74C0-47C3-9244-DF961C5C1B5C}"/>
    <cellStyle name="Normal 2 3 2 2 3 3 8" xfId="43058" xr:uid="{B5093C66-A24C-4CBF-ADDD-7E78957CC5B3}"/>
    <cellStyle name="Normal 2 3 2 2 3 4" xfId="5165" xr:uid="{00000000-0005-0000-0000-00002D140000}"/>
    <cellStyle name="Normal 2 3 2 2 3 4 2" xfId="5166" xr:uid="{00000000-0005-0000-0000-00002E140000}"/>
    <cellStyle name="Normal 2 3 2 2 3 4 2 2" xfId="5167" xr:uid="{00000000-0005-0000-0000-00002F140000}"/>
    <cellStyle name="Normal 2 3 2 2 3 4 2 2 2" xfId="25589" xr:uid="{A2CE9CBB-F6C3-44BB-9D9A-8F34A055B0B7}"/>
    <cellStyle name="Normal 2 3 2 2 3 4 2 3" xfId="25588" xr:uid="{83D5FA00-1CCF-450D-8ACC-DE502BBE0E27}"/>
    <cellStyle name="Normal 2 3 2 2 3 4 3" xfId="5168" xr:uid="{00000000-0005-0000-0000-000030140000}"/>
    <cellStyle name="Normal 2 3 2 2 3 4 3 2" xfId="25590" xr:uid="{8518ABDC-BE6E-4C45-823D-D10CC027A638}"/>
    <cellStyle name="Normal 2 3 2 2 3 4 4" xfId="25587" xr:uid="{D3830DA1-6F76-4716-8701-E77E5DE92778}"/>
    <cellStyle name="Normal 2 3 2 2 3 5" xfId="5169" xr:uid="{00000000-0005-0000-0000-000031140000}"/>
    <cellStyle name="Normal 2 3 2 2 3 5 2" xfId="5170" xr:uid="{00000000-0005-0000-0000-000032140000}"/>
    <cellStyle name="Normal 2 3 2 2 3 5 2 2" xfId="25592" xr:uid="{7D003E12-14A1-4093-A4C7-F25F847FB9C3}"/>
    <cellStyle name="Normal 2 3 2 2 3 5 3" xfId="25591" xr:uid="{F4E31016-17CF-4BBC-8352-E917A43933A0}"/>
    <cellStyle name="Normal 2 3 2 2 3 6" xfId="5171" xr:uid="{00000000-0005-0000-0000-000033140000}"/>
    <cellStyle name="Normal 2 3 2 2 3 6 2" xfId="25593" xr:uid="{9C22FA7E-B39A-446D-BBD2-CA5B787AE7AC}"/>
    <cellStyle name="Normal 2 3 2 2 3 7" xfId="25570" xr:uid="{0713DFF0-DC66-461B-AFF6-4A1369172D51}"/>
    <cellStyle name="Normal 2 3 2 2 3 8" xfId="21423" xr:uid="{370795EB-65E4-4735-8446-B4C483BE766D}"/>
    <cellStyle name="Normal 2 3 2 2 3 9" xfId="37279" xr:uid="{6CD2DBF6-4898-4E2C-AB8C-04E1711DEF63}"/>
    <cellStyle name="Normal 2 3 2 2 4" xfId="5172" xr:uid="{00000000-0005-0000-0000-000034140000}"/>
    <cellStyle name="Normal 2 3 2 2 4 10" xfId="42239" xr:uid="{52FE1257-15E5-49A6-893C-9B86FB400A8F}"/>
    <cellStyle name="Normal 2 3 2 2 4 2" xfId="5173" xr:uid="{00000000-0005-0000-0000-000035140000}"/>
    <cellStyle name="Normal 2 3 2 2 4 2 2" xfId="5174" xr:uid="{00000000-0005-0000-0000-000036140000}"/>
    <cellStyle name="Normal 2 3 2 2 4 2 2 2" xfId="5175" xr:uid="{00000000-0005-0000-0000-000037140000}"/>
    <cellStyle name="Normal 2 3 2 2 4 2 2 2 2" xfId="25597" xr:uid="{8F85D769-BCC7-4E7E-81C0-19E99B339EF5}"/>
    <cellStyle name="Normal 2 3 2 2 4 2 2 3" xfId="25596" xr:uid="{5841246C-414C-4A04-9060-71F464D2DC1B}"/>
    <cellStyle name="Normal 2 3 2 2 4 2 3" xfId="5176" xr:uid="{00000000-0005-0000-0000-000038140000}"/>
    <cellStyle name="Normal 2 3 2 2 4 2 3 2" xfId="25598" xr:uid="{6CA1B2A7-B8F0-4F21-B25B-828F21BBC310}"/>
    <cellStyle name="Normal 2 3 2 2 4 2 4" xfId="25595" xr:uid="{3BADEED0-DB00-468A-99A5-13BDA9C5898A}"/>
    <cellStyle name="Normal 2 3 2 2 4 2 5" xfId="24242" xr:uid="{15C7064A-2AD5-4600-A56D-997AB1DDB34B}"/>
    <cellStyle name="Normal 2 3 2 2 4 2 6" xfId="38102" xr:uid="{BC54BD64-3CE9-4C58-AB3E-BC6E1D4D7621}"/>
    <cellStyle name="Normal 2 3 2 2 4 2 7" xfId="40582" xr:uid="{08C8EB51-ADFF-4399-98EE-2092A3112430}"/>
    <cellStyle name="Normal 2 3 2 2 4 2 8" xfId="43060" xr:uid="{02D5CEE9-F6AC-4DA6-8F93-A43C4ECDB8EC}"/>
    <cellStyle name="Normal 2 3 2 2 4 3" xfId="5177" xr:uid="{00000000-0005-0000-0000-000039140000}"/>
    <cellStyle name="Normal 2 3 2 2 4 3 2" xfId="5178" xr:uid="{00000000-0005-0000-0000-00003A140000}"/>
    <cellStyle name="Normal 2 3 2 2 4 3 2 2" xfId="5179" xr:uid="{00000000-0005-0000-0000-00003B140000}"/>
    <cellStyle name="Normal 2 3 2 2 4 3 2 2 2" xfId="25601" xr:uid="{62EDF62A-2FB3-4B73-9F7B-F6B99ECEE0E2}"/>
    <cellStyle name="Normal 2 3 2 2 4 3 2 3" xfId="25600" xr:uid="{09C25A82-9681-405F-98DB-E0845231A026}"/>
    <cellStyle name="Normal 2 3 2 2 4 3 3" xfId="5180" xr:uid="{00000000-0005-0000-0000-00003C140000}"/>
    <cellStyle name="Normal 2 3 2 2 4 3 3 2" xfId="25602" xr:uid="{B16A18CC-B833-4692-A0B2-CB97CEFEF627}"/>
    <cellStyle name="Normal 2 3 2 2 4 3 4" xfId="25599" xr:uid="{0B27DCC0-7431-4A51-A1FF-4238E4C4D05C}"/>
    <cellStyle name="Normal 2 3 2 2 4 4" xfId="5181" xr:uid="{00000000-0005-0000-0000-00003D140000}"/>
    <cellStyle name="Normal 2 3 2 2 4 4 2" xfId="5182" xr:uid="{00000000-0005-0000-0000-00003E140000}"/>
    <cellStyle name="Normal 2 3 2 2 4 4 2 2" xfId="25604" xr:uid="{38239C38-74C7-4FE6-B259-46E571E5B978}"/>
    <cellStyle name="Normal 2 3 2 2 4 4 3" xfId="25603" xr:uid="{E6AC6AD2-6992-46C1-B0AD-D8A41481B427}"/>
    <cellStyle name="Normal 2 3 2 2 4 5" xfId="5183" xr:uid="{00000000-0005-0000-0000-00003F140000}"/>
    <cellStyle name="Normal 2 3 2 2 4 5 2" xfId="25605" xr:uid="{C243B376-F30D-4271-B41A-0370721F7409}"/>
    <cellStyle name="Normal 2 3 2 2 4 6" xfId="25594" xr:uid="{FC0E0DE8-AACF-474B-8828-73B456ADC1A0}"/>
    <cellStyle name="Normal 2 3 2 2 4 7" xfId="21425" xr:uid="{082AD92D-313D-49F9-9BC6-2E0D76C12D12}"/>
    <cellStyle name="Normal 2 3 2 2 4 8" xfId="37281" xr:uid="{CF10CA95-5B83-4F06-AE94-C5A74A90A7E4}"/>
    <cellStyle name="Normal 2 3 2 2 4 9" xfId="39761" xr:uid="{1DFA7DE0-0E79-4372-8490-D18F51981D70}"/>
    <cellStyle name="Normal 2 3 2 2 5" xfId="5184" xr:uid="{00000000-0005-0000-0000-000040140000}"/>
    <cellStyle name="Normal 2 3 2 2 5 2" xfId="5185" xr:uid="{00000000-0005-0000-0000-000041140000}"/>
    <cellStyle name="Normal 2 3 2 2 5 2 2" xfId="5186" xr:uid="{00000000-0005-0000-0000-000042140000}"/>
    <cellStyle name="Normal 2 3 2 2 5 2 2 2" xfId="25607" xr:uid="{6D1BC607-AB8F-4F6D-91BB-271504B130D2}"/>
    <cellStyle name="Normal 2 3 2 2 5 2 3" xfId="25606" xr:uid="{8C3CE962-A0D9-488F-8345-0AB6188B7C69}"/>
    <cellStyle name="Normal 2 3 2 2 5 3" xfId="5187" xr:uid="{00000000-0005-0000-0000-000043140000}"/>
    <cellStyle name="Normal 2 3 2 2 5 3 2" xfId="25608" xr:uid="{516BE2C6-5713-4958-8752-08EEDADFA49D}"/>
    <cellStyle name="Normal 2 3 2 2 5 4" xfId="23663" xr:uid="{0283D480-D1F3-407A-9BFC-C3F420C291F9}"/>
    <cellStyle name="Normal 2 3 2 2 6" xfId="5188" xr:uid="{00000000-0005-0000-0000-000044140000}"/>
    <cellStyle name="Normal 2 3 2 2 6 2" xfId="5189" xr:uid="{00000000-0005-0000-0000-000045140000}"/>
    <cellStyle name="Normal 2 3 2 2 6 2 2" xfId="5190" xr:uid="{00000000-0005-0000-0000-000046140000}"/>
    <cellStyle name="Normal 2 3 2 2 6 2 2 2" xfId="25611" xr:uid="{CA923B59-7400-4BE3-9B00-24F4C9D99512}"/>
    <cellStyle name="Normal 2 3 2 2 6 2 3" xfId="25610" xr:uid="{0E5AF996-DA9B-40C6-9241-117E9668D1EF}"/>
    <cellStyle name="Normal 2 3 2 2 6 3" xfId="5191" xr:uid="{00000000-0005-0000-0000-000047140000}"/>
    <cellStyle name="Normal 2 3 2 2 6 3 2" xfId="25612" xr:uid="{2CD05750-72FC-4A90-84B4-79D844A58F0C}"/>
    <cellStyle name="Normal 2 3 2 2 6 4" xfId="25609" xr:uid="{8B9B45AA-E715-4699-A672-1698CDE8510D}"/>
    <cellStyle name="Normal 2 3 2 2 6 5" xfId="24237" xr:uid="{71555C94-CDC6-4725-9569-DFE00C418ED5}"/>
    <cellStyle name="Normal 2 3 2 2 6 6" xfId="38097" xr:uid="{3AC1849F-257D-4748-BA35-205084F4450A}"/>
    <cellStyle name="Normal 2 3 2 2 6 7" xfId="40577" xr:uid="{7A7B7CBE-72DB-42A2-9BF6-B8671EE38641}"/>
    <cellStyle name="Normal 2 3 2 2 6 8" xfId="43055" xr:uid="{2C632706-9B6E-45E5-8C4A-204D6E8C47D8}"/>
    <cellStyle name="Normal 2 3 2 2 7" xfId="5192" xr:uid="{00000000-0005-0000-0000-000048140000}"/>
    <cellStyle name="Normal 2 3 2 2 7 2" xfId="5193" xr:uid="{00000000-0005-0000-0000-000049140000}"/>
    <cellStyle name="Normal 2 3 2 2 7 2 2" xfId="25614" xr:uid="{57AC5D5C-A2F6-4D2A-AFE2-5FD8D6A79179}"/>
    <cellStyle name="Normal 2 3 2 2 7 3" xfId="25613" xr:uid="{2A2E575F-02C5-4D51-863D-0ED9AA7802D8}"/>
    <cellStyle name="Normal 2 3 2 2 8" xfId="5194" xr:uid="{00000000-0005-0000-0000-00004A140000}"/>
    <cellStyle name="Normal 2 3 2 2 8 2" xfId="25615" xr:uid="{50F9DEE9-995B-4332-AFD9-76907F91286B}"/>
    <cellStyle name="Normal 2 3 2 2 9" xfId="21420" xr:uid="{77B53D06-8D8D-4C5D-8712-093C267233F0}"/>
    <cellStyle name="Normal 2 3 2 3" xfId="5195" xr:uid="{00000000-0005-0000-0000-00004B140000}"/>
    <cellStyle name="Normal 2 3 2 3 10" xfId="39762" xr:uid="{19690187-8B9F-42A7-9F29-1553AB7CBF1C}"/>
    <cellStyle name="Normal 2 3 2 3 11" xfId="42240" xr:uid="{1B77CDB0-CB5A-43EA-9777-5A2EEF33F07F}"/>
    <cellStyle name="Normal 2 3 2 3 2" xfId="5196" xr:uid="{00000000-0005-0000-0000-00004C140000}"/>
    <cellStyle name="Normal 2 3 2 3 2 10" xfId="42241" xr:uid="{7479D560-02AB-48AE-AF6B-2D05993085E9}"/>
    <cellStyle name="Normal 2 3 2 3 2 2" xfId="5197" xr:uid="{00000000-0005-0000-0000-00004D140000}"/>
    <cellStyle name="Normal 2 3 2 3 2 2 2" xfId="5198" xr:uid="{00000000-0005-0000-0000-00004E140000}"/>
    <cellStyle name="Normal 2 3 2 3 2 2 2 2" xfId="5199" xr:uid="{00000000-0005-0000-0000-00004F140000}"/>
    <cellStyle name="Normal 2 3 2 3 2 2 2 2 2" xfId="25620" xr:uid="{4AE495DE-7082-4E26-8867-C8D48C9BE4F8}"/>
    <cellStyle name="Normal 2 3 2 3 2 2 2 3" xfId="25619" xr:uid="{D5CCB5F7-49C5-457E-A140-99DFC56AE9EC}"/>
    <cellStyle name="Normal 2 3 2 3 2 2 3" xfId="5200" xr:uid="{00000000-0005-0000-0000-000050140000}"/>
    <cellStyle name="Normal 2 3 2 3 2 2 3 2" xfId="25621" xr:uid="{A2C84076-46E9-4BAC-8784-2D2CDD25DC41}"/>
    <cellStyle name="Normal 2 3 2 3 2 2 4" xfId="25618" xr:uid="{0F9EBE35-C9EE-4FB4-91A8-A7281527BAF4}"/>
    <cellStyle name="Normal 2 3 2 3 2 2 5" xfId="24244" xr:uid="{0D2AD9B0-BC86-4FA3-A644-D457E725EE8F}"/>
    <cellStyle name="Normal 2 3 2 3 2 2 6" xfId="38104" xr:uid="{1543B11C-F116-416A-A3BD-E745CE3B027B}"/>
    <cellStyle name="Normal 2 3 2 3 2 2 7" xfId="40584" xr:uid="{4F876A3D-E1DE-42A6-BA2C-FF9A2F8EE7E9}"/>
    <cellStyle name="Normal 2 3 2 3 2 2 8" xfId="43062" xr:uid="{ECC77077-FDAA-4F18-95E8-7B36816EDE57}"/>
    <cellStyle name="Normal 2 3 2 3 2 3" xfId="5201" xr:uid="{00000000-0005-0000-0000-000051140000}"/>
    <cellStyle name="Normal 2 3 2 3 2 3 2" xfId="5202" xr:uid="{00000000-0005-0000-0000-000052140000}"/>
    <cellStyle name="Normal 2 3 2 3 2 3 2 2" xfId="5203" xr:uid="{00000000-0005-0000-0000-000053140000}"/>
    <cellStyle name="Normal 2 3 2 3 2 3 2 2 2" xfId="25623" xr:uid="{7CB9B045-171C-4A05-9BB3-A1A85A50EE2F}"/>
    <cellStyle name="Normal 2 3 2 3 2 3 2 3" xfId="20771" xr:uid="{2FDADA9B-5F06-45AA-A39F-0177CC97BC4A}"/>
    <cellStyle name="Normal 2 3 2 3 2 3 3" xfId="5204" xr:uid="{00000000-0005-0000-0000-000054140000}"/>
    <cellStyle name="Normal 2 3 2 3 2 3 3 2" xfId="25624" xr:uid="{138E458D-98C0-4745-9969-C78657F27081}"/>
    <cellStyle name="Normal 2 3 2 3 2 3 4" xfId="25622" xr:uid="{F3C1F60D-305F-4724-8ACB-16E0440AAD23}"/>
    <cellStyle name="Normal 2 3 2 3 2 4" xfId="5205" xr:uid="{00000000-0005-0000-0000-000055140000}"/>
    <cellStyle name="Normal 2 3 2 3 2 4 2" xfId="5206" xr:uid="{00000000-0005-0000-0000-000056140000}"/>
    <cellStyle name="Normal 2 3 2 3 2 4 2 2" xfId="25626" xr:uid="{CB043F70-E273-474B-B12E-B53FEF0F862C}"/>
    <cellStyle name="Normal 2 3 2 3 2 4 3" xfId="25625" xr:uid="{F1E5D892-A635-414F-9F76-A46FC60C48AD}"/>
    <cellStyle name="Normal 2 3 2 3 2 5" xfId="5207" xr:uid="{00000000-0005-0000-0000-000057140000}"/>
    <cellStyle name="Normal 2 3 2 3 2 5 2" xfId="25627" xr:uid="{C4A74CA5-5FA7-4CB0-AFB6-B2E4F1221D31}"/>
    <cellStyle name="Normal 2 3 2 3 2 6" xfId="25617" xr:uid="{EAC45BE7-EC34-482F-A474-8E72AC5A2494}"/>
    <cellStyle name="Normal 2 3 2 3 2 7" xfId="21427" xr:uid="{A86C1532-E61E-4D09-B8B4-8B468B37F41B}"/>
    <cellStyle name="Normal 2 3 2 3 2 8" xfId="37283" xr:uid="{48633DC5-3F70-4EDC-8C4E-01F2458014C6}"/>
    <cellStyle name="Normal 2 3 2 3 2 9" xfId="39763" xr:uid="{193A0B76-9712-4C0C-9E06-2B34370FE5BF}"/>
    <cellStyle name="Normal 2 3 2 3 3" xfId="5208" xr:uid="{00000000-0005-0000-0000-000058140000}"/>
    <cellStyle name="Normal 2 3 2 3 3 2" xfId="5209" xr:uid="{00000000-0005-0000-0000-000059140000}"/>
    <cellStyle name="Normal 2 3 2 3 3 2 2" xfId="5210" xr:uid="{00000000-0005-0000-0000-00005A140000}"/>
    <cellStyle name="Normal 2 3 2 3 3 2 2 2" xfId="25630" xr:uid="{8CB0B1E4-D4BE-4AD1-9D74-3B825C8C192B}"/>
    <cellStyle name="Normal 2 3 2 3 3 2 3" xfId="25629" xr:uid="{40A7A603-C1B3-4CD3-B7B1-78A11823A345}"/>
    <cellStyle name="Normal 2 3 2 3 3 3" xfId="5211" xr:uid="{00000000-0005-0000-0000-00005B140000}"/>
    <cellStyle name="Normal 2 3 2 3 3 3 2" xfId="25631" xr:uid="{6BF1230C-0F92-4DA0-8CAE-C44DF8BA0B1A}"/>
    <cellStyle name="Normal 2 3 2 3 3 4" xfId="25628" xr:uid="{F006C79F-132C-47E7-A7AA-8CD17E112D31}"/>
    <cellStyle name="Normal 2 3 2 3 3 5" xfId="24243" xr:uid="{FB68FFBB-DCC3-4F58-94DD-09ED96E2226B}"/>
    <cellStyle name="Normal 2 3 2 3 3 6" xfId="38103" xr:uid="{4657A4FC-EEBF-4A25-B485-66977948280B}"/>
    <cellStyle name="Normal 2 3 2 3 3 7" xfId="40583" xr:uid="{221C362A-CF57-4554-ACC1-CE3A3070059C}"/>
    <cellStyle name="Normal 2 3 2 3 3 8" xfId="43061" xr:uid="{2AB69D06-038D-4421-AEC4-BA0D3A00B195}"/>
    <cellStyle name="Normal 2 3 2 3 4" xfId="5212" xr:uid="{00000000-0005-0000-0000-00005C140000}"/>
    <cellStyle name="Normal 2 3 2 3 4 2" xfId="5213" xr:uid="{00000000-0005-0000-0000-00005D140000}"/>
    <cellStyle name="Normal 2 3 2 3 4 2 2" xfId="5214" xr:uid="{00000000-0005-0000-0000-00005E140000}"/>
    <cellStyle name="Normal 2 3 2 3 4 2 2 2" xfId="25634" xr:uid="{2F035C81-460E-4D70-B529-2C2F559350E6}"/>
    <cellStyle name="Normal 2 3 2 3 4 2 3" xfId="25633" xr:uid="{A17EAE24-D139-4C50-BCF6-9CC3FFFE727A}"/>
    <cellStyle name="Normal 2 3 2 3 4 3" xfId="5215" xr:uid="{00000000-0005-0000-0000-00005F140000}"/>
    <cellStyle name="Normal 2 3 2 3 4 3 2" xfId="25635" xr:uid="{80503DE3-73F5-4A3E-B45E-92131DE59C8B}"/>
    <cellStyle name="Normal 2 3 2 3 4 4" xfId="25632" xr:uid="{5CA0283B-DD49-4CC2-AD66-8704EB37837E}"/>
    <cellStyle name="Normal 2 3 2 3 5" xfId="5216" xr:uid="{00000000-0005-0000-0000-000060140000}"/>
    <cellStyle name="Normal 2 3 2 3 5 2" xfId="5217" xr:uid="{00000000-0005-0000-0000-000061140000}"/>
    <cellStyle name="Normal 2 3 2 3 5 2 2" xfId="25637" xr:uid="{6D867C2A-6F91-45FF-AA8E-9A4E33002DA0}"/>
    <cellStyle name="Normal 2 3 2 3 5 3" xfId="25636" xr:uid="{9D400464-9E37-4AF0-B370-E9985E15E159}"/>
    <cellStyle name="Normal 2 3 2 3 6" xfId="5218" xr:uid="{00000000-0005-0000-0000-000062140000}"/>
    <cellStyle name="Normal 2 3 2 3 6 2" xfId="25638" xr:uid="{8D37CE78-12CD-407A-A8EC-09304359A9A9}"/>
    <cellStyle name="Normal 2 3 2 3 7" xfId="25616" xr:uid="{BEBCA789-60E0-4E04-8FCC-96889552C788}"/>
    <cellStyle name="Normal 2 3 2 3 8" xfId="21426" xr:uid="{1F6D63E4-8FF4-4D2E-9F55-3ABC37109D33}"/>
    <cellStyle name="Normal 2 3 2 3 9" xfId="37282" xr:uid="{E076F244-56A2-4CB6-9F39-7DAB9B92A057}"/>
    <cellStyle name="Normal 2 3 2 4" xfId="5219" xr:uid="{00000000-0005-0000-0000-000063140000}"/>
    <cellStyle name="Normal 2 3 2 4 10" xfId="39764" xr:uid="{446CC423-94B3-4062-9F6C-2E629686A5C7}"/>
    <cellStyle name="Normal 2 3 2 4 11" xfId="42242" xr:uid="{C3533D98-E4FF-4821-8922-F2ACA1C549C4}"/>
    <cellStyle name="Normal 2 3 2 4 2" xfId="5220" xr:uid="{00000000-0005-0000-0000-000064140000}"/>
    <cellStyle name="Normal 2 3 2 4 2 10" xfId="42243" xr:uid="{CBE32B20-4386-45A5-B4EA-B0574C46BE02}"/>
    <cellStyle name="Normal 2 3 2 4 2 2" xfId="5221" xr:uid="{00000000-0005-0000-0000-000065140000}"/>
    <cellStyle name="Normal 2 3 2 4 2 2 2" xfId="5222" xr:uid="{00000000-0005-0000-0000-000066140000}"/>
    <cellStyle name="Normal 2 3 2 4 2 2 2 2" xfId="5223" xr:uid="{00000000-0005-0000-0000-000067140000}"/>
    <cellStyle name="Normal 2 3 2 4 2 2 2 2 2" xfId="25643" xr:uid="{5FD63726-1218-448A-A411-8359A61EEC61}"/>
    <cellStyle name="Normal 2 3 2 4 2 2 2 3" xfId="25642" xr:uid="{876FE16C-0308-49A9-8788-AA8BC017DC5B}"/>
    <cellStyle name="Normal 2 3 2 4 2 2 3" xfId="5224" xr:uid="{00000000-0005-0000-0000-000068140000}"/>
    <cellStyle name="Normal 2 3 2 4 2 2 3 2" xfId="25644" xr:uid="{0BDC8567-EC49-4C88-A90E-63BAD9A6A137}"/>
    <cellStyle name="Normal 2 3 2 4 2 2 4" xfId="25641" xr:uid="{174374EE-E8F2-478B-AF87-E18C700BD4A8}"/>
    <cellStyle name="Normal 2 3 2 4 2 2 5" xfId="24246" xr:uid="{A8E5F774-400D-4C97-AC05-A0708762EF10}"/>
    <cellStyle name="Normal 2 3 2 4 2 2 6" xfId="38106" xr:uid="{06453360-97F9-4DFF-8F79-F0D7F9E3425A}"/>
    <cellStyle name="Normal 2 3 2 4 2 2 7" xfId="40586" xr:uid="{3E532A99-E718-44EC-A42F-04D84040CEE7}"/>
    <cellStyle name="Normal 2 3 2 4 2 2 8" xfId="43064" xr:uid="{0A2A4169-09D0-4CD8-B4E6-CAF42DE613B2}"/>
    <cellStyle name="Normal 2 3 2 4 2 3" xfId="5225" xr:uid="{00000000-0005-0000-0000-000069140000}"/>
    <cellStyle name="Normal 2 3 2 4 2 3 2" xfId="5226" xr:uid="{00000000-0005-0000-0000-00006A140000}"/>
    <cellStyle name="Normal 2 3 2 4 2 3 2 2" xfId="5227" xr:uid="{00000000-0005-0000-0000-00006B140000}"/>
    <cellStyle name="Normal 2 3 2 4 2 3 2 2 2" xfId="25647" xr:uid="{0456E9FC-5003-4F27-A891-0399D55291E6}"/>
    <cellStyle name="Normal 2 3 2 4 2 3 2 3" xfId="25646" xr:uid="{1AF315D6-F02B-4586-B785-77DEEED48730}"/>
    <cellStyle name="Normal 2 3 2 4 2 3 3" xfId="5228" xr:uid="{00000000-0005-0000-0000-00006C140000}"/>
    <cellStyle name="Normal 2 3 2 4 2 3 3 2" xfId="25648" xr:uid="{B247AF1B-74EA-401E-A1D3-740222B183FB}"/>
    <cellStyle name="Normal 2 3 2 4 2 3 4" xfId="25645" xr:uid="{5DED4193-E22A-4757-B504-01BC1CE04C7D}"/>
    <cellStyle name="Normal 2 3 2 4 2 4" xfId="5229" xr:uid="{00000000-0005-0000-0000-00006D140000}"/>
    <cellStyle name="Normal 2 3 2 4 2 4 2" xfId="5230" xr:uid="{00000000-0005-0000-0000-00006E140000}"/>
    <cellStyle name="Normal 2 3 2 4 2 4 2 2" xfId="25650" xr:uid="{2EC6047E-9CBA-476B-85C3-E4459251C350}"/>
    <cellStyle name="Normal 2 3 2 4 2 4 3" xfId="25649" xr:uid="{2DA597B3-5FA1-46F2-83CE-E0A44DCA9C2A}"/>
    <cellStyle name="Normal 2 3 2 4 2 5" xfId="5231" xr:uid="{00000000-0005-0000-0000-00006F140000}"/>
    <cellStyle name="Normal 2 3 2 4 2 5 2" xfId="25651" xr:uid="{08D709CC-471D-4B71-8DE9-2027AD735BFE}"/>
    <cellStyle name="Normal 2 3 2 4 2 6" xfId="25640" xr:uid="{9B995EE3-A6B3-4EC5-B8DF-3A46B83DA1A0}"/>
    <cellStyle name="Normal 2 3 2 4 2 7" xfId="21429" xr:uid="{80808762-AA71-44B7-A409-C21AAD764B15}"/>
    <cellStyle name="Normal 2 3 2 4 2 8" xfId="37285" xr:uid="{AD96BCD8-9AA2-46B5-AA5B-F2D2200AD99C}"/>
    <cellStyle name="Normal 2 3 2 4 2 9" xfId="39765" xr:uid="{F9BEFBAF-7DD6-4078-8BC9-665A600941E9}"/>
    <cellStyle name="Normal 2 3 2 4 3" xfId="5232" xr:uid="{00000000-0005-0000-0000-000070140000}"/>
    <cellStyle name="Normal 2 3 2 4 3 2" xfId="5233" xr:uid="{00000000-0005-0000-0000-000071140000}"/>
    <cellStyle name="Normal 2 3 2 4 3 2 2" xfId="5234" xr:uid="{00000000-0005-0000-0000-000072140000}"/>
    <cellStyle name="Normal 2 3 2 4 3 2 2 2" xfId="25654" xr:uid="{68AAEEB3-2838-4C52-99C7-49C84761189E}"/>
    <cellStyle name="Normal 2 3 2 4 3 2 3" xfId="25653" xr:uid="{4B8F658E-BAFF-488E-99C7-FBD8122F3B55}"/>
    <cellStyle name="Normal 2 3 2 4 3 3" xfId="5235" xr:uid="{00000000-0005-0000-0000-000073140000}"/>
    <cellStyle name="Normal 2 3 2 4 3 3 2" xfId="25655" xr:uid="{3A4353BB-7443-4D66-9889-0E04879E5E47}"/>
    <cellStyle name="Normal 2 3 2 4 3 4" xfId="25652" xr:uid="{7BDC1059-3574-4259-B936-3AFE8CBD4AF1}"/>
    <cellStyle name="Normal 2 3 2 4 3 5" xfId="24245" xr:uid="{A038C382-9465-4BF0-A1DD-61E6147D2A1C}"/>
    <cellStyle name="Normal 2 3 2 4 3 6" xfId="38105" xr:uid="{163CAD78-8BBF-4CB9-BFE7-F50BA8E6538D}"/>
    <cellStyle name="Normal 2 3 2 4 3 7" xfId="40585" xr:uid="{3FE0D2BF-8B90-4F5D-AC2D-929EC5AA55FC}"/>
    <cellStyle name="Normal 2 3 2 4 3 8" xfId="43063" xr:uid="{C2D8F2F2-6EA5-4FC8-BBAA-B701AED456F4}"/>
    <cellStyle name="Normal 2 3 2 4 4" xfId="5236" xr:uid="{00000000-0005-0000-0000-000074140000}"/>
    <cellStyle name="Normal 2 3 2 4 4 2" xfId="5237" xr:uid="{00000000-0005-0000-0000-000075140000}"/>
    <cellStyle name="Normal 2 3 2 4 4 2 2" xfId="5238" xr:uid="{00000000-0005-0000-0000-000076140000}"/>
    <cellStyle name="Normal 2 3 2 4 4 2 2 2" xfId="25658" xr:uid="{5BE82565-4B12-4D92-8160-F49DEB475902}"/>
    <cellStyle name="Normal 2 3 2 4 4 2 3" xfId="25657" xr:uid="{C18FA5B1-C378-4C19-A7E5-7800FD33AC7B}"/>
    <cellStyle name="Normal 2 3 2 4 4 3" xfId="5239" xr:uid="{00000000-0005-0000-0000-000077140000}"/>
    <cellStyle name="Normal 2 3 2 4 4 3 2" xfId="25659" xr:uid="{D07A9DD4-232F-4213-9866-305157F5D27A}"/>
    <cellStyle name="Normal 2 3 2 4 4 4" xfId="25656" xr:uid="{53F0D30C-04DD-4D10-A716-EE8C8A842199}"/>
    <cellStyle name="Normal 2 3 2 4 5" xfId="5240" xr:uid="{00000000-0005-0000-0000-000078140000}"/>
    <cellStyle name="Normal 2 3 2 4 5 2" xfId="5241" xr:uid="{00000000-0005-0000-0000-000079140000}"/>
    <cellStyle name="Normal 2 3 2 4 5 2 2" xfId="25661" xr:uid="{BBF69F9E-4A89-4207-90D1-55799CD7B6CF}"/>
    <cellStyle name="Normal 2 3 2 4 5 3" xfId="25660" xr:uid="{7A0AE978-F8AD-439E-93CA-C868C837F7D6}"/>
    <cellStyle name="Normal 2 3 2 4 6" xfId="5242" xr:uid="{00000000-0005-0000-0000-00007A140000}"/>
    <cellStyle name="Normal 2 3 2 4 6 2" xfId="25662" xr:uid="{43960455-A862-421B-8234-4956F32EF13E}"/>
    <cellStyle name="Normal 2 3 2 4 7" xfId="25639" xr:uid="{3789F1FB-584C-45F1-8FAE-0A4240EE7438}"/>
    <cellStyle name="Normal 2 3 2 4 8" xfId="21428" xr:uid="{40D37E15-C4D4-4A55-890F-B2E27744E0E9}"/>
    <cellStyle name="Normal 2 3 2 4 9" xfId="37284" xr:uid="{A942A12A-0AEA-4AA9-B267-9F17F860DEA6}"/>
    <cellStyle name="Normal 2 3 2 5" xfId="5243" xr:uid="{00000000-0005-0000-0000-00007B140000}"/>
    <cellStyle name="Normal 2 3 2 5 10" xfId="39766" xr:uid="{6CA7B11E-0208-462A-B8D0-4AFDB991DCF5}"/>
    <cellStyle name="Normal 2 3 2 5 11" xfId="42244" xr:uid="{D41964A4-9A28-463A-AFF4-27218F61E39F}"/>
    <cellStyle name="Normal 2 3 2 5 2" xfId="5244" xr:uid="{00000000-0005-0000-0000-00007C140000}"/>
    <cellStyle name="Normal 2 3 2 5 2 10" xfId="42245" xr:uid="{F8FDBA2E-F6F7-4E11-8FFF-7D9406E1008F}"/>
    <cellStyle name="Normal 2 3 2 5 2 2" xfId="5245" xr:uid="{00000000-0005-0000-0000-00007D140000}"/>
    <cellStyle name="Normal 2 3 2 5 2 2 2" xfId="5246" xr:uid="{00000000-0005-0000-0000-00007E140000}"/>
    <cellStyle name="Normal 2 3 2 5 2 2 2 2" xfId="5247" xr:uid="{00000000-0005-0000-0000-00007F140000}"/>
    <cellStyle name="Normal 2 3 2 5 2 2 2 2 2" xfId="25667" xr:uid="{4511BDFD-7139-4B8D-BDC1-F678FC6F0232}"/>
    <cellStyle name="Normal 2 3 2 5 2 2 2 3" xfId="25666" xr:uid="{B5A60DC6-91FD-4598-9FB8-ADD1D03A26A5}"/>
    <cellStyle name="Normal 2 3 2 5 2 2 3" xfId="5248" xr:uid="{00000000-0005-0000-0000-000080140000}"/>
    <cellStyle name="Normal 2 3 2 5 2 2 3 2" xfId="25668" xr:uid="{C44D4FDF-8B34-4D4C-A211-438722A5655A}"/>
    <cellStyle name="Normal 2 3 2 5 2 2 4" xfId="25665" xr:uid="{78D9CBFB-73DD-433A-A7F8-F690C0256F88}"/>
    <cellStyle name="Normal 2 3 2 5 2 2 5" xfId="24248" xr:uid="{CC3233FA-8595-4557-AEEE-59862547EA56}"/>
    <cellStyle name="Normal 2 3 2 5 2 2 6" xfId="38108" xr:uid="{6ADA5779-0637-4E47-B7AB-180A1AECE5D4}"/>
    <cellStyle name="Normal 2 3 2 5 2 2 7" xfId="40588" xr:uid="{0A187081-04C7-4F7B-8D7D-B09CF2CF6B7B}"/>
    <cellStyle name="Normal 2 3 2 5 2 2 8" xfId="43066" xr:uid="{C036D754-E115-4177-B19E-7C9AC35ACEBE}"/>
    <cellStyle name="Normal 2 3 2 5 2 3" xfId="5249" xr:uid="{00000000-0005-0000-0000-000081140000}"/>
    <cellStyle name="Normal 2 3 2 5 2 3 2" xfId="5250" xr:uid="{00000000-0005-0000-0000-000082140000}"/>
    <cellStyle name="Normal 2 3 2 5 2 3 2 2" xfId="5251" xr:uid="{00000000-0005-0000-0000-000083140000}"/>
    <cellStyle name="Normal 2 3 2 5 2 3 2 2 2" xfId="25671" xr:uid="{7390677E-83EB-484B-BC49-95F9B3863D95}"/>
    <cellStyle name="Normal 2 3 2 5 2 3 2 3" xfId="25670" xr:uid="{605774F6-BF84-4C5F-B82D-7967D7158F0D}"/>
    <cellStyle name="Normal 2 3 2 5 2 3 3" xfId="5252" xr:uid="{00000000-0005-0000-0000-000084140000}"/>
    <cellStyle name="Normal 2 3 2 5 2 3 3 2" xfId="25672" xr:uid="{2DDD6DF8-70E7-4CBE-8EE1-2477B48E1404}"/>
    <cellStyle name="Normal 2 3 2 5 2 3 4" xfId="25669" xr:uid="{9340F9FA-614E-48D9-81FE-C46ADBFE863E}"/>
    <cellStyle name="Normal 2 3 2 5 2 4" xfId="5253" xr:uid="{00000000-0005-0000-0000-000085140000}"/>
    <cellStyle name="Normal 2 3 2 5 2 4 2" xfId="5254" xr:uid="{00000000-0005-0000-0000-000086140000}"/>
    <cellStyle name="Normal 2 3 2 5 2 4 2 2" xfId="25674" xr:uid="{0569000B-D3F4-4740-AA7A-471E936B4824}"/>
    <cellStyle name="Normal 2 3 2 5 2 4 3" xfId="25673" xr:uid="{D68DEBF7-999A-476A-B1D4-FA59DC41DD01}"/>
    <cellStyle name="Normal 2 3 2 5 2 5" xfId="5255" xr:uid="{00000000-0005-0000-0000-000087140000}"/>
    <cellStyle name="Normal 2 3 2 5 2 5 2" xfId="25675" xr:uid="{B376751D-91FB-43F5-9586-FAADF6FB78CA}"/>
    <cellStyle name="Normal 2 3 2 5 2 6" xfId="25664" xr:uid="{E69270E9-A7B4-4987-B1A4-196230144F63}"/>
    <cellStyle name="Normal 2 3 2 5 2 7" xfId="21431" xr:uid="{E5F94599-AF2B-4D95-8E3C-8CAC3C6CDF0F}"/>
    <cellStyle name="Normal 2 3 2 5 2 8" xfId="37287" xr:uid="{B0447BD4-B0AF-4220-BFF9-DD077C18E66D}"/>
    <cellStyle name="Normal 2 3 2 5 2 9" xfId="39767" xr:uid="{0F602F67-2B04-4CDB-927C-17357CC1DC9C}"/>
    <cellStyle name="Normal 2 3 2 5 3" xfId="5256" xr:uid="{00000000-0005-0000-0000-000088140000}"/>
    <cellStyle name="Normal 2 3 2 5 3 2" xfId="5257" xr:uid="{00000000-0005-0000-0000-000089140000}"/>
    <cellStyle name="Normal 2 3 2 5 3 2 2" xfId="5258" xr:uid="{00000000-0005-0000-0000-00008A140000}"/>
    <cellStyle name="Normal 2 3 2 5 3 2 2 2" xfId="25678" xr:uid="{DF2532CA-B559-4BE6-9812-C30FDBFEB3D1}"/>
    <cellStyle name="Normal 2 3 2 5 3 2 3" xfId="25677" xr:uid="{0E7C8024-3599-48B4-8EE5-ABCD93E5CB27}"/>
    <cellStyle name="Normal 2 3 2 5 3 3" xfId="5259" xr:uid="{00000000-0005-0000-0000-00008B140000}"/>
    <cellStyle name="Normal 2 3 2 5 3 3 2" xfId="25679" xr:uid="{E66122E1-500A-46E1-B7C7-8BC4870FD0E8}"/>
    <cellStyle name="Normal 2 3 2 5 3 4" xfId="25676" xr:uid="{547F7A8B-C5C5-4AB5-A70E-EFED558D2BA3}"/>
    <cellStyle name="Normal 2 3 2 5 3 5" xfId="24247" xr:uid="{3DD51669-C183-4AB0-B14C-11CDECE295D1}"/>
    <cellStyle name="Normal 2 3 2 5 3 6" xfId="38107" xr:uid="{AA3584B3-E067-46FF-A57E-92B84B7A6A5B}"/>
    <cellStyle name="Normal 2 3 2 5 3 7" xfId="40587" xr:uid="{843D7386-63F1-4CF8-B183-80B3A589DEC5}"/>
    <cellStyle name="Normal 2 3 2 5 3 8" xfId="43065" xr:uid="{7B828E3C-4750-4C40-B30A-2ABAB0870389}"/>
    <cellStyle name="Normal 2 3 2 5 4" xfId="5260" xr:uid="{00000000-0005-0000-0000-00008C140000}"/>
    <cellStyle name="Normal 2 3 2 5 4 2" xfId="5261" xr:uid="{00000000-0005-0000-0000-00008D140000}"/>
    <cellStyle name="Normal 2 3 2 5 4 2 2" xfId="5262" xr:uid="{00000000-0005-0000-0000-00008E140000}"/>
    <cellStyle name="Normal 2 3 2 5 4 2 2 2" xfId="25682" xr:uid="{3920BE54-B6B5-473A-92FC-483B0778AC29}"/>
    <cellStyle name="Normal 2 3 2 5 4 2 3" xfId="25681" xr:uid="{FB47F3CA-6507-427C-B089-671A96DDF6C4}"/>
    <cellStyle name="Normal 2 3 2 5 4 3" xfId="5263" xr:uid="{00000000-0005-0000-0000-00008F140000}"/>
    <cellStyle name="Normal 2 3 2 5 4 3 2" xfId="25683" xr:uid="{275F1393-04C3-4194-AD5C-7B3201348C3F}"/>
    <cellStyle name="Normal 2 3 2 5 4 4" xfId="25680" xr:uid="{FDE9A92A-ECBE-485F-9C3D-0DDBD679451C}"/>
    <cellStyle name="Normal 2 3 2 5 5" xfId="5264" xr:uid="{00000000-0005-0000-0000-000090140000}"/>
    <cellStyle name="Normal 2 3 2 5 5 2" xfId="5265" xr:uid="{00000000-0005-0000-0000-000091140000}"/>
    <cellStyle name="Normal 2 3 2 5 5 2 2" xfId="25685" xr:uid="{1EB11679-76D4-4057-A308-80846D81EBCF}"/>
    <cellStyle name="Normal 2 3 2 5 5 3" xfId="25684" xr:uid="{20DAE32A-0537-4C8A-B3B3-6F8C50E03B22}"/>
    <cellStyle name="Normal 2 3 2 5 6" xfId="5266" xr:uid="{00000000-0005-0000-0000-000092140000}"/>
    <cellStyle name="Normal 2 3 2 5 6 2" xfId="25686" xr:uid="{93C3231D-40F2-4CEE-9142-62577C58B906}"/>
    <cellStyle name="Normal 2 3 2 5 7" xfId="25663" xr:uid="{8807AA14-551E-49FF-80EB-1558229D2169}"/>
    <cellStyle name="Normal 2 3 2 5 8" xfId="21430" xr:uid="{1F377C34-62A5-46F0-8EB7-C71D58B1D1EC}"/>
    <cellStyle name="Normal 2 3 2 5 9" xfId="37286" xr:uid="{20C1BBEC-0828-47DF-B38C-10F28BEA00F4}"/>
    <cellStyle name="Normal 2 3 2 6" xfId="5267" xr:uid="{00000000-0005-0000-0000-000093140000}"/>
    <cellStyle name="Normal 2 3 2 6 10" xfId="39768" xr:uid="{4A0FC9C3-EF35-45AA-B2EA-ADB38618136D}"/>
    <cellStyle name="Normal 2 3 2 6 11" xfId="42246" xr:uid="{8C824B3C-A0CA-4D7A-9463-EFF7CDDC9F9C}"/>
    <cellStyle name="Normal 2 3 2 6 2" xfId="5268" xr:uid="{00000000-0005-0000-0000-000094140000}"/>
    <cellStyle name="Normal 2 3 2 6 2 10" xfId="42247" xr:uid="{34757EA7-C229-4C0E-9D4B-E5B421265E8D}"/>
    <cellStyle name="Normal 2 3 2 6 2 2" xfId="5269" xr:uid="{00000000-0005-0000-0000-000095140000}"/>
    <cellStyle name="Normal 2 3 2 6 2 2 2" xfId="5270" xr:uid="{00000000-0005-0000-0000-000096140000}"/>
    <cellStyle name="Normal 2 3 2 6 2 2 2 2" xfId="5271" xr:uid="{00000000-0005-0000-0000-000097140000}"/>
    <cellStyle name="Normal 2 3 2 6 2 2 2 2 2" xfId="25691" xr:uid="{4C6D5755-534E-425D-B708-D59ECD5D6AED}"/>
    <cellStyle name="Normal 2 3 2 6 2 2 2 3" xfId="25690" xr:uid="{197BEA80-3B41-4D57-A777-5147E15B59B2}"/>
    <cellStyle name="Normal 2 3 2 6 2 2 3" xfId="5272" xr:uid="{00000000-0005-0000-0000-000098140000}"/>
    <cellStyle name="Normal 2 3 2 6 2 2 3 2" xfId="25692" xr:uid="{7187DD1F-1ED0-47DC-A029-C9CAFB260B49}"/>
    <cellStyle name="Normal 2 3 2 6 2 2 4" xfId="25689" xr:uid="{61B9F3D9-09C0-4E3F-8B8D-602FD60B4681}"/>
    <cellStyle name="Normal 2 3 2 6 2 2 5" xfId="24250" xr:uid="{24C6BE95-FE43-41EF-B572-6362AC624A88}"/>
    <cellStyle name="Normal 2 3 2 6 2 2 6" xfId="38110" xr:uid="{6FA4F4E0-3E77-4F23-889B-53F6A6881EAD}"/>
    <cellStyle name="Normal 2 3 2 6 2 2 7" xfId="40590" xr:uid="{96B00FCD-8621-4FD8-91B4-D79E735D571B}"/>
    <cellStyle name="Normal 2 3 2 6 2 2 8" xfId="43068" xr:uid="{11A0F970-C618-42B4-8C68-82CDCE6B296C}"/>
    <cellStyle name="Normal 2 3 2 6 2 3" xfId="5273" xr:uid="{00000000-0005-0000-0000-000099140000}"/>
    <cellStyle name="Normal 2 3 2 6 2 3 2" xfId="5274" xr:uid="{00000000-0005-0000-0000-00009A140000}"/>
    <cellStyle name="Normal 2 3 2 6 2 3 2 2" xfId="5275" xr:uid="{00000000-0005-0000-0000-00009B140000}"/>
    <cellStyle name="Normal 2 3 2 6 2 3 2 2 2" xfId="25695" xr:uid="{101B9281-EB5D-4FE4-8167-CB16441E260C}"/>
    <cellStyle name="Normal 2 3 2 6 2 3 2 3" xfId="25694" xr:uid="{CFA07825-90F0-4417-9943-9A0AA79D66AE}"/>
    <cellStyle name="Normal 2 3 2 6 2 3 3" xfId="5276" xr:uid="{00000000-0005-0000-0000-00009C140000}"/>
    <cellStyle name="Normal 2 3 2 6 2 3 3 2" xfId="25696" xr:uid="{1D8FCEE3-1478-4A75-85A2-49A4F3559E5E}"/>
    <cellStyle name="Normal 2 3 2 6 2 3 4" xfId="25693" xr:uid="{F9BE8087-CE75-4D5E-9BBA-62063F000AE4}"/>
    <cellStyle name="Normal 2 3 2 6 2 4" xfId="5277" xr:uid="{00000000-0005-0000-0000-00009D140000}"/>
    <cellStyle name="Normal 2 3 2 6 2 4 2" xfId="5278" xr:uid="{00000000-0005-0000-0000-00009E140000}"/>
    <cellStyle name="Normal 2 3 2 6 2 4 2 2" xfId="25698" xr:uid="{6DE17AE1-ED51-44AC-A0B9-AB6118FCF00A}"/>
    <cellStyle name="Normal 2 3 2 6 2 4 3" xfId="25697" xr:uid="{7DE1B70A-0485-4834-A101-75CA18DB61C2}"/>
    <cellStyle name="Normal 2 3 2 6 2 5" xfId="5279" xr:uid="{00000000-0005-0000-0000-00009F140000}"/>
    <cellStyle name="Normal 2 3 2 6 2 5 2" xfId="26690" xr:uid="{6738FAF1-2A56-4017-BED5-6DBA24B56FAC}"/>
    <cellStyle name="Normal 2 3 2 6 2 6" xfId="25688" xr:uid="{D124D513-9D3F-4426-9A36-13AB87E94E62}"/>
    <cellStyle name="Normal 2 3 2 6 2 7" xfId="21433" xr:uid="{079C280B-8AD7-47B3-882D-B98CD5CF315A}"/>
    <cellStyle name="Normal 2 3 2 6 2 8" xfId="37289" xr:uid="{E87E6308-FBE4-41E6-A293-E48015DBE744}"/>
    <cellStyle name="Normal 2 3 2 6 2 9" xfId="39769" xr:uid="{F2E3541A-6DA2-41CD-829E-840123114B00}"/>
    <cellStyle name="Normal 2 3 2 6 3" xfId="5280" xr:uid="{00000000-0005-0000-0000-0000A0140000}"/>
    <cellStyle name="Normal 2 3 2 6 3 2" xfId="5281" xr:uid="{00000000-0005-0000-0000-0000A1140000}"/>
    <cellStyle name="Normal 2 3 2 6 3 2 2" xfId="5282" xr:uid="{00000000-0005-0000-0000-0000A2140000}"/>
    <cellStyle name="Normal 2 3 2 6 3 2 2 2" xfId="25701" xr:uid="{CB7E87BC-1B15-4E89-9799-F88D5E71D274}"/>
    <cellStyle name="Normal 2 3 2 6 3 2 3" xfId="25700" xr:uid="{D5CCA481-6997-4F95-BBA7-98C9A37ED961}"/>
    <cellStyle name="Normal 2 3 2 6 3 3" xfId="5283" xr:uid="{00000000-0005-0000-0000-0000A3140000}"/>
    <cellStyle name="Normal 2 3 2 6 3 3 2" xfId="25702" xr:uid="{DBAB4768-4394-4150-806F-E8BC93A0EC0C}"/>
    <cellStyle name="Normal 2 3 2 6 3 4" xfId="25699" xr:uid="{827BF11A-663A-4B34-A7DE-F06797DBF9A8}"/>
    <cellStyle name="Normal 2 3 2 6 3 5" xfId="24249" xr:uid="{23BEEA47-91A2-4383-AD91-B4CD5C2A9E6A}"/>
    <cellStyle name="Normal 2 3 2 6 3 6" xfId="38109" xr:uid="{4FFFB0B9-7E07-4563-B64F-D2BED8C63D81}"/>
    <cellStyle name="Normal 2 3 2 6 3 7" xfId="40589" xr:uid="{9914473A-3121-4546-8C64-AFB165E03686}"/>
    <cellStyle name="Normal 2 3 2 6 3 8" xfId="43067" xr:uid="{F3EE4DE6-7ACE-4BFD-9C23-A63C632826EA}"/>
    <cellStyle name="Normal 2 3 2 6 4" xfId="5284" xr:uid="{00000000-0005-0000-0000-0000A4140000}"/>
    <cellStyle name="Normal 2 3 2 6 4 2" xfId="5285" xr:uid="{00000000-0005-0000-0000-0000A5140000}"/>
    <cellStyle name="Normal 2 3 2 6 4 2 2" xfId="5286" xr:uid="{00000000-0005-0000-0000-0000A6140000}"/>
    <cellStyle name="Normal 2 3 2 6 4 2 2 2" xfId="25705" xr:uid="{D30A61B4-B661-443F-BCFD-10665660A70E}"/>
    <cellStyle name="Normal 2 3 2 6 4 2 3" xfId="25704" xr:uid="{B7921857-6098-41CF-B36E-33C574C2E53B}"/>
    <cellStyle name="Normal 2 3 2 6 4 3" xfId="5287" xr:uid="{00000000-0005-0000-0000-0000A7140000}"/>
    <cellStyle name="Normal 2 3 2 6 4 3 2" xfId="25706" xr:uid="{0E533B17-5406-405B-BBF5-0C0CA0848595}"/>
    <cellStyle name="Normal 2 3 2 6 4 4" xfId="25703" xr:uid="{9C434D42-2FE2-48AD-B651-8CEF34795E87}"/>
    <cellStyle name="Normal 2 3 2 6 5" xfId="5288" xr:uid="{00000000-0005-0000-0000-0000A8140000}"/>
    <cellStyle name="Normal 2 3 2 6 5 2" xfId="5289" xr:uid="{00000000-0005-0000-0000-0000A9140000}"/>
    <cellStyle name="Normal 2 3 2 6 5 2 2" xfId="25708" xr:uid="{58AC3B1F-79D6-42DC-8C74-D2629CE27295}"/>
    <cellStyle name="Normal 2 3 2 6 5 3" xfId="25707" xr:uid="{13178857-8260-4E8E-B522-69710F8D9FC5}"/>
    <cellStyle name="Normal 2 3 2 6 6" xfId="5290" xr:uid="{00000000-0005-0000-0000-0000AA140000}"/>
    <cellStyle name="Normal 2 3 2 6 6 2" xfId="25709" xr:uid="{D6142FC4-C644-452C-A633-7B280C7D5A98}"/>
    <cellStyle name="Normal 2 3 2 6 7" xfId="25687" xr:uid="{78FA3DC0-7964-47AB-BA73-1F5DF627D380}"/>
    <cellStyle name="Normal 2 3 2 6 8" xfId="21432" xr:uid="{1179727B-6358-4954-AEDF-8D789D91B4C9}"/>
    <cellStyle name="Normal 2 3 2 6 9" xfId="37288" xr:uid="{25739EA5-95AF-46AC-A4CC-8121DD6066D3}"/>
    <cellStyle name="Normal 2 3 2 7" xfId="5291" xr:uid="{00000000-0005-0000-0000-0000AB140000}"/>
    <cellStyle name="Normal 2 3 2 7 10" xfId="42248" xr:uid="{BDA0963A-BD21-4749-A1BD-A98CA675C032}"/>
    <cellStyle name="Normal 2 3 2 7 2" xfId="5292" xr:uid="{00000000-0005-0000-0000-0000AC140000}"/>
    <cellStyle name="Normal 2 3 2 7 2 2" xfId="5293" xr:uid="{00000000-0005-0000-0000-0000AD140000}"/>
    <cellStyle name="Normal 2 3 2 7 2 2 2" xfId="5294" xr:uid="{00000000-0005-0000-0000-0000AE140000}"/>
    <cellStyle name="Normal 2 3 2 7 2 2 2 2" xfId="25713" xr:uid="{1580FE40-944F-42DE-A63C-5C5BBCAA3FBE}"/>
    <cellStyle name="Normal 2 3 2 7 2 2 3" xfId="25712" xr:uid="{C8049B93-8388-499B-9765-BC148C859F85}"/>
    <cellStyle name="Normal 2 3 2 7 2 3" xfId="5295" xr:uid="{00000000-0005-0000-0000-0000AF140000}"/>
    <cellStyle name="Normal 2 3 2 7 2 3 2" xfId="25714" xr:uid="{241B5099-CF97-4B88-BD8A-19B99EEBF9A8}"/>
    <cellStyle name="Normal 2 3 2 7 2 4" xfId="25711" xr:uid="{E58C13A9-7027-44D4-80E2-305C64D29550}"/>
    <cellStyle name="Normal 2 3 2 7 2 5" xfId="24251" xr:uid="{DCA093A3-5F87-4D47-A91D-C2A49F0FAC9D}"/>
    <cellStyle name="Normal 2 3 2 7 2 6" xfId="38111" xr:uid="{B12F00F8-CFBE-4718-B9C9-3972D17E7089}"/>
    <cellStyle name="Normal 2 3 2 7 2 7" xfId="40591" xr:uid="{B4F3178E-E685-4A32-B077-98D7EB271DAF}"/>
    <cellStyle name="Normal 2 3 2 7 2 8" xfId="43069" xr:uid="{ACBD7025-ABFD-43D4-8227-4B357884D985}"/>
    <cellStyle name="Normal 2 3 2 7 3" xfId="5296" xr:uid="{00000000-0005-0000-0000-0000B0140000}"/>
    <cellStyle name="Normal 2 3 2 7 3 2" xfId="5297" xr:uid="{00000000-0005-0000-0000-0000B1140000}"/>
    <cellStyle name="Normal 2 3 2 7 3 2 2" xfId="5298" xr:uid="{00000000-0005-0000-0000-0000B2140000}"/>
    <cellStyle name="Normal 2 3 2 7 3 2 2 2" xfId="25717" xr:uid="{D74BBC55-D13A-4C8D-82B1-F5DD9B232DCD}"/>
    <cellStyle name="Normal 2 3 2 7 3 2 3" xfId="25716" xr:uid="{7C4F9B6A-9BCF-46CB-BB4A-0935625121B1}"/>
    <cellStyle name="Normal 2 3 2 7 3 3" xfId="5299" xr:uid="{00000000-0005-0000-0000-0000B3140000}"/>
    <cellStyle name="Normal 2 3 2 7 3 3 2" xfId="25718" xr:uid="{35A048A3-526B-4F1D-87DC-B866834EBEFA}"/>
    <cellStyle name="Normal 2 3 2 7 3 4" xfId="25715" xr:uid="{982F407E-73CD-4D82-A37D-C5FF0098A209}"/>
    <cellStyle name="Normal 2 3 2 7 4" xfId="5300" xr:uid="{00000000-0005-0000-0000-0000B4140000}"/>
    <cellStyle name="Normal 2 3 2 7 4 2" xfId="5301" xr:uid="{00000000-0005-0000-0000-0000B5140000}"/>
    <cellStyle name="Normal 2 3 2 7 4 2 2" xfId="25720" xr:uid="{FD067FBC-4239-4543-8EC4-9A1E49A495BD}"/>
    <cellStyle name="Normal 2 3 2 7 4 3" xfId="25719" xr:uid="{9A6B99CE-B99F-4E51-A572-25C202974E7E}"/>
    <cellStyle name="Normal 2 3 2 7 5" xfId="5302" xr:uid="{00000000-0005-0000-0000-0000B6140000}"/>
    <cellStyle name="Normal 2 3 2 7 5 2" xfId="25721" xr:uid="{0E9C3FC3-03ED-478B-8421-F3FCDCB456D0}"/>
    <cellStyle name="Normal 2 3 2 7 6" xfId="25710" xr:uid="{D05CC417-22CC-40A0-A3C1-71F90221FB81}"/>
    <cellStyle name="Normal 2 3 2 7 7" xfId="21434" xr:uid="{EA43A847-CC88-402E-89AB-FDBD9A5C0360}"/>
    <cellStyle name="Normal 2 3 2 7 8" xfId="37290" xr:uid="{E658C011-746A-47B0-AB85-E7191859AE3E}"/>
    <cellStyle name="Normal 2 3 2 7 9" xfId="39770" xr:uid="{D83F2DB4-48C4-4ABA-BBA1-196E687EAC77}"/>
    <cellStyle name="Normal 2 3 2 8" xfId="5303" xr:uid="{00000000-0005-0000-0000-0000B7140000}"/>
    <cellStyle name="Normal 2 3 2 8 2" xfId="5304" xr:uid="{00000000-0005-0000-0000-0000B8140000}"/>
    <cellStyle name="Normal 2 3 2 8 2 2" xfId="5305" xr:uid="{00000000-0005-0000-0000-0000B9140000}"/>
    <cellStyle name="Normal 2 3 2 8 2 2 2" xfId="5306" xr:uid="{00000000-0005-0000-0000-0000BA140000}"/>
    <cellStyle name="Normal 2 3 2 8 2 2 2 2" xfId="25723" xr:uid="{D0B5289D-0254-4116-84FC-5FA90876AB86}"/>
    <cellStyle name="Normal 2 3 2 8 2 2 3" xfId="26691" xr:uid="{AF9C49D4-8787-48A3-AC07-515783A55848}"/>
    <cellStyle name="Normal 2 3 2 8 2 3" xfId="5307" xr:uid="{00000000-0005-0000-0000-0000BB140000}"/>
    <cellStyle name="Normal 2 3 2 8 2 3 2" xfId="26693" xr:uid="{795F4E5F-0216-4908-9A52-BCECD405A93F}"/>
    <cellStyle name="Normal 2 3 2 8 2 4" xfId="25722" xr:uid="{A081C253-DA48-4FAE-A2EA-B2FF5425495C}"/>
    <cellStyle name="Normal 2 3 2 8 3" xfId="5308" xr:uid="{00000000-0005-0000-0000-0000BC140000}"/>
    <cellStyle name="Normal 2 3 2 8 3 2" xfId="5309" xr:uid="{00000000-0005-0000-0000-0000BD140000}"/>
    <cellStyle name="Normal 2 3 2 8 3 2 2" xfId="26692" xr:uid="{E05C127A-2989-4015-A104-86BE722D8E57}"/>
    <cellStyle name="Normal 2 3 2 8 3 3" xfId="26694" xr:uid="{C9F41C96-71D3-454C-A35A-7DA058DEC225}"/>
    <cellStyle name="Normal 2 3 2 8 4" xfId="5310" xr:uid="{00000000-0005-0000-0000-0000BE140000}"/>
    <cellStyle name="Normal 2 3 2 8 4 2" xfId="25724" xr:uid="{497F6274-0ABF-44E8-9F5A-08BA587247C7}"/>
    <cellStyle name="Normal 2 3 2 8 5" xfId="23662" xr:uid="{6471F749-4189-4889-ACC7-FC270EC01141}"/>
    <cellStyle name="Normal 2 3 2 9" xfId="5311" xr:uid="{00000000-0005-0000-0000-0000BF140000}"/>
    <cellStyle name="Normal 2 3 2 9 2" xfId="20770" xr:uid="{572F6384-C1F5-47C5-A307-E87ECC1B5CCB}"/>
    <cellStyle name="Normal 2 3 2 9 3" xfId="24236" xr:uid="{FDDD5B27-0A36-4CDE-B8FD-986650067595}"/>
    <cellStyle name="Normal 2 3 2 9 4" xfId="38096" xr:uid="{0103EDA6-1B22-4561-9326-71FBA05BBEB3}"/>
    <cellStyle name="Normal 2 3 2 9 5" xfId="40576" xr:uid="{D7B7FFDE-D9A1-4316-A340-E4BC30B81841}"/>
    <cellStyle name="Normal 2 3 2 9 6" xfId="43054" xr:uid="{D0ADAD4F-BFAA-4002-881D-5A3F97B8DEEF}"/>
    <cellStyle name="Normal 2 3 3" xfId="5312" xr:uid="{00000000-0005-0000-0000-0000C0140000}"/>
    <cellStyle name="Normal 2 3 3 2" xfId="5313" xr:uid="{00000000-0005-0000-0000-0000C1140000}"/>
    <cellStyle name="Normal 2 3 3 2 10" xfId="39771" xr:uid="{0FB49092-8BC3-4660-AED3-21682DE2BDDF}"/>
    <cellStyle name="Normal 2 3 3 2 11" xfId="42249" xr:uid="{4A452D6A-BD7F-43C2-8DA5-120C65E41ADA}"/>
    <cellStyle name="Normal 2 3 3 2 2" xfId="5314" xr:uid="{00000000-0005-0000-0000-0000C2140000}"/>
    <cellStyle name="Normal 2 3 3 2 2 10" xfId="42250" xr:uid="{8FC57558-273E-47BC-BBCA-1DCED863D64B}"/>
    <cellStyle name="Normal 2 3 3 2 2 2" xfId="5315" xr:uid="{00000000-0005-0000-0000-0000C3140000}"/>
    <cellStyle name="Normal 2 3 3 2 2 2 2" xfId="5316" xr:uid="{00000000-0005-0000-0000-0000C4140000}"/>
    <cellStyle name="Normal 2 3 3 2 2 2 2 2" xfId="5317" xr:uid="{00000000-0005-0000-0000-0000C5140000}"/>
    <cellStyle name="Normal 2 3 3 2 2 2 2 2 2" xfId="25728" xr:uid="{A34E813F-F59D-491D-A563-ED510773F3F9}"/>
    <cellStyle name="Normal 2 3 3 2 2 2 2 3" xfId="26695" xr:uid="{12D8C4FA-488E-4E61-9259-88C8B59FCF48}"/>
    <cellStyle name="Normal 2 3 3 2 2 2 3" xfId="5318" xr:uid="{00000000-0005-0000-0000-0000C6140000}"/>
    <cellStyle name="Normal 2 3 3 2 2 2 3 2" xfId="25729" xr:uid="{EBE98822-F5E1-4038-A145-7C0D38C384D5}"/>
    <cellStyle name="Normal 2 3 3 2 2 2 4" xfId="25727" xr:uid="{38DE38ED-1A03-4208-912E-CE4692DBAEF8}"/>
    <cellStyle name="Normal 2 3 3 2 2 2 5" xfId="24254" xr:uid="{D5119ABB-3AFB-4AF4-97CD-CB4A6B236007}"/>
    <cellStyle name="Normal 2 3 3 2 2 2 6" xfId="38114" xr:uid="{A1D68C7A-55E0-47B7-8F3F-92D8C68ED330}"/>
    <cellStyle name="Normal 2 3 3 2 2 2 7" xfId="40594" xr:uid="{10CF956D-A146-4AEA-A0F6-641B1E3F2528}"/>
    <cellStyle name="Normal 2 3 3 2 2 2 8" xfId="43072" xr:uid="{3000FC08-892D-45C7-9DD3-6B06E35B148D}"/>
    <cellStyle name="Normal 2 3 3 2 2 3" xfId="5319" xr:uid="{00000000-0005-0000-0000-0000C7140000}"/>
    <cellStyle name="Normal 2 3 3 2 2 3 2" xfId="5320" xr:uid="{00000000-0005-0000-0000-0000C8140000}"/>
    <cellStyle name="Normal 2 3 3 2 2 3 2 2" xfId="5321" xr:uid="{00000000-0005-0000-0000-0000C9140000}"/>
    <cellStyle name="Normal 2 3 3 2 2 3 2 2 2" xfId="25732" xr:uid="{A450C7DF-E7A6-4D27-99A7-7BAF0870FF5D}"/>
    <cellStyle name="Normal 2 3 3 2 2 3 2 3" xfId="25731" xr:uid="{E366D090-D67B-47C4-AAA5-4CDB8D4D51AD}"/>
    <cellStyle name="Normal 2 3 3 2 2 3 3" xfId="5322" xr:uid="{00000000-0005-0000-0000-0000CA140000}"/>
    <cellStyle name="Normal 2 3 3 2 2 3 3 2" xfId="25733" xr:uid="{CDC9D39D-A93C-4C01-A2D4-1A9D33987A4C}"/>
    <cellStyle name="Normal 2 3 3 2 2 3 4" xfId="25730" xr:uid="{894CF085-246F-4146-BF68-BDCAA7923F86}"/>
    <cellStyle name="Normal 2 3 3 2 2 4" xfId="5323" xr:uid="{00000000-0005-0000-0000-0000CB140000}"/>
    <cellStyle name="Normal 2 3 3 2 2 4 2" xfId="5324" xr:uid="{00000000-0005-0000-0000-0000CC140000}"/>
    <cellStyle name="Normal 2 3 3 2 2 4 2 2" xfId="25735" xr:uid="{BB78B692-4CB1-4A0E-9547-7BEAC3BEF835}"/>
    <cellStyle name="Normal 2 3 3 2 2 4 3" xfId="25734" xr:uid="{C1E1F8BF-9871-46B6-91E8-12B8019713CB}"/>
    <cellStyle name="Normal 2 3 3 2 2 5" xfId="5325" xr:uid="{00000000-0005-0000-0000-0000CD140000}"/>
    <cellStyle name="Normal 2 3 3 2 2 5 2" xfId="25736" xr:uid="{D8FAD687-DF35-4BF0-8FF9-97984004C187}"/>
    <cellStyle name="Normal 2 3 3 2 2 6" xfId="25726" xr:uid="{38919A1D-736F-435F-BFBE-1AAF6A075F66}"/>
    <cellStyle name="Normal 2 3 3 2 2 7" xfId="21436" xr:uid="{7A361066-402C-4997-B047-28FD115A2853}"/>
    <cellStyle name="Normal 2 3 3 2 2 8" xfId="37292" xr:uid="{513ECD71-7F91-4F9D-B10F-3C9D518893AC}"/>
    <cellStyle name="Normal 2 3 3 2 2 9" xfId="39772" xr:uid="{AA8A2D4B-3A7A-492C-A002-9572DEDB4E81}"/>
    <cellStyle name="Normal 2 3 3 2 3" xfId="5326" xr:uid="{00000000-0005-0000-0000-0000CE140000}"/>
    <cellStyle name="Normal 2 3 3 2 3 2" xfId="5327" xr:uid="{00000000-0005-0000-0000-0000CF140000}"/>
    <cellStyle name="Normal 2 3 3 2 3 2 2" xfId="5328" xr:uid="{00000000-0005-0000-0000-0000D0140000}"/>
    <cellStyle name="Normal 2 3 3 2 3 2 2 2" xfId="25739" xr:uid="{59337690-7C47-44EF-9015-057B46AC429E}"/>
    <cellStyle name="Normal 2 3 3 2 3 2 3" xfId="25738" xr:uid="{3F99BFB9-FC27-4A6F-B340-96FAF1603FB0}"/>
    <cellStyle name="Normal 2 3 3 2 3 3" xfId="5329" xr:uid="{00000000-0005-0000-0000-0000D1140000}"/>
    <cellStyle name="Normal 2 3 3 2 3 3 2" xfId="25740" xr:uid="{405607D5-1913-4235-9C64-815A9E25181D}"/>
    <cellStyle name="Normal 2 3 3 2 3 4" xfId="25737" xr:uid="{769A495F-2855-466C-8C55-B892A48C7FB6}"/>
    <cellStyle name="Normal 2 3 3 2 3 5" xfId="24253" xr:uid="{5C6F2AB5-8F66-4275-BB6A-B5E6BF702C00}"/>
    <cellStyle name="Normal 2 3 3 2 3 6" xfId="38113" xr:uid="{DB92AE01-88A5-4920-A317-CC77E65E6E1A}"/>
    <cellStyle name="Normal 2 3 3 2 3 7" xfId="40593" xr:uid="{2079E632-E542-4197-8480-B334B1D906B5}"/>
    <cellStyle name="Normal 2 3 3 2 3 8" xfId="43071" xr:uid="{A4A2E033-519C-4B59-8DEB-A1A7D7FEA12F}"/>
    <cellStyle name="Normal 2 3 3 2 4" xfId="5330" xr:uid="{00000000-0005-0000-0000-0000D2140000}"/>
    <cellStyle name="Normal 2 3 3 2 4 2" xfId="5331" xr:uid="{00000000-0005-0000-0000-0000D3140000}"/>
    <cellStyle name="Normal 2 3 3 2 4 2 2" xfId="5332" xr:uid="{00000000-0005-0000-0000-0000D4140000}"/>
    <cellStyle name="Normal 2 3 3 2 4 2 2 2" xfId="25743" xr:uid="{6CCC5C51-C729-473A-A58E-02424BF3D121}"/>
    <cellStyle name="Normal 2 3 3 2 4 2 3" xfId="25742" xr:uid="{A260DB6D-A839-4917-AFC0-243D4E81E3D6}"/>
    <cellStyle name="Normal 2 3 3 2 4 3" xfId="5333" xr:uid="{00000000-0005-0000-0000-0000D5140000}"/>
    <cellStyle name="Normal 2 3 3 2 4 3 2" xfId="25744" xr:uid="{ABAE1234-1CDD-419E-92CF-3FE0616FB62D}"/>
    <cellStyle name="Normal 2 3 3 2 4 4" xfId="25741" xr:uid="{E99F19E8-FE4C-4B76-89E2-6E001E8B8647}"/>
    <cellStyle name="Normal 2 3 3 2 5" xfId="5334" xr:uid="{00000000-0005-0000-0000-0000D6140000}"/>
    <cellStyle name="Normal 2 3 3 2 5 2" xfId="5335" xr:uid="{00000000-0005-0000-0000-0000D7140000}"/>
    <cellStyle name="Normal 2 3 3 2 5 2 2" xfId="25746" xr:uid="{956ACCC1-FA49-4D2B-A7EC-72095B5CBC5D}"/>
    <cellStyle name="Normal 2 3 3 2 5 3" xfId="25745" xr:uid="{1F11BF70-1019-40D8-B38D-876283FE11FB}"/>
    <cellStyle name="Normal 2 3 3 2 6" xfId="5336" xr:uid="{00000000-0005-0000-0000-0000D8140000}"/>
    <cellStyle name="Normal 2 3 3 2 6 2" xfId="25747" xr:uid="{2DD5DEA0-3C00-4F00-ACA6-E24B9A3D7B7B}"/>
    <cellStyle name="Normal 2 3 3 2 7" xfId="25725" xr:uid="{01A952AA-9F58-4846-BCC2-B655459CFA2C}"/>
    <cellStyle name="Normal 2 3 3 2 8" xfId="21435" xr:uid="{AEEEC115-7BD3-4024-8588-2317D62585C0}"/>
    <cellStyle name="Normal 2 3 3 2 9" xfId="37291" xr:uid="{AC29145A-5F91-4E58-845F-7773814F5AB8}"/>
    <cellStyle name="Normal 2 3 3 3" xfId="5337" xr:uid="{00000000-0005-0000-0000-0000D9140000}"/>
    <cellStyle name="Normal 2 3 3 3 2" xfId="21437" xr:uid="{8897D56A-C9BA-45D8-9597-673F7187E358}"/>
    <cellStyle name="Normal 2 3 3 4" xfId="5338" xr:uid="{00000000-0005-0000-0000-0000DA140000}"/>
    <cellStyle name="Normal 2 3 3 4 2" xfId="25748" xr:uid="{2A967E66-1B62-4398-98B7-418FF5F23C22}"/>
    <cellStyle name="Normal 2 3 3 4 3" xfId="23664" xr:uid="{C65F2835-A704-47A9-9BE7-9D2E9190A877}"/>
    <cellStyle name="Normal 2 3 3 4 4" xfId="37638" xr:uid="{24AB21C9-70AB-409A-BFBA-AEB936E5807B}"/>
    <cellStyle name="Normal 2 3 3 4 5" xfId="40118" xr:uid="{85451974-F3E1-4021-8A1F-D0EA5A6A6A0C}"/>
    <cellStyle name="Normal 2 3 3 4 6" xfId="42596" xr:uid="{9EF6522E-D2CC-4D09-8A65-355A5F943AD0}"/>
    <cellStyle name="Normal 2 3 3 5" xfId="5339" xr:uid="{00000000-0005-0000-0000-0000DB140000}"/>
    <cellStyle name="Normal 2 3 3 5 2" xfId="25749" xr:uid="{D2CA83C4-6AD5-4922-9E9F-8293B39DFAE4}"/>
    <cellStyle name="Normal 2 3 3 5 3" xfId="24252" xr:uid="{0F3A0C40-2D90-4E85-AAB8-3BE015A66CB9}"/>
    <cellStyle name="Normal 2 3 3 5 4" xfId="38112" xr:uid="{C63D3ED9-01C7-4129-8BB4-2C30E7A6ED44}"/>
    <cellStyle name="Normal 2 3 3 5 5" xfId="40592" xr:uid="{2215AE0E-D9E3-431B-8D9D-DCC9D0310A27}"/>
    <cellStyle name="Normal 2 3 3 5 6" xfId="43070" xr:uid="{732F8D30-F678-4B8D-BCFF-ED60B1A9E701}"/>
    <cellStyle name="Normal 2 3 3 6" xfId="19784" xr:uid="{C3E931DB-2645-4537-9C2C-C4C7A87826CD}"/>
    <cellStyle name="Normal 2 3 3 7" xfId="36685" xr:uid="{232FAB21-7290-4B57-A77E-EFDF253FFAE3}"/>
    <cellStyle name="Normal 2 3 3 8" xfId="39165" xr:uid="{401C53D9-533B-49A2-89DD-98F7F169AEA4}"/>
    <cellStyle name="Normal 2 3 3 9" xfId="41643" xr:uid="{4EC74279-F38F-40C5-9A8C-EE04872800D1}"/>
    <cellStyle name="Normal 2 3 4" xfId="5340" xr:uid="{00000000-0005-0000-0000-0000DC140000}"/>
    <cellStyle name="Normal 2 3 4 10" xfId="5341" xr:uid="{00000000-0005-0000-0000-0000DD140000}"/>
    <cellStyle name="Normal 2 3 4 10 2" xfId="25750" xr:uid="{4297AC50-DD6D-40D5-80E1-D93361EF3AD9}"/>
    <cellStyle name="Normal 2 3 4 11" xfId="19785" xr:uid="{DC01A4D4-10D7-43FC-9C30-60CF3F9C93CA}"/>
    <cellStyle name="Normal 2 3 4 12" xfId="36686" xr:uid="{31EDEEB1-9310-45C4-ABBB-C2BD3222FDBF}"/>
    <cellStyle name="Normal 2 3 4 13" xfId="39166" xr:uid="{D81CDF07-0D64-498C-871A-2D57601D3632}"/>
    <cellStyle name="Normal 2 3 4 14" xfId="41644" xr:uid="{E99C7F40-D34C-4104-AC94-50C6EE39327F}"/>
    <cellStyle name="Normal 2 3 4 2" xfId="5342" xr:uid="{00000000-0005-0000-0000-0000DE140000}"/>
    <cellStyle name="Normal 2 3 4 2 10" xfId="37293" xr:uid="{2A588D7E-C9FF-4163-913E-D8C0AC3C5AC4}"/>
    <cellStyle name="Normal 2 3 4 2 11" xfId="39773" xr:uid="{2DE0BCFE-02B6-4764-AB44-48D7A168E055}"/>
    <cellStyle name="Normal 2 3 4 2 12" xfId="42251" xr:uid="{7607C749-0A35-48C1-99F7-147852CF275E}"/>
    <cellStyle name="Normal 2 3 4 2 2" xfId="5343" xr:uid="{00000000-0005-0000-0000-0000DF140000}"/>
    <cellStyle name="Normal 2 3 4 2 2 10" xfId="39774" xr:uid="{60FC6FFC-08B5-4194-8E81-FD7FE9BC576D}"/>
    <cellStyle name="Normal 2 3 4 2 2 11" xfId="42252" xr:uid="{28A94B09-F895-4B5C-9A08-90FF69A855C0}"/>
    <cellStyle name="Normal 2 3 4 2 2 2" xfId="5344" xr:uid="{00000000-0005-0000-0000-0000E0140000}"/>
    <cellStyle name="Normal 2 3 4 2 2 2 10" xfId="42253" xr:uid="{5610889C-71A0-4D1B-B2DB-C9F5ACAEB05C}"/>
    <cellStyle name="Normal 2 3 4 2 2 2 2" xfId="5345" xr:uid="{00000000-0005-0000-0000-0000E1140000}"/>
    <cellStyle name="Normal 2 3 4 2 2 2 2 2" xfId="5346" xr:uid="{00000000-0005-0000-0000-0000E2140000}"/>
    <cellStyle name="Normal 2 3 4 2 2 2 2 2 2" xfId="5347" xr:uid="{00000000-0005-0000-0000-0000E3140000}"/>
    <cellStyle name="Normal 2 3 4 2 2 2 2 2 2 2" xfId="26696" xr:uid="{BD8C448D-2393-47D6-8BD6-AF52FD2C5AF4}"/>
    <cellStyle name="Normal 2 3 4 2 2 2 2 2 3" xfId="25755" xr:uid="{8AE7DB5E-F208-4094-A93C-0659023068A8}"/>
    <cellStyle name="Normal 2 3 4 2 2 2 2 3" xfId="5348" xr:uid="{00000000-0005-0000-0000-0000E4140000}"/>
    <cellStyle name="Normal 2 3 4 2 2 2 2 3 2" xfId="25756" xr:uid="{EAE9F9B4-E54E-4C61-A3FC-1EFF5C088625}"/>
    <cellStyle name="Normal 2 3 4 2 2 2 2 4" xfId="25754" xr:uid="{F713D5FE-8994-4B26-9DEE-DC8E87066E06}"/>
    <cellStyle name="Normal 2 3 4 2 2 2 2 5" xfId="24258" xr:uid="{C06D4990-352F-483B-B474-102F3EAF98C7}"/>
    <cellStyle name="Normal 2 3 4 2 2 2 2 6" xfId="38118" xr:uid="{59E7F5F1-84F6-4D40-861D-08CFA6410EB5}"/>
    <cellStyle name="Normal 2 3 4 2 2 2 2 7" xfId="40598" xr:uid="{EC45C989-E297-4B2D-A03C-00E759991E2A}"/>
    <cellStyle name="Normal 2 3 4 2 2 2 2 8" xfId="43076" xr:uid="{3B199BEA-1BC6-45A2-83FB-4AB9F0BC2D06}"/>
    <cellStyle name="Normal 2 3 4 2 2 2 3" xfId="5349" xr:uid="{00000000-0005-0000-0000-0000E5140000}"/>
    <cellStyle name="Normal 2 3 4 2 2 2 3 2" xfId="5350" xr:uid="{00000000-0005-0000-0000-0000E6140000}"/>
    <cellStyle name="Normal 2 3 4 2 2 2 3 2 2" xfId="5351" xr:uid="{00000000-0005-0000-0000-0000E7140000}"/>
    <cellStyle name="Normal 2 3 4 2 2 2 3 2 2 2" xfId="25758" xr:uid="{564C9675-F08F-45A5-977D-08E0C8C825E1}"/>
    <cellStyle name="Normal 2 3 4 2 2 2 3 2 3" xfId="25757" xr:uid="{96BB9561-D375-4653-87A2-0BA9D4366A62}"/>
    <cellStyle name="Normal 2 3 4 2 2 2 3 3" xfId="5352" xr:uid="{00000000-0005-0000-0000-0000E8140000}"/>
    <cellStyle name="Normal 2 3 4 2 2 2 3 3 2" xfId="25759" xr:uid="{DDFF982C-5749-42EC-8B71-4F45BF63319D}"/>
    <cellStyle name="Normal 2 3 4 2 2 2 3 4" xfId="26697" xr:uid="{9CAD0BB2-62FA-4554-8C07-BD72DFBF95D6}"/>
    <cellStyle name="Normal 2 3 4 2 2 2 4" xfId="5353" xr:uid="{00000000-0005-0000-0000-0000E9140000}"/>
    <cellStyle name="Normal 2 3 4 2 2 2 4 2" xfId="5354" xr:uid="{00000000-0005-0000-0000-0000EA140000}"/>
    <cellStyle name="Normal 2 3 4 2 2 2 4 2 2" xfId="25761" xr:uid="{8E363F02-7209-4CD7-AF82-A9A25C1AC7C2}"/>
    <cellStyle name="Normal 2 3 4 2 2 2 4 3" xfId="25760" xr:uid="{B66948F1-13D6-4C05-8AF1-2D1129B97030}"/>
    <cellStyle name="Normal 2 3 4 2 2 2 5" xfId="5355" xr:uid="{00000000-0005-0000-0000-0000EB140000}"/>
    <cellStyle name="Normal 2 3 4 2 2 2 5 2" xfId="25762" xr:uid="{DE05553D-5F12-48EC-BCC0-04EF5962B157}"/>
    <cellStyle name="Normal 2 3 4 2 2 2 6" xfId="25753" xr:uid="{6A45628F-5184-4169-8429-F6299CBE0285}"/>
    <cellStyle name="Normal 2 3 4 2 2 2 7" xfId="21440" xr:uid="{41CE83BA-12B3-4AC4-9C8A-61F032FB8BC0}"/>
    <cellStyle name="Normal 2 3 4 2 2 2 8" xfId="37295" xr:uid="{75973910-BDDD-496F-88BB-2ACD6F3F7FDE}"/>
    <cellStyle name="Normal 2 3 4 2 2 2 9" xfId="39775" xr:uid="{E13BC9B0-BD7F-41FE-AFA1-F6304470A312}"/>
    <cellStyle name="Normal 2 3 4 2 2 3" xfId="5356" xr:uid="{00000000-0005-0000-0000-0000EC140000}"/>
    <cellStyle name="Normal 2 3 4 2 2 3 2" xfId="5357" xr:uid="{00000000-0005-0000-0000-0000ED140000}"/>
    <cellStyle name="Normal 2 3 4 2 2 3 2 2" xfId="5358" xr:uid="{00000000-0005-0000-0000-0000EE140000}"/>
    <cellStyle name="Normal 2 3 4 2 2 3 2 2 2" xfId="25764" xr:uid="{14EC19A1-F1BB-48AB-9ADE-DB98A1638ADB}"/>
    <cellStyle name="Normal 2 3 4 2 2 3 2 3" xfId="26698" xr:uid="{7E3337D5-E229-4A8F-B0D1-4A4DDD9C25AB}"/>
    <cellStyle name="Normal 2 3 4 2 2 3 3" xfId="5359" xr:uid="{00000000-0005-0000-0000-0000EF140000}"/>
    <cellStyle name="Normal 2 3 4 2 2 3 3 2" xfId="25765" xr:uid="{7F18AB79-7E17-4606-9BFA-9005FF7F294C}"/>
    <cellStyle name="Normal 2 3 4 2 2 3 4" xfId="25763" xr:uid="{A0E7F7C1-BFF4-48F2-9C83-B9E2AA1E8A65}"/>
    <cellStyle name="Normal 2 3 4 2 2 3 5" xfId="24257" xr:uid="{D9F89E67-CE8F-4875-9B9A-EF72555A4589}"/>
    <cellStyle name="Normal 2 3 4 2 2 3 6" xfId="38117" xr:uid="{BF33B925-FB50-4220-8A8D-7F5055BFF24C}"/>
    <cellStyle name="Normal 2 3 4 2 2 3 7" xfId="40597" xr:uid="{B2DF9B9F-6548-4968-88A4-997D5DCE744F}"/>
    <cellStyle name="Normal 2 3 4 2 2 3 8" xfId="43075" xr:uid="{753CD72E-0054-4CA7-B509-4B637A8318E4}"/>
    <cellStyle name="Normal 2 3 4 2 2 4" xfId="5360" xr:uid="{00000000-0005-0000-0000-0000F0140000}"/>
    <cellStyle name="Normal 2 3 4 2 2 4 2" xfId="5361" xr:uid="{00000000-0005-0000-0000-0000F1140000}"/>
    <cellStyle name="Normal 2 3 4 2 2 4 2 2" xfId="5362" xr:uid="{00000000-0005-0000-0000-0000F2140000}"/>
    <cellStyle name="Normal 2 3 4 2 2 4 2 2 2" xfId="25768" xr:uid="{A1C425DA-A812-4CB6-A246-0E663C1C7910}"/>
    <cellStyle name="Normal 2 3 4 2 2 4 2 3" xfId="25767" xr:uid="{EFB97F33-7BA8-482E-B9C0-4E4BDF14FA6E}"/>
    <cellStyle name="Normal 2 3 4 2 2 4 3" xfId="5363" xr:uid="{00000000-0005-0000-0000-0000F3140000}"/>
    <cellStyle name="Normal 2 3 4 2 2 4 3 2" xfId="25769" xr:uid="{00622B08-099C-4279-85CD-8A8F29E3EEAD}"/>
    <cellStyle name="Normal 2 3 4 2 2 4 4" xfId="25766" xr:uid="{55321CC1-59DF-483A-B2E5-301DDA6A7BF1}"/>
    <cellStyle name="Normal 2 3 4 2 2 5" xfId="5364" xr:uid="{00000000-0005-0000-0000-0000F4140000}"/>
    <cellStyle name="Normal 2 3 4 2 2 5 2" xfId="5365" xr:uid="{00000000-0005-0000-0000-0000F5140000}"/>
    <cellStyle name="Normal 2 3 4 2 2 5 2 2" xfId="25771" xr:uid="{8F9943BE-D9BE-41B5-A03A-22895A0B5094}"/>
    <cellStyle name="Normal 2 3 4 2 2 5 3" xfId="25770" xr:uid="{13FCDF99-EBD3-4E7E-BA3D-D54AF4B8E3CF}"/>
    <cellStyle name="Normal 2 3 4 2 2 6" xfId="5366" xr:uid="{00000000-0005-0000-0000-0000F6140000}"/>
    <cellStyle name="Normal 2 3 4 2 2 6 2" xfId="20769" xr:uid="{A43E8C53-513B-4FF0-A13C-AED2A661F3F6}"/>
    <cellStyle name="Normal 2 3 4 2 2 7" xfId="25752" xr:uid="{7D256FE4-B4C5-41F8-A003-95B25A59FA19}"/>
    <cellStyle name="Normal 2 3 4 2 2 8" xfId="21439" xr:uid="{C9B57B92-267F-485A-985E-BB5B68248977}"/>
    <cellStyle name="Normal 2 3 4 2 2 9" xfId="37294" xr:uid="{A1D4B426-AF5B-477F-84AD-D6EB59EE2DEF}"/>
    <cellStyle name="Normal 2 3 4 2 3" xfId="5367" xr:uid="{00000000-0005-0000-0000-0000F7140000}"/>
    <cellStyle name="Normal 2 3 4 2 3 10" xfId="42254" xr:uid="{F4BD1D8E-EE37-428A-920E-C5E1BB81048E}"/>
    <cellStyle name="Normal 2 3 4 2 3 2" xfId="5368" xr:uid="{00000000-0005-0000-0000-0000F8140000}"/>
    <cellStyle name="Normal 2 3 4 2 3 2 2" xfId="5369" xr:uid="{00000000-0005-0000-0000-0000F9140000}"/>
    <cellStyle name="Normal 2 3 4 2 3 2 2 2" xfId="5370" xr:uid="{00000000-0005-0000-0000-0000FA140000}"/>
    <cellStyle name="Normal 2 3 4 2 3 2 2 2 2" xfId="25775" xr:uid="{E7314C1B-EB90-4938-8526-879E0EFFF008}"/>
    <cellStyle name="Normal 2 3 4 2 3 2 2 3" xfId="25774" xr:uid="{1F05BD1E-2E6D-498A-9D06-8DFB2847E6A5}"/>
    <cellStyle name="Normal 2 3 4 2 3 2 3" xfId="5371" xr:uid="{00000000-0005-0000-0000-0000FB140000}"/>
    <cellStyle name="Normal 2 3 4 2 3 2 3 2" xfId="25776" xr:uid="{B1648EAC-310E-420E-BF71-0EB0DEF86A54}"/>
    <cellStyle name="Normal 2 3 4 2 3 2 4" xfId="25773" xr:uid="{D55A0A41-AD3B-4616-9126-2AB8C1DB12FC}"/>
    <cellStyle name="Normal 2 3 4 2 3 2 5" xfId="24259" xr:uid="{F61F3FA6-B996-4BB5-B764-E902C26EDB24}"/>
    <cellStyle name="Normal 2 3 4 2 3 2 6" xfId="38119" xr:uid="{8AAEECD8-6CC2-480F-BF20-3CC3F360F2B8}"/>
    <cellStyle name="Normal 2 3 4 2 3 2 7" xfId="40599" xr:uid="{1C80AF8A-1FDD-42E8-8CBD-8C00AE791634}"/>
    <cellStyle name="Normal 2 3 4 2 3 2 8" xfId="43077" xr:uid="{7CC48FC5-39F3-426A-B784-046396BE7D86}"/>
    <cellStyle name="Normal 2 3 4 2 3 3" xfId="5372" xr:uid="{00000000-0005-0000-0000-0000FC140000}"/>
    <cellStyle name="Normal 2 3 4 2 3 3 2" xfId="5373" xr:uid="{00000000-0005-0000-0000-0000FD140000}"/>
    <cellStyle name="Normal 2 3 4 2 3 3 2 2" xfId="5374" xr:uid="{00000000-0005-0000-0000-0000FE140000}"/>
    <cellStyle name="Normal 2 3 4 2 3 3 2 2 2" xfId="25779" xr:uid="{B912F3C4-E845-4924-9C5D-5BC1E05D1DED}"/>
    <cellStyle name="Normal 2 3 4 2 3 3 2 3" xfId="25778" xr:uid="{C393405D-3645-48EA-8EDA-6B0E7CB803C3}"/>
    <cellStyle name="Normal 2 3 4 2 3 3 3" xfId="5375" xr:uid="{00000000-0005-0000-0000-0000FF140000}"/>
    <cellStyle name="Normal 2 3 4 2 3 3 3 2" xfId="25780" xr:uid="{D1077BF1-E982-4CC9-8981-0EBAF505CEDD}"/>
    <cellStyle name="Normal 2 3 4 2 3 3 4" xfId="25777" xr:uid="{28C3378E-0B0E-41A1-84A5-E7E3E199D64D}"/>
    <cellStyle name="Normal 2 3 4 2 3 4" xfId="5376" xr:uid="{00000000-0005-0000-0000-000000150000}"/>
    <cellStyle name="Normal 2 3 4 2 3 4 2" xfId="5377" xr:uid="{00000000-0005-0000-0000-000001150000}"/>
    <cellStyle name="Normal 2 3 4 2 3 4 2 2" xfId="25782" xr:uid="{A2B50344-7CB7-4F4F-A049-34DE2A373A15}"/>
    <cellStyle name="Normal 2 3 4 2 3 4 3" xfId="25781" xr:uid="{BBF546F1-C559-4340-965B-EB5A711A8FEB}"/>
    <cellStyle name="Normal 2 3 4 2 3 5" xfId="5378" xr:uid="{00000000-0005-0000-0000-000002150000}"/>
    <cellStyle name="Normal 2 3 4 2 3 5 2" xfId="25783" xr:uid="{9A294416-C481-48E3-9DF7-FF7F319E1B9E}"/>
    <cellStyle name="Normal 2 3 4 2 3 6" xfId="25772" xr:uid="{BF514B1C-9DA0-4645-AEC4-76F03EF50A98}"/>
    <cellStyle name="Normal 2 3 4 2 3 7" xfId="21441" xr:uid="{5B3958C6-A5CB-4393-996B-101F41564B05}"/>
    <cellStyle name="Normal 2 3 4 2 3 8" xfId="37296" xr:uid="{13483D3E-FEBC-430E-9AE0-F6FDB98D17D9}"/>
    <cellStyle name="Normal 2 3 4 2 3 9" xfId="39776" xr:uid="{33BBE095-63DA-4BE0-8E07-35CDC30BC212}"/>
    <cellStyle name="Normal 2 3 4 2 4" xfId="5379" xr:uid="{00000000-0005-0000-0000-000003150000}"/>
    <cellStyle name="Normal 2 3 4 2 4 2" xfId="5380" xr:uid="{00000000-0005-0000-0000-000004150000}"/>
    <cellStyle name="Normal 2 3 4 2 4 2 2" xfId="5381" xr:uid="{00000000-0005-0000-0000-000005150000}"/>
    <cellStyle name="Normal 2 3 4 2 4 2 2 2" xfId="25786" xr:uid="{2CC4B6DB-542A-4AB9-A1CD-5DAE0D674704}"/>
    <cellStyle name="Normal 2 3 4 2 4 2 3" xfId="25785" xr:uid="{D1F03F06-89EB-46CB-A130-B0691A7027AF}"/>
    <cellStyle name="Normal 2 3 4 2 4 3" xfId="5382" xr:uid="{00000000-0005-0000-0000-000006150000}"/>
    <cellStyle name="Normal 2 3 4 2 4 3 2" xfId="25787" xr:uid="{46247D4F-1874-462B-BBF5-54C5EFDAEB2C}"/>
    <cellStyle name="Normal 2 3 4 2 4 4" xfId="25784" xr:uid="{671A3343-9621-4E43-B7A7-6DA43D383F5E}"/>
    <cellStyle name="Normal 2 3 4 2 4 5" xfId="24256" xr:uid="{AEF104D9-062A-4F3F-A5E1-F8C9ABF794C3}"/>
    <cellStyle name="Normal 2 3 4 2 4 6" xfId="38116" xr:uid="{465871A6-B7FB-4F05-9530-5C56FF339DE3}"/>
    <cellStyle name="Normal 2 3 4 2 4 7" xfId="40596" xr:uid="{3ED923BA-BD96-4495-AFB8-78C69330B1E7}"/>
    <cellStyle name="Normal 2 3 4 2 4 8" xfId="43074" xr:uid="{0F1A588D-F1C9-4D28-8313-04256D86FC86}"/>
    <cellStyle name="Normal 2 3 4 2 5" xfId="5383" xr:uid="{00000000-0005-0000-0000-000007150000}"/>
    <cellStyle name="Normal 2 3 4 2 5 2" xfId="5384" xr:uid="{00000000-0005-0000-0000-000008150000}"/>
    <cellStyle name="Normal 2 3 4 2 5 2 2" xfId="5385" xr:uid="{00000000-0005-0000-0000-000009150000}"/>
    <cellStyle name="Normal 2 3 4 2 5 2 2 2" xfId="26699" xr:uid="{9239E48E-166C-461E-8E2A-44C3FD5F48FD}"/>
    <cellStyle name="Normal 2 3 4 2 5 2 3" xfId="25789" xr:uid="{897E0C86-956E-49D9-8E8F-8118BC01F970}"/>
    <cellStyle name="Normal 2 3 4 2 5 3" xfId="5386" xr:uid="{00000000-0005-0000-0000-00000A150000}"/>
    <cellStyle name="Normal 2 3 4 2 5 3 2" xfId="25790" xr:uid="{4E44F20F-577A-4EEE-AEBC-D96069EBBEE6}"/>
    <cellStyle name="Normal 2 3 4 2 5 4" xfId="25788" xr:uid="{032DA092-3C68-46A4-B400-616BAB223088}"/>
    <cellStyle name="Normal 2 3 4 2 6" xfId="5387" xr:uid="{00000000-0005-0000-0000-00000B150000}"/>
    <cellStyle name="Normal 2 3 4 2 6 2" xfId="5388" xr:uid="{00000000-0005-0000-0000-00000C150000}"/>
    <cellStyle name="Normal 2 3 4 2 6 2 2" xfId="25792" xr:uid="{D8576F4C-468B-4F36-9D5D-25C702913A79}"/>
    <cellStyle name="Normal 2 3 4 2 6 3" xfId="25791" xr:uid="{0F652CE3-CF9C-43A2-AFE7-9138F1883B61}"/>
    <cellStyle name="Normal 2 3 4 2 7" xfId="5389" xr:uid="{00000000-0005-0000-0000-00000D150000}"/>
    <cellStyle name="Normal 2 3 4 2 7 2" xfId="25793" xr:uid="{596FF178-1606-49E0-8FE9-2FA59ED12EEA}"/>
    <cellStyle name="Normal 2 3 4 2 8" xfId="25751" xr:uid="{C65B08C4-6F96-4360-B186-4061EF8D9DEC}"/>
    <cellStyle name="Normal 2 3 4 2 9" xfId="21438" xr:uid="{AEC9D49D-BE4C-4666-B579-55BF270497C6}"/>
    <cellStyle name="Normal 2 3 4 3" xfId="5390" xr:uid="{00000000-0005-0000-0000-00000E150000}"/>
    <cellStyle name="Normal 2 3 4 3 10" xfId="39777" xr:uid="{EC84EF9A-4B75-41B8-B744-D1FBD41B0F97}"/>
    <cellStyle name="Normal 2 3 4 3 11" xfId="42255" xr:uid="{0E0DA7AA-A06B-42A2-9778-B665B1AF5385}"/>
    <cellStyle name="Normal 2 3 4 3 2" xfId="5391" xr:uid="{00000000-0005-0000-0000-00000F150000}"/>
    <cellStyle name="Normal 2 3 4 3 2 10" xfId="42256" xr:uid="{48941120-1B58-4975-A586-CC17505CAF52}"/>
    <cellStyle name="Normal 2 3 4 3 2 2" xfId="5392" xr:uid="{00000000-0005-0000-0000-000010150000}"/>
    <cellStyle name="Normal 2 3 4 3 2 2 2" xfId="5393" xr:uid="{00000000-0005-0000-0000-000011150000}"/>
    <cellStyle name="Normal 2 3 4 3 2 2 2 2" xfId="5394" xr:uid="{00000000-0005-0000-0000-000012150000}"/>
    <cellStyle name="Normal 2 3 4 3 2 2 2 2 2" xfId="25798" xr:uid="{79C84204-2DA7-4280-B2B2-464B54240EF9}"/>
    <cellStyle name="Normal 2 3 4 3 2 2 2 3" xfId="25797" xr:uid="{0656FF1D-D904-45A6-8489-90CCB9DB99D1}"/>
    <cellStyle name="Normal 2 3 4 3 2 2 3" xfId="5395" xr:uid="{00000000-0005-0000-0000-000013150000}"/>
    <cellStyle name="Normal 2 3 4 3 2 2 3 2" xfId="25799" xr:uid="{071ED25E-062C-4EA1-A86A-3A10521048B8}"/>
    <cellStyle name="Normal 2 3 4 3 2 2 4" xfId="25796" xr:uid="{D05D6D8B-E87E-461D-9431-AC01238B1AD2}"/>
    <cellStyle name="Normal 2 3 4 3 2 2 5" xfId="24261" xr:uid="{259F5E40-EFF4-4D4B-BD99-52A41CEF4937}"/>
    <cellStyle name="Normal 2 3 4 3 2 2 6" xfId="38121" xr:uid="{E9F0457A-DDFA-49F4-91FD-BCAFC675681E}"/>
    <cellStyle name="Normal 2 3 4 3 2 2 7" xfId="40601" xr:uid="{52CA3D49-4237-4403-954F-9714B0E35945}"/>
    <cellStyle name="Normal 2 3 4 3 2 2 8" xfId="43079" xr:uid="{4380B1B1-1D9D-4A07-9484-783806AD3D62}"/>
    <cellStyle name="Normal 2 3 4 3 2 3" xfId="5396" xr:uid="{00000000-0005-0000-0000-000014150000}"/>
    <cellStyle name="Normal 2 3 4 3 2 3 2" xfId="5397" xr:uid="{00000000-0005-0000-0000-000015150000}"/>
    <cellStyle name="Normal 2 3 4 3 2 3 2 2" xfId="5398" xr:uid="{00000000-0005-0000-0000-000016150000}"/>
    <cellStyle name="Normal 2 3 4 3 2 3 2 2 2" xfId="25802" xr:uid="{C134D3CD-899B-4D8E-B7BA-8D180AC3B4F8}"/>
    <cellStyle name="Normal 2 3 4 3 2 3 2 3" xfId="25801" xr:uid="{B0393200-D91E-470B-AB32-691918AC33E9}"/>
    <cellStyle name="Normal 2 3 4 3 2 3 3" xfId="5399" xr:uid="{00000000-0005-0000-0000-000017150000}"/>
    <cellStyle name="Normal 2 3 4 3 2 3 3 2" xfId="25803" xr:uid="{DBF4114B-12AC-4E09-9879-097E58C88A6B}"/>
    <cellStyle name="Normal 2 3 4 3 2 3 4" xfId="25800" xr:uid="{7D6E87F8-B8F6-42E2-AADE-9E6A24A85F07}"/>
    <cellStyle name="Normal 2 3 4 3 2 4" xfId="5400" xr:uid="{00000000-0005-0000-0000-000018150000}"/>
    <cellStyle name="Normal 2 3 4 3 2 4 2" xfId="5401" xr:uid="{00000000-0005-0000-0000-000019150000}"/>
    <cellStyle name="Normal 2 3 4 3 2 4 2 2" xfId="25805" xr:uid="{59CE9F98-51F2-4C08-9DC4-27FB69A051E4}"/>
    <cellStyle name="Normal 2 3 4 3 2 4 3" xfId="25804" xr:uid="{78EEAEF1-1E1E-4A5B-B07A-902D5E9E2598}"/>
    <cellStyle name="Normal 2 3 4 3 2 5" xfId="5402" xr:uid="{00000000-0005-0000-0000-00001A150000}"/>
    <cellStyle name="Normal 2 3 4 3 2 5 2" xfId="25806" xr:uid="{CB1A78CE-229E-4036-89B7-43CD312CCFC6}"/>
    <cellStyle name="Normal 2 3 4 3 2 6" xfId="25795" xr:uid="{C2A18163-A89D-4A03-88E9-09E5C83D03EE}"/>
    <cellStyle name="Normal 2 3 4 3 2 7" xfId="21443" xr:uid="{083B2CE9-CF0B-4054-8253-C656D2561F43}"/>
    <cellStyle name="Normal 2 3 4 3 2 8" xfId="37298" xr:uid="{5E7D5781-D153-46CB-81D0-7BDECEB0D4AF}"/>
    <cellStyle name="Normal 2 3 4 3 2 9" xfId="39778" xr:uid="{851A7C52-A690-4984-B431-135FB8844653}"/>
    <cellStyle name="Normal 2 3 4 3 3" xfId="5403" xr:uid="{00000000-0005-0000-0000-00001B150000}"/>
    <cellStyle name="Normal 2 3 4 3 3 2" xfId="5404" xr:uid="{00000000-0005-0000-0000-00001C150000}"/>
    <cellStyle name="Normal 2 3 4 3 3 2 2" xfId="5405" xr:uid="{00000000-0005-0000-0000-00001D150000}"/>
    <cellStyle name="Normal 2 3 4 3 3 2 2 2" xfId="25809" xr:uid="{E1E8A198-9F32-4B0A-AE1C-2E61683F58C7}"/>
    <cellStyle name="Normal 2 3 4 3 3 2 3" xfId="25808" xr:uid="{32DC2869-DAA4-4BED-803C-2A8552751711}"/>
    <cellStyle name="Normal 2 3 4 3 3 3" xfId="5406" xr:uid="{00000000-0005-0000-0000-00001E150000}"/>
    <cellStyle name="Normal 2 3 4 3 3 3 2" xfId="25810" xr:uid="{4FDF5649-B44B-4651-82D3-A849D08E7B36}"/>
    <cellStyle name="Normal 2 3 4 3 3 4" xfId="25807" xr:uid="{2B0401BC-B4D8-4795-B370-6E93DE0E10CB}"/>
    <cellStyle name="Normal 2 3 4 3 3 5" xfId="24260" xr:uid="{743E45EE-B2C4-41E1-B1D7-90A369A0F62E}"/>
    <cellStyle name="Normal 2 3 4 3 3 6" xfId="38120" xr:uid="{65ACC4BD-9451-45B9-928E-B7BED0D4F94E}"/>
    <cellStyle name="Normal 2 3 4 3 3 7" xfId="40600" xr:uid="{7B0CC5D7-9065-46BE-8AF6-30208C2D7D91}"/>
    <cellStyle name="Normal 2 3 4 3 3 8" xfId="43078" xr:uid="{3844EA2D-9486-4590-B6BC-FBBCB0B1F717}"/>
    <cellStyle name="Normal 2 3 4 3 4" xfId="5407" xr:uid="{00000000-0005-0000-0000-00001F150000}"/>
    <cellStyle name="Normal 2 3 4 3 4 2" xfId="5408" xr:uid="{00000000-0005-0000-0000-000020150000}"/>
    <cellStyle name="Normal 2 3 4 3 4 2 2" xfId="5409" xr:uid="{00000000-0005-0000-0000-000021150000}"/>
    <cellStyle name="Normal 2 3 4 3 4 2 2 2" xfId="25813" xr:uid="{5E6C2B4A-AA1C-47A9-BABB-D8E8F9D4FFA0}"/>
    <cellStyle name="Normal 2 3 4 3 4 2 3" xfId="25812" xr:uid="{F7CC9665-11F7-45D6-8A40-128FEC1820BE}"/>
    <cellStyle name="Normal 2 3 4 3 4 3" xfId="5410" xr:uid="{00000000-0005-0000-0000-000022150000}"/>
    <cellStyle name="Normal 2 3 4 3 4 3 2" xfId="25814" xr:uid="{221B3EA6-5C28-470D-8A31-F7946D8B88D4}"/>
    <cellStyle name="Normal 2 3 4 3 4 4" xfId="25811" xr:uid="{8088AB14-6E30-4ED5-91DD-F6BA312FC9A1}"/>
    <cellStyle name="Normal 2 3 4 3 5" xfId="5411" xr:uid="{00000000-0005-0000-0000-000023150000}"/>
    <cellStyle name="Normal 2 3 4 3 5 2" xfId="5412" xr:uid="{00000000-0005-0000-0000-000024150000}"/>
    <cellStyle name="Normal 2 3 4 3 5 2 2" xfId="26700" xr:uid="{A8B41A43-AC57-488E-A57E-8D3E140FB4DE}"/>
    <cellStyle name="Normal 2 3 4 3 5 3" xfId="25815" xr:uid="{E27F314B-9931-4BE9-8034-8F1D113F2B0D}"/>
    <cellStyle name="Normal 2 3 4 3 6" xfId="5413" xr:uid="{00000000-0005-0000-0000-000025150000}"/>
    <cellStyle name="Normal 2 3 4 3 6 2" xfId="25816" xr:uid="{56407173-A76D-424C-8AC2-AACB1105DAC8}"/>
    <cellStyle name="Normal 2 3 4 3 7" xfId="25794" xr:uid="{CAA32B94-E251-4D6C-813F-AA2B395D4936}"/>
    <cellStyle name="Normal 2 3 4 3 8" xfId="21442" xr:uid="{80E97E45-9884-45F4-AFBB-ED2B8044E184}"/>
    <cellStyle name="Normal 2 3 4 3 9" xfId="37297" xr:uid="{60DB5B25-169B-47CC-B370-69458E796EAF}"/>
    <cellStyle name="Normal 2 3 4 4" xfId="5414" xr:uid="{00000000-0005-0000-0000-000026150000}"/>
    <cellStyle name="Normal 2 3 4 4 10" xfId="39779" xr:uid="{AC49DB3B-7A94-4694-8BCC-324A59D1EC95}"/>
    <cellStyle name="Normal 2 3 4 4 11" xfId="42257" xr:uid="{C6373CB8-80CC-4142-A707-5DDF0215D714}"/>
    <cellStyle name="Normal 2 3 4 4 2" xfId="5415" xr:uid="{00000000-0005-0000-0000-000027150000}"/>
    <cellStyle name="Normal 2 3 4 4 2 10" xfId="42258" xr:uid="{CBB8CFE8-BD81-4792-A47D-30E25A592762}"/>
    <cellStyle name="Normal 2 3 4 4 2 2" xfId="5416" xr:uid="{00000000-0005-0000-0000-000028150000}"/>
    <cellStyle name="Normal 2 3 4 4 2 2 2" xfId="5417" xr:uid="{00000000-0005-0000-0000-000029150000}"/>
    <cellStyle name="Normal 2 3 4 4 2 2 2 2" xfId="5418" xr:uid="{00000000-0005-0000-0000-00002A150000}"/>
    <cellStyle name="Normal 2 3 4 4 2 2 2 2 2" xfId="25821" xr:uid="{0B3116E6-5273-4F63-AA72-BF43135A5A36}"/>
    <cellStyle name="Normal 2 3 4 4 2 2 2 3" xfId="25820" xr:uid="{7595DD47-0E28-49F2-9DE3-9D5C2300D5DF}"/>
    <cellStyle name="Normal 2 3 4 4 2 2 3" xfId="5419" xr:uid="{00000000-0005-0000-0000-00002B150000}"/>
    <cellStyle name="Normal 2 3 4 4 2 2 3 2" xfId="25822" xr:uid="{39EFCFF0-FE90-48D8-BBA0-07452C0C9BA9}"/>
    <cellStyle name="Normal 2 3 4 4 2 2 4" xfId="25819" xr:uid="{928B6A13-F9B7-4684-BA62-CCCD94F17A26}"/>
    <cellStyle name="Normal 2 3 4 4 2 2 5" xfId="24263" xr:uid="{6F23D84D-A6F2-4300-863F-99CA526DB1DD}"/>
    <cellStyle name="Normal 2 3 4 4 2 2 6" xfId="38123" xr:uid="{90D89E57-1C5A-4890-A71D-0F984B9EE2E4}"/>
    <cellStyle name="Normal 2 3 4 4 2 2 7" xfId="40603" xr:uid="{FE9125B9-2606-4597-8FC4-DDE672323C43}"/>
    <cellStyle name="Normal 2 3 4 4 2 2 8" xfId="43081" xr:uid="{0444D402-C4FE-40B9-BA85-07035161FA17}"/>
    <cellStyle name="Normal 2 3 4 4 2 3" xfId="5420" xr:uid="{00000000-0005-0000-0000-00002C150000}"/>
    <cellStyle name="Normal 2 3 4 4 2 3 2" xfId="5421" xr:uid="{00000000-0005-0000-0000-00002D150000}"/>
    <cellStyle name="Normal 2 3 4 4 2 3 2 2" xfId="5422" xr:uid="{00000000-0005-0000-0000-00002E150000}"/>
    <cellStyle name="Normal 2 3 4 4 2 3 2 2 2" xfId="25825" xr:uid="{84201003-99B5-457A-B7F6-B0FD3B9E6F74}"/>
    <cellStyle name="Normal 2 3 4 4 2 3 2 3" xfId="25824" xr:uid="{2933265E-6350-4995-9988-6D5BEC84A448}"/>
    <cellStyle name="Normal 2 3 4 4 2 3 3" xfId="5423" xr:uid="{00000000-0005-0000-0000-00002F150000}"/>
    <cellStyle name="Normal 2 3 4 4 2 3 3 2" xfId="25826" xr:uid="{5F55F2D5-2DE7-4F2A-8908-2746F345C1BC}"/>
    <cellStyle name="Normal 2 3 4 4 2 3 4" xfId="25823" xr:uid="{BB7CC8D0-6021-4DA7-ACDF-F24244F8A8BC}"/>
    <cellStyle name="Normal 2 3 4 4 2 4" xfId="5424" xr:uid="{00000000-0005-0000-0000-000030150000}"/>
    <cellStyle name="Normal 2 3 4 4 2 4 2" xfId="5425" xr:uid="{00000000-0005-0000-0000-000031150000}"/>
    <cellStyle name="Normal 2 3 4 4 2 4 2 2" xfId="25828" xr:uid="{913520DC-9138-4077-BE68-355970F31CF1}"/>
    <cellStyle name="Normal 2 3 4 4 2 4 3" xfId="25827" xr:uid="{B9005344-12EC-4002-B8BD-643C90A080D4}"/>
    <cellStyle name="Normal 2 3 4 4 2 5" xfId="5426" xr:uid="{00000000-0005-0000-0000-000032150000}"/>
    <cellStyle name="Normal 2 3 4 4 2 5 2" xfId="25829" xr:uid="{4059E0EF-2793-4328-BCD2-84401D6B3EC4}"/>
    <cellStyle name="Normal 2 3 4 4 2 6" xfId="25818" xr:uid="{57947781-28C8-4CB3-B458-75BA4C42CAF9}"/>
    <cellStyle name="Normal 2 3 4 4 2 7" xfId="21445" xr:uid="{21E71A28-A1FD-449C-BB0F-C3111280714B}"/>
    <cellStyle name="Normal 2 3 4 4 2 8" xfId="37300" xr:uid="{D1811FF2-8467-4FF8-B47E-37B7C4D7147A}"/>
    <cellStyle name="Normal 2 3 4 4 2 9" xfId="39780" xr:uid="{E6189B71-D331-468F-A8D3-57A75ED71705}"/>
    <cellStyle name="Normal 2 3 4 4 3" xfId="5427" xr:uid="{00000000-0005-0000-0000-000033150000}"/>
    <cellStyle name="Normal 2 3 4 4 3 2" xfId="5428" xr:uid="{00000000-0005-0000-0000-000034150000}"/>
    <cellStyle name="Normal 2 3 4 4 3 2 2" xfId="5429" xr:uid="{00000000-0005-0000-0000-000035150000}"/>
    <cellStyle name="Normal 2 3 4 4 3 2 2 2" xfId="25832" xr:uid="{560B6897-A162-4141-877C-7B3FA7C06516}"/>
    <cellStyle name="Normal 2 3 4 4 3 2 3" xfId="25831" xr:uid="{92E556F5-D5B9-45AC-B669-BD9824BEF52E}"/>
    <cellStyle name="Normal 2 3 4 4 3 3" xfId="5430" xr:uid="{00000000-0005-0000-0000-000036150000}"/>
    <cellStyle name="Normal 2 3 4 4 3 3 2" xfId="25833" xr:uid="{57BFF3C4-F0DB-4C16-A581-E795A45748A3}"/>
    <cellStyle name="Normal 2 3 4 4 3 4" xfId="25830" xr:uid="{3559FFCF-669E-400E-8E59-88E2FD715FBB}"/>
    <cellStyle name="Normal 2 3 4 4 3 5" xfId="24262" xr:uid="{1FB9E7A7-8824-4673-AAA1-4AE8DFAA1086}"/>
    <cellStyle name="Normal 2 3 4 4 3 6" xfId="38122" xr:uid="{BB4478E3-E937-42F2-BFB6-82AE37262599}"/>
    <cellStyle name="Normal 2 3 4 4 3 7" xfId="40602" xr:uid="{0178203B-78A1-47EA-829C-88EDD42531D6}"/>
    <cellStyle name="Normal 2 3 4 4 3 8" xfId="43080" xr:uid="{BD331251-9955-4897-BAC7-8BF0BBBD1FAF}"/>
    <cellStyle name="Normal 2 3 4 4 4" xfId="5431" xr:uid="{00000000-0005-0000-0000-000037150000}"/>
    <cellStyle name="Normal 2 3 4 4 4 2" xfId="5432" xr:uid="{00000000-0005-0000-0000-000038150000}"/>
    <cellStyle name="Normal 2 3 4 4 4 2 2" xfId="5433" xr:uid="{00000000-0005-0000-0000-000039150000}"/>
    <cellStyle name="Normal 2 3 4 4 4 2 2 2" xfId="25836" xr:uid="{5F42DCBD-0260-47E0-A918-543CB8BF1A14}"/>
    <cellStyle name="Normal 2 3 4 4 4 2 3" xfId="25835" xr:uid="{B1C84AEB-EE30-4722-A37E-B140079A4571}"/>
    <cellStyle name="Normal 2 3 4 4 4 3" xfId="5434" xr:uid="{00000000-0005-0000-0000-00003A150000}"/>
    <cellStyle name="Normal 2 3 4 4 4 3 2" xfId="25837" xr:uid="{505AD122-0FB1-40E1-982E-CE22841C384C}"/>
    <cellStyle name="Normal 2 3 4 4 4 4" xfId="25834" xr:uid="{C3DB1391-4ECF-4614-A9CB-4F21D61D35E2}"/>
    <cellStyle name="Normal 2 3 4 4 5" xfId="5435" xr:uid="{00000000-0005-0000-0000-00003B150000}"/>
    <cellStyle name="Normal 2 3 4 4 5 2" xfId="5436" xr:uid="{00000000-0005-0000-0000-00003C150000}"/>
    <cellStyle name="Normal 2 3 4 4 5 2 2" xfId="25839" xr:uid="{49EA6395-6983-4AD0-84B9-1116BF996577}"/>
    <cellStyle name="Normal 2 3 4 4 5 3" xfId="25838" xr:uid="{FEC7FE8F-376E-46CB-8890-4814D9D6C561}"/>
    <cellStyle name="Normal 2 3 4 4 6" xfId="5437" xr:uid="{00000000-0005-0000-0000-00003D150000}"/>
    <cellStyle name="Normal 2 3 4 4 6 2" xfId="25840" xr:uid="{9E499536-5DA7-4965-8352-646412B93341}"/>
    <cellStyle name="Normal 2 3 4 4 7" xfId="25817" xr:uid="{6248EB90-8F51-46FE-B0F5-48A35B060AA6}"/>
    <cellStyle name="Normal 2 3 4 4 8" xfId="21444" xr:uid="{19A3FFBC-7D21-4798-AB8C-B9BA8F652B60}"/>
    <cellStyle name="Normal 2 3 4 4 9" xfId="37299" xr:uid="{38DABA59-1B76-4ACD-ADF6-06EB94FA09F2}"/>
    <cellStyle name="Normal 2 3 4 5" xfId="5438" xr:uid="{00000000-0005-0000-0000-00003E150000}"/>
    <cellStyle name="Normal 2 3 4 5 10" xfId="39781" xr:uid="{91349EE6-6DC1-4451-B550-0791D807631E}"/>
    <cellStyle name="Normal 2 3 4 5 11" xfId="42259" xr:uid="{9364841F-6D18-4597-A49F-734253558EBA}"/>
    <cellStyle name="Normal 2 3 4 5 2" xfId="5439" xr:uid="{00000000-0005-0000-0000-00003F150000}"/>
    <cellStyle name="Normal 2 3 4 5 2 10" xfId="42260" xr:uid="{63E91CAD-AC51-47F7-B696-875D58722933}"/>
    <cellStyle name="Normal 2 3 4 5 2 2" xfId="5440" xr:uid="{00000000-0005-0000-0000-000040150000}"/>
    <cellStyle name="Normal 2 3 4 5 2 2 2" xfId="5441" xr:uid="{00000000-0005-0000-0000-000041150000}"/>
    <cellStyle name="Normal 2 3 4 5 2 2 2 2" xfId="5442" xr:uid="{00000000-0005-0000-0000-000042150000}"/>
    <cellStyle name="Normal 2 3 4 5 2 2 2 2 2" xfId="25845" xr:uid="{8A67B8C8-8748-4C85-AA2C-9C647599DAF5}"/>
    <cellStyle name="Normal 2 3 4 5 2 2 2 3" xfId="25844" xr:uid="{3D8590E0-F906-4874-A850-680022C2AC55}"/>
    <cellStyle name="Normal 2 3 4 5 2 2 3" xfId="5443" xr:uid="{00000000-0005-0000-0000-000043150000}"/>
    <cellStyle name="Normal 2 3 4 5 2 2 3 2" xfId="25846" xr:uid="{72CCFD44-E893-413A-9134-B8905978CA0E}"/>
    <cellStyle name="Normal 2 3 4 5 2 2 4" xfId="25843" xr:uid="{342D45E2-98B7-477D-A47B-8B54CC70A142}"/>
    <cellStyle name="Normal 2 3 4 5 2 2 5" xfId="24265" xr:uid="{E1446D03-520F-436B-AC4F-B281F6C1CE45}"/>
    <cellStyle name="Normal 2 3 4 5 2 2 6" xfId="38125" xr:uid="{D30D8464-46AD-47C3-BE6D-8DF66470B805}"/>
    <cellStyle name="Normal 2 3 4 5 2 2 7" xfId="40605" xr:uid="{F7F23605-20BF-4BB4-AFB1-65D0279772FB}"/>
    <cellStyle name="Normal 2 3 4 5 2 2 8" xfId="43083" xr:uid="{32C77812-31CB-4BA1-B0D0-57B6CE85E713}"/>
    <cellStyle name="Normal 2 3 4 5 2 3" xfId="5444" xr:uid="{00000000-0005-0000-0000-000044150000}"/>
    <cellStyle name="Normal 2 3 4 5 2 3 2" xfId="5445" xr:uid="{00000000-0005-0000-0000-000045150000}"/>
    <cellStyle name="Normal 2 3 4 5 2 3 2 2" xfId="5446" xr:uid="{00000000-0005-0000-0000-000046150000}"/>
    <cellStyle name="Normal 2 3 4 5 2 3 2 2 2" xfId="25849" xr:uid="{29D410B9-FA89-4982-81E8-137595C68D79}"/>
    <cellStyle name="Normal 2 3 4 5 2 3 2 3" xfId="25848" xr:uid="{43E7900C-CE4B-40F0-9BBF-729E6B098617}"/>
    <cellStyle name="Normal 2 3 4 5 2 3 3" xfId="5447" xr:uid="{00000000-0005-0000-0000-000047150000}"/>
    <cellStyle name="Normal 2 3 4 5 2 3 3 2" xfId="25850" xr:uid="{B3B5CF60-2CFD-466F-A749-42058A94E522}"/>
    <cellStyle name="Normal 2 3 4 5 2 3 4" xfId="25847" xr:uid="{BF659CCC-96E8-403D-A511-2EE401F32CD4}"/>
    <cellStyle name="Normal 2 3 4 5 2 4" xfId="5448" xr:uid="{00000000-0005-0000-0000-000048150000}"/>
    <cellStyle name="Normal 2 3 4 5 2 4 2" xfId="5449" xr:uid="{00000000-0005-0000-0000-000049150000}"/>
    <cellStyle name="Normal 2 3 4 5 2 4 2 2" xfId="25852" xr:uid="{01E7426C-4E2C-4D37-8318-3E179E67AD8E}"/>
    <cellStyle name="Normal 2 3 4 5 2 4 3" xfId="25851" xr:uid="{F6F5CB40-2805-488A-A020-62F4DC803756}"/>
    <cellStyle name="Normal 2 3 4 5 2 5" xfId="5450" xr:uid="{00000000-0005-0000-0000-00004A150000}"/>
    <cellStyle name="Normal 2 3 4 5 2 5 2" xfId="25853" xr:uid="{1E60C3E1-4369-4B0E-B636-05337A9B2055}"/>
    <cellStyle name="Normal 2 3 4 5 2 6" xfId="25842" xr:uid="{CFF055D4-A9FC-460A-BD5F-9F2DFBB72F5D}"/>
    <cellStyle name="Normal 2 3 4 5 2 7" xfId="21447" xr:uid="{B17F3DD0-8EDB-4866-8CEB-8F9F2017F037}"/>
    <cellStyle name="Normal 2 3 4 5 2 8" xfId="37302" xr:uid="{3EFC9334-445A-4AC0-AA64-D1D8BC75C1D8}"/>
    <cellStyle name="Normal 2 3 4 5 2 9" xfId="39782" xr:uid="{C3CDB6F1-922F-4E16-884C-C4D948B76AF3}"/>
    <cellStyle name="Normal 2 3 4 5 3" xfId="5451" xr:uid="{00000000-0005-0000-0000-00004B150000}"/>
    <cellStyle name="Normal 2 3 4 5 3 2" xfId="5452" xr:uid="{00000000-0005-0000-0000-00004C150000}"/>
    <cellStyle name="Normal 2 3 4 5 3 2 2" xfId="5453" xr:uid="{00000000-0005-0000-0000-00004D150000}"/>
    <cellStyle name="Normal 2 3 4 5 3 2 2 2" xfId="25856" xr:uid="{453055B2-A697-42E8-B1D9-55BBCBC79BC4}"/>
    <cellStyle name="Normal 2 3 4 5 3 2 3" xfId="25855" xr:uid="{9CFA8080-5E86-4808-A932-4F3786FB41B9}"/>
    <cellStyle name="Normal 2 3 4 5 3 3" xfId="5454" xr:uid="{00000000-0005-0000-0000-00004E150000}"/>
    <cellStyle name="Normal 2 3 4 5 3 3 2" xfId="25857" xr:uid="{2AD22C71-E821-4112-9C5A-B1E9AADBAA84}"/>
    <cellStyle name="Normal 2 3 4 5 3 4" xfId="25854" xr:uid="{8A83B826-1688-474C-97B6-F315240899AB}"/>
    <cellStyle name="Normal 2 3 4 5 3 5" xfId="24264" xr:uid="{00EC30E1-63FE-4265-B6C8-0E86C12F4EF7}"/>
    <cellStyle name="Normal 2 3 4 5 3 6" xfId="38124" xr:uid="{1FD8ED37-AEE7-4968-BED0-55344523C5A6}"/>
    <cellStyle name="Normal 2 3 4 5 3 7" xfId="40604" xr:uid="{147E7D70-C723-43B1-88BF-C4EF073FE5CE}"/>
    <cellStyle name="Normal 2 3 4 5 3 8" xfId="43082" xr:uid="{90DF1290-5CA9-40F9-8A63-B08474D1DAE1}"/>
    <cellStyle name="Normal 2 3 4 5 4" xfId="5455" xr:uid="{00000000-0005-0000-0000-00004F150000}"/>
    <cellStyle name="Normal 2 3 4 5 4 2" xfId="5456" xr:uid="{00000000-0005-0000-0000-000050150000}"/>
    <cellStyle name="Normal 2 3 4 5 4 2 2" xfId="5457" xr:uid="{00000000-0005-0000-0000-000051150000}"/>
    <cellStyle name="Normal 2 3 4 5 4 2 2 2" xfId="25860" xr:uid="{C53AF6C8-FF98-4766-97F4-2B739F4A62B6}"/>
    <cellStyle name="Normal 2 3 4 5 4 2 3" xfId="25859" xr:uid="{DF7FBE21-AA14-4E4A-A69C-CAAFEC03A7F6}"/>
    <cellStyle name="Normal 2 3 4 5 4 3" xfId="5458" xr:uid="{00000000-0005-0000-0000-000052150000}"/>
    <cellStyle name="Normal 2 3 4 5 4 3 2" xfId="25861" xr:uid="{73B2A98C-CB96-4274-AB5C-432C2D4272DA}"/>
    <cellStyle name="Normal 2 3 4 5 4 4" xfId="25858" xr:uid="{A9250CC0-E07C-46B6-BA6F-EF378605DAAF}"/>
    <cellStyle name="Normal 2 3 4 5 5" xfId="5459" xr:uid="{00000000-0005-0000-0000-000053150000}"/>
    <cellStyle name="Normal 2 3 4 5 5 2" xfId="5460" xr:uid="{00000000-0005-0000-0000-000054150000}"/>
    <cellStyle name="Normal 2 3 4 5 5 2 2" xfId="25863" xr:uid="{D4788437-B943-4D8F-AA7E-0DEE8F2B6BB0}"/>
    <cellStyle name="Normal 2 3 4 5 5 3" xfId="25862" xr:uid="{CE6368C5-C703-46DF-861C-D7FBC564D09A}"/>
    <cellStyle name="Normal 2 3 4 5 6" xfId="5461" xr:uid="{00000000-0005-0000-0000-000055150000}"/>
    <cellStyle name="Normal 2 3 4 5 6 2" xfId="25864" xr:uid="{4C07FF67-6ABD-41A4-8867-710F5EA58EB5}"/>
    <cellStyle name="Normal 2 3 4 5 7" xfId="25841" xr:uid="{AA7DB2A0-6520-4779-90C9-7B9F252131F9}"/>
    <cellStyle name="Normal 2 3 4 5 8" xfId="21446" xr:uid="{1A6BF92A-91F2-4569-9A43-E57550655D55}"/>
    <cellStyle name="Normal 2 3 4 5 9" xfId="37301" xr:uid="{BFA37EEE-D624-4500-9A62-9C4B8D1B8735}"/>
    <cellStyle name="Normal 2 3 4 6" xfId="5462" xr:uid="{00000000-0005-0000-0000-000056150000}"/>
    <cellStyle name="Normal 2 3 4 6 10" xfId="42261" xr:uid="{A94DC3A7-3CE6-48CD-95CC-E93DA732E85F}"/>
    <cellStyle name="Normal 2 3 4 6 2" xfId="5463" xr:uid="{00000000-0005-0000-0000-000057150000}"/>
    <cellStyle name="Normal 2 3 4 6 2 2" xfId="5464" xr:uid="{00000000-0005-0000-0000-000058150000}"/>
    <cellStyle name="Normal 2 3 4 6 2 2 2" xfId="5465" xr:uid="{00000000-0005-0000-0000-000059150000}"/>
    <cellStyle name="Normal 2 3 4 6 2 2 2 2" xfId="25868" xr:uid="{A5672F9D-EFCE-4291-B8D2-6EDF79F2F97B}"/>
    <cellStyle name="Normal 2 3 4 6 2 2 3" xfId="25867" xr:uid="{5F33EBD7-2BD3-4332-B84F-5E22F64B897D}"/>
    <cellStyle name="Normal 2 3 4 6 2 3" xfId="5466" xr:uid="{00000000-0005-0000-0000-00005A150000}"/>
    <cellStyle name="Normal 2 3 4 6 2 3 2" xfId="25869" xr:uid="{8E28A455-9091-40C6-838A-663DD1EEFF03}"/>
    <cellStyle name="Normal 2 3 4 6 2 4" xfId="25866" xr:uid="{CDD58400-26CF-4DCA-91A0-3CC9AC67DE03}"/>
    <cellStyle name="Normal 2 3 4 6 2 5" xfId="24266" xr:uid="{8401B24A-50B1-41F0-AFFD-42B9A6C5890F}"/>
    <cellStyle name="Normal 2 3 4 6 2 6" xfId="38126" xr:uid="{A7DF882C-EB16-48A5-A338-697E4D358175}"/>
    <cellStyle name="Normal 2 3 4 6 2 7" xfId="40606" xr:uid="{D8837379-889C-4D32-93AA-7D9DFFFE9D42}"/>
    <cellStyle name="Normal 2 3 4 6 2 8" xfId="43084" xr:uid="{297CB9FA-1578-4CCD-AE17-A3048B3003EF}"/>
    <cellStyle name="Normal 2 3 4 6 3" xfId="5467" xr:uid="{00000000-0005-0000-0000-00005B150000}"/>
    <cellStyle name="Normal 2 3 4 6 3 2" xfId="5468" xr:uid="{00000000-0005-0000-0000-00005C150000}"/>
    <cellStyle name="Normal 2 3 4 6 3 2 2" xfId="5469" xr:uid="{00000000-0005-0000-0000-00005D150000}"/>
    <cellStyle name="Normal 2 3 4 6 3 2 2 2" xfId="25872" xr:uid="{75ED7FD6-2649-41C3-B972-125793C41DCC}"/>
    <cellStyle name="Normal 2 3 4 6 3 2 3" xfId="25871" xr:uid="{637640A6-4DCF-4ACA-97BA-9F5FB1F340BD}"/>
    <cellStyle name="Normal 2 3 4 6 3 3" xfId="5470" xr:uid="{00000000-0005-0000-0000-00005E150000}"/>
    <cellStyle name="Normal 2 3 4 6 3 3 2" xfId="25873" xr:uid="{66919945-E93E-4EA5-A7ED-3E238B5B8614}"/>
    <cellStyle name="Normal 2 3 4 6 3 4" xfId="25870" xr:uid="{4B6A8E1E-77BB-4BB5-A817-83341A3A4D3F}"/>
    <cellStyle name="Normal 2 3 4 6 4" xfId="5471" xr:uid="{00000000-0005-0000-0000-00005F150000}"/>
    <cellStyle name="Normal 2 3 4 6 4 2" xfId="5472" xr:uid="{00000000-0005-0000-0000-000060150000}"/>
    <cellStyle name="Normal 2 3 4 6 4 2 2" xfId="25875" xr:uid="{FAA59A4D-5972-45E0-A057-9246188E23FB}"/>
    <cellStyle name="Normal 2 3 4 6 4 3" xfId="25874" xr:uid="{E84B004F-1090-4800-8650-6613145AC9A0}"/>
    <cellStyle name="Normal 2 3 4 6 5" xfId="5473" xr:uid="{00000000-0005-0000-0000-000061150000}"/>
    <cellStyle name="Normal 2 3 4 6 5 2" xfId="25876" xr:uid="{933666AA-52ED-4B61-98FB-C4BD4B9511F8}"/>
    <cellStyle name="Normal 2 3 4 6 6" xfId="25865" xr:uid="{18779450-CE0F-4A97-82C0-734F28613CFC}"/>
    <cellStyle name="Normal 2 3 4 6 7" xfId="21448" xr:uid="{393D527B-44F8-4FC9-8CF3-F8C517CE3CC7}"/>
    <cellStyle name="Normal 2 3 4 6 8" xfId="37303" xr:uid="{64A04D67-9D1B-4B63-8FD7-5024F9A78611}"/>
    <cellStyle name="Normal 2 3 4 6 9" xfId="39783" xr:uid="{2C25F5B4-AC80-4893-9D36-F2315C2A7207}"/>
    <cellStyle name="Normal 2 3 4 7" xfId="5474" xr:uid="{00000000-0005-0000-0000-000062150000}"/>
    <cellStyle name="Normal 2 3 4 7 2" xfId="5475" xr:uid="{00000000-0005-0000-0000-000063150000}"/>
    <cellStyle name="Normal 2 3 4 7 2 2" xfId="5476" xr:uid="{00000000-0005-0000-0000-000064150000}"/>
    <cellStyle name="Normal 2 3 4 7 2 2 2" xfId="5477" xr:uid="{00000000-0005-0000-0000-000065150000}"/>
    <cellStyle name="Normal 2 3 4 7 2 2 2 2" xfId="25879" xr:uid="{17D3B1D6-F443-47CD-AD54-9FE6503A0E44}"/>
    <cellStyle name="Normal 2 3 4 7 2 2 3" xfId="25878" xr:uid="{8EB3E126-8FDF-4E5F-B5B2-BA50DA4EE488}"/>
    <cellStyle name="Normal 2 3 4 7 2 3" xfId="5478" xr:uid="{00000000-0005-0000-0000-000066150000}"/>
    <cellStyle name="Normal 2 3 4 7 2 3 2" xfId="25880" xr:uid="{746C4C71-A175-48EB-97C0-8087752BCAFE}"/>
    <cellStyle name="Normal 2 3 4 7 2 4" xfId="25877" xr:uid="{1DAFE315-FBE9-43A8-87F6-00E98DD514B8}"/>
    <cellStyle name="Normal 2 3 4 7 3" xfId="5479" xr:uid="{00000000-0005-0000-0000-000067150000}"/>
    <cellStyle name="Normal 2 3 4 7 3 2" xfId="5480" xr:uid="{00000000-0005-0000-0000-000068150000}"/>
    <cellStyle name="Normal 2 3 4 7 3 2 2" xfId="25882" xr:uid="{FA7BF91B-FF47-4253-88D3-38299C0E3894}"/>
    <cellStyle name="Normal 2 3 4 7 3 3" xfId="25881" xr:uid="{6B212577-951A-427D-B7B4-E6CD4BB563F7}"/>
    <cellStyle name="Normal 2 3 4 7 4" xfId="5481" xr:uid="{00000000-0005-0000-0000-000069150000}"/>
    <cellStyle name="Normal 2 3 4 7 4 2" xfId="25883" xr:uid="{69C38BD7-AF94-4CCB-9E0B-D4E4D8D4D803}"/>
    <cellStyle name="Normal 2 3 4 7 5" xfId="23665" xr:uid="{34D6DA08-27FA-4E0D-B642-800366083327}"/>
    <cellStyle name="Normal 2 3 4 8" xfId="5482" xr:uid="{00000000-0005-0000-0000-00006A150000}"/>
    <cellStyle name="Normal 2 3 4 8 2" xfId="25884" xr:uid="{E824A42F-19AE-43B7-8134-A68DF80A9521}"/>
    <cellStyle name="Normal 2 3 4 8 3" xfId="24255" xr:uid="{B026C8DD-69F1-4744-B493-A66B56EB4BE0}"/>
    <cellStyle name="Normal 2 3 4 8 4" xfId="38115" xr:uid="{DC0014EF-FB15-4D93-A799-F480B4E59A0F}"/>
    <cellStyle name="Normal 2 3 4 8 5" xfId="40595" xr:uid="{B1D8F7B9-BDF5-4E52-8BC6-F6E53A26F4A2}"/>
    <cellStyle name="Normal 2 3 4 8 6" xfId="43073" xr:uid="{4EE9B691-B8BD-475D-BD51-ECFA6716E893}"/>
    <cellStyle name="Normal 2 3 4 9" xfId="5483" xr:uid="{00000000-0005-0000-0000-00006B150000}"/>
    <cellStyle name="Normal 2 3 4 9 2" xfId="5484" xr:uid="{00000000-0005-0000-0000-00006C150000}"/>
    <cellStyle name="Normal 2 3 4 9 2 2" xfId="25886" xr:uid="{A35A78A9-A286-47AF-AF3A-1C638E2005B0}"/>
    <cellStyle name="Normal 2 3 4 9 3" xfId="25885" xr:uid="{F3232F55-DC82-4EDF-80E0-75F0CE105218}"/>
    <cellStyle name="Normal 2 3 5" xfId="5485" xr:uid="{00000000-0005-0000-0000-00006D150000}"/>
    <cellStyle name="Normal 2 3 5 10" xfId="19786" xr:uid="{CC296EE2-B379-4D44-A83D-D594F4772C20}"/>
    <cellStyle name="Normal 2 3 5 11" xfId="36687" xr:uid="{EB976910-335C-4458-BE9D-F72C03FD780C}"/>
    <cellStyle name="Normal 2 3 5 12" xfId="39167" xr:uid="{EDDCCA94-462D-4D16-B1DC-2B2910D7E923}"/>
    <cellStyle name="Normal 2 3 5 13" xfId="41645" xr:uid="{DDA27C65-2501-4F06-B720-FF43537BE742}"/>
    <cellStyle name="Normal 2 3 5 2" xfId="5486" xr:uid="{00000000-0005-0000-0000-00006E150000}"/>
    <cellStyle name="Normal 2 3 5 2 10" xfId="39784" xr:uid="{C5F8E848-6EAF-446B-9AFA-FC543BCD6915}"/>
    <cellStyle name="Normal 2 3 5 2 11" xfId="42262" xr:uid="{04A615A3-FF10-451F-BAA8-FA776E784638}"/>
    <cellStyle name="Normal 2 3 5 2 2" xfId="5487" xr:uid="{00000000-0005-0000-0000-00006F150000}"/>
    <cellStyle name="Normal 2 3 5 2 2 10" xfId="42263" xr:uid="{CBC84135-7E75-4E94-B9BA-22B1D9CD6ECA}"/>
    <cellStyle name="Normal 2 3 5 2 2 2" xfId="5488" xr:uid="{00000000-0005-0000-0000-000070150000}"/>
    <cellStyle name="Normal 2 3 5 2 2 2 2" xfId="5489" xr:uid="{00000000-0005-0000-0000-000071150000}"/>
    <cellStyle name="Normal 2 3 5 2 2 2 2 2" xfId="5490" xr:uid="{00000000-0005-0000-0000-000072150000}"/>
    <cellStyle name="Normal 2 3 5 2 2 2 2 2 2" xfId="25892" xr:uid="{541B44BD-3C84-4D5C-8A80-D81A0D91DCC8}"/>
    <cellStyle name="Normal 2 3 5 2 2 2 2 3" xfId="25891" xr:uid="{B0F9DA2B-9547-4413-99AC-F1980CE56F7F}"/>
    <cellStyle name="Normal 2 3 5 2 2 2 3" xfId="5491" xr:uid="{00000000-0005-0000-0000-000073150000}"/>
    <cellStyle name="Normal 2 3 5 2 2 2 3 2" xfId="25893" xr:uid="{B7C881F4-D4E0-4DD4-A2BB-9DAB38DE9B2D}"/>
    <cellStyle name="Normal 2 3 5 2 2 2 4" xfId="25890" xr:uid="{D4672DFD-468B-4DC9-BFA4-7EC591A98CC5}"/>
    <cellStyle name="Normal 2 3 5 2 2 2 5" xfId="24269" xr:uid="{C54B11F6-C819-4198-B3EB-56D56470E150}"/>
    <cellStyle name="Normal 2 3 5 2 2 2 6" xfId="38129" xr:uid="{2313A029-FB91-42AA-B6D2-855D4BBDB2E4}"/>
    <cellStyle name="Normal 2 3 5 2 2 2 7" xfId="40609" xr:uid="{2F15AA8A-681E-40F8-AD58-8523D762F274}"/>
    <cellStyle name="Normal 2 3 5 2 2 2 8" xfId="43087" xr:uid="{5AD8E8E0-DA4A-4F80-BB51-5A1168853A08}"/>
    <cellStyle name="Normal 2 3 5 2 2 3" xfId="5492" xr:uid="{00000000-0005-0000-0000-000074150000}"/>
    <cellStyle name="Normal 2 3 5 2 2 3 2" xfId="5493" xr:uid="{00000000-0005-0000-0000-000075150000}"/>
    <cellStyle name="Normal 2 3 5 2 2 3 2 2" xfId="5494" xr:uid="{00000000-0005-0000-0000-000076150000}"/>
    <cellStyle name="Normal 2 3 5 2 2 3 2 2 2" xfId="25896" xr:uid="{562AB90F-A393-4026-9080-F8738257801F}"/>
    <cellStyle name="Normal 2 3 5 2 2 3 2 3" xfId="25895" xr:uid="{FADFC468-F325-41B7-BBA3-85F382A465E1}"/>
    <cellStyle name="Normal 2 3 5 2 2 3 3" xfId="5495" xr:uid="{00000000-0005-0000-0000-000077150000}"/>
    <cellStyle name="Normal 2 3 5 2 2 3 3 2" xfId="25897" xr:uid="{F6FAA29C-7ED5-4065-8DBF-59B46B70A729}"/>
    <cellStyle name="Normal 2 3 5 2 2 3 4" xfId="25894" xr:uid="{C7F9A3C7-F84B-4091-A593-B08B125A4666}"/>
    <cellStyle name="Normal 2 3 5 2 2 4" xfId="5496" xr:uid="{00000000-0005-0000-0000-000078150000}"/>
    <cellStyle name="Normal 2 3 5 2 2 4 2" xfId="5497" xr:uid="{00000000-0005-0000-0000-000079150000}"/>
    <cellStyle name="Normal 2 3 5 2 2 4 2 2" xfId="25899" xr:uid="{0E5B87B9-9256-43C1-9D74-EC44FB79726E}"/>
    <cellStyle name="Normal 2 3 5 2 2 4 3" xfId="25898" xr:uid="{B1011701-897A-4D6F-997E-10E77E1B9FAD}"/>
    <cellStyle name="Normal 2 3 5 2 2 5" xfId="5498" xr:uid="{00000000-0005-0000-0000-00007A150000}"/>
    <cellStyle name="Normal 2 3 5 2 2 5 2" xfId="25900" xr:uid="{3A8BD624-D32C-4419-9667-413492218E2E}"/>
    <cellStyle name="Normal 2 3 5 2 2 6" xfId="25889" xr:uid="{FB82B0F0-B99A-4498-942D-A4A47A26780A}"/>
    <cellStyle name="Normal 2 3 5 2 2 7" xfId="21450" xr:uid="{836A8142-BB28-40C5-8753-A31A44DAE6D4}"/>
    <cellStyle name="Normal 2 3 5 2 2 8" xfId="37305" xr:uid="{7B00B3B1-85AE-4A70-8799-5ACAD6F082FF}"/>
    <cellStyle name="Normal 2 3 5 2 2 9" xfId="39785" xr:uid="{A3E9AF72-6FAF-42FB-91C5-34F865CF40B0}"/>
    <cellStyle name="Normal 2 3 5 2 3" xfId="5499" xr:uid="{00000000-0005-0000-0000-00007B150000}"/>
    <cellStyle name="Normal 2 3 5 2 3 2" xfId="5500" xr:uid="{00000000-0005-0000-0000-00007C150000}"/>
    <cellStyle name="Normal 2 3 5 2 3 2 2" xfId="5501" xr:uid="{00000000-0005-0000-0000-00007D150000}"/>
    <cellStyle name="Normal 2 3 5 2 3 2 2 2" xfId="25903" xr:uid="{3E3F8156-EE1A-4AA2-AFE0-94E382380792}"/>
    <cellStyle name="Normal 2 3 5 2 3 2 3" xfId="25902" xr:uid="{8152A13E-082B-42FA-8FD2-12BFB1E6C08A}"/>
    <cellStyle name="Normal 2 3 5 2 3 3" xfId="5502" xr:uid="{00000000-0005-0000-0000-00007E150000}"/>
    <cellStyle name="Normal 2 3 5 2 3 3 2" xfId="25904" xr:uid="{78909EE5-29B6-496C-ACAA-9E0DAE0D9C99}"/>
    <cellStyle name="Normal 2 3 5 2 3 4" xfId="25901" xr:uid="{8A643ECF-F656-4314-BC18-3CDC10039D87}"/>
    <cellStyle name="Normal 2 3 5 2 3 5" xfId="24268" xr:uid="{F5748B62-17EC-470A-8951-2A282B4C9747}"/>
    <cellStyle name="Normal 2 3 5 2 3 6" xfId="38128" xr:uid="{E381A076-DEC5-4EDF-9EA0-09245FCEC7A6}"/>
    <cellStyle name="Normal 2 3 5 2 3 7" xfId="40608" xr:uid="{067DB32E-D661-452E-BC4E-6614337ABFB5}"/>
    <cellStyle name="Normal 2 3 5 2 3 8" xfId="43086" xr:uid="{187A117F-85AE-4AC5-A326-156D2A61D21C}"/>
    <cellStyle name="Normal 2 3 5 2 4" xfId="5503" xr:uid="{00000000-0005-0000-0000-00007F150000}"/>
    <cellStyle name="Normal 2 3 5 2 4 2" xfId="5504" xr:uid="{00000000-0005-0000-0000-000080150000}"/>
    <cellStyle name="Normal 2 3 5 2 4 2 2" xfId="5505" xr:uid="{00000000-0005-0000-0000-000081150000}"/>
    <cellStyle name="Normal 2 3 5 2 4 2 2 2" xfId="25907" xr:uid="{4588D2E3-CBE9-4891-8CB0-4463E25D9E56}"/>
    <cellStyle name="Normal 2 3 5 2 4 2 3" xfId="25906" xr:uid="{E43F557E-03B1-4565-864E-CE51237054F4}"/>
    <cellStyle name="Normal 2 3 5 2 4 3" xfId="5506" xr:uid="{00000000-0005-0000-0000-000082150000}"/>
    <cellStyle name="Normal 2 3 5 2 4 3 2" xfId="25908" xr:uid="{2F19A930-63A1-43C5-8721-C5912CE16BE4}"/>
    <cellStyle name="Normal 2 3 5 2 4 4" xfId="25905" xr:uid="{9093C1D2-C9D6-4B87-9ADC-32E6BA855C14}"/>
    <cellStyle name="Normal 2 3 5 2 5" xfId="5507" xr:uid="{00000000-0005-0000-0000-000083150000}"/>
    <cellStyle name="Normal 2 3 5 2 5 2" xfId="5508" xr:uid="{00000000-0005-0000-0000-000084150000}"/>
    <cellStyle name="Normal 2 3 5 2 5 2 2" xfId="25910" xr:uid="{925183DB-61F8-4F7B-B37E-2D5A3F4E5DAB}"/>
    <cellStyle name="Normal 2 3 5 2 5 3" xfId="25909" xr:uid="{9E342AFB-5576-44E4-9614-1942BB856344}"/>
    <cellStyle name="Normal 2 3 5 2 6" xfId="5509" xr:uid="{00000000-0005-0000-0000-000085150000}"/>
    <cellStyle name="Normal 2 3 5 2 6 2" xfId="20767" xr:uid="{CDA98802-64F7-4AE7-BDB2-6635C685938B}"/>
    <cellStyle name="Normal 2 3 5 2 7" xfId="25888" xr:uid="{2FFCD5FA-7937-43A9-8A6D-80E21E4D0E89}"/>
    <cellStyle name="Normal 2 3 5 2 8" xfId="21449" xr:uid="{B34D065D-B49E-4A33-A9EE-81A857FB49BC}"/>
    <cellStyle name="Normal 2 3 5 2 9" xfId="37304" xr:uid="{12777051-DEDB-4081-8E93-48C432E7335C}"/>
    <cellStyle name="Normal 2 3 5 3" xfId="5510" xr:uid="{00000000-0005-0000-0000-000086150000}"/>
    <cellStyle name="Normal 2 3 5 3 10" xfId="39786" xr:uid="{782D2F7A-1822-4DBB-93A1-FC78035DC693}"/>
    <cellStyle name="Normal 2 3 5 3 11" xfId="42264" xr:uid="{4F519C74-181F-4FF0-A351-62C056B89F2D}"/>
    <cellStyle name="Normal 2 3 5 3 2" xfId="5511" xr:uid="{00000000-0005-0000-0000-000087150000}"/>
    <cellStyle name="Normal 2 3 5 3 2 10" xfId="42265" xr:uid="{3A674277-E3A8-4635-AD5E-F4BBFC43C2FB}"/>
    <cellStyle name="Normal 2 3 5 3 2 2" xfId="5512" xr:uid="{00000000-0005-0000-0000-000088150000}"/>
    <cellStyle name="Normal 2 3 5 3 2 2 2" xfId="5513" xr:uid="{00000000-0005-0000-0000-000089150000}"/>
    <cellStyle name="Normal 2 3 5 3 2 2 2 2" xfId="5514" xr:uid="{00000000-0005-0000-0000-00008A150000}"/>
    <cellStyle name="Normal 2 3 5 3 2 2 2 2 2" xfId="25914" xr:uid="{BED107C1-7C71-4945-A7DD-8E2CA21654D9}"/>
    <cellStyle name="Normal 2 3 5 3 2 2 2 3" xfId="25913" xr:uid="{31CCB3CA-3F36-4296-96F0-6091105ACED9}"/>
    <cellStyle name="Normal 2 3 5 3 2 2 3" xfId="5515" xr:uid="{00000000-0005-0000-0000-00008B150000}"/>
    <cellStyle name="Normal 2 3 5 3 2 2 3 2" xfId="25915" xr:uid="{643E1A96-5FD1-45AC-81CC-4D678120069B}"/>
    <cellStyle name="Normal 2 3 5 3 2 2 4" xfId="25912" xr:uid="{5FD7E1CA-04BB-4F21-908D-45CEC3778420}"/>
    <cellStyle name="Normal 2 3 5 3 2 2 5" xfId="24271" xr:uid="{232B5489-F298-46F3-AC94-2BF670C8A427}"/>
    <cellStyle name="Normal 2 3 5 3 2 2 6" xfId="38131" xr:uid="{4DFB9C3D-896F-4725-A67D-38B0DD89BDB2}"/>
    <cellStyle name="Normal 2 3 5 3 2 2 7" xfId="40611" xr:uid="{8D0056E5-9910-4506-B629-BE53EF1D8045}"/>
    <cellStyle name="Normal 2 3 5 3 2 2 8" xfId="43089" xr:uid="{B220A776-A67F-442F-8B7A-DB7FD0DEED5B}"/>
    <cellStyle name="Normal 2 3 5 3 2 3" xfId="5516" xr:uid="{00000000-0005-0000-0000-00008C150000}"/>
    <cellStyle name="Normal 2 3 5 3 2 3 2" xfId="5517" xr:uid="{00000000-0005-0000-0000-00008D150000}"/>
    <cellStyle name="Normal 2 3 5 3 2 3 2 2" xfId="5518" xr:uid="{00000000-0005-0000-0000-00008E150000}"/>
    <cellStyle name="Normal 2 3 5 3 2 3 2 2 2" xfId="25918" xr:uid="{3B7DBBF6-CC04-4059-A43B-9D4C9600BAC7}"/>
    <cellStyle name="Normal 2 3 5 3 2 3 2 3" xfId="25917" xr:uid="{BB89FB89-55F8-4139-B5F2-64D79A7FA29C}"/>
    <cellStyle name="Normal 2 3 5 3 2 3 3" xfId="5519" xr:uid="{00000000-0005-0000-0000-00008F150000}"/>
    <cellStyle name="Normal 2 3 5 3 2 3 3 2" xfId="25919" xr:uid="{1CDC54B2-5C01-407A-A0C4-F7AD6BB9ED4C}"/>
    <cellStyle name="Normal 2 3 5 3 2 3 4" xfId="25916" xr:uid="{992898E7-C8E2-4038-A45B-635022D9E0D7}"/>
    <cellStyle name="Normal 2 3 5 3 2 4" xfId="5520" xr:uid="{00000000-0005-0000-0000-000090150000}"/>
    <cellStyle name="Normal 2 3 5 3 2 4 2" xfId="5521" xr:uid="{00000000-0005-0000-0000-000091150000}"/>
    <cellStyle name="Normal 2 3 5 3 2 4 2 2" xfId="25921" xr:uid="{6643C813-0F08-4267-9089-556C09C76DF2}"/>
    <cellStyle name="Normal 2 3 5 3 2 4 3" xfId="25920" xr:uid="{91CEACD8-0937-4BC9-BB63-74C7B2F3180B}"/>
    <cellStyle name="Normal 2 3 5 3 2 5" xfId="5522" xr:uid="{00000000-0005-0000-0000-000092150000}"/>
    <cellStyle name="Normal 2 3 5 3 2 5 2" xfId="25922" xr:uid="{9EB24302-78A7-43D3-B72C-1CEB088E8022}"/>
    <cellStyle name="Normal 2 3 5 3 2 6" xfId="25911" xr:uid="{709C6259-4418-44CA-88EE-3AA579E608AD}"/>
    <cellStyle name="Normal 2 3 5 3 2 7" xfId="21452" xr:uid="{70F30B4D-1038-42CF-9E74-10A4B79A9122}"/>
    <cellStyle name="Normal 2 3 5 3 2 8" xfId="37307" xr:uid="{17D77004-2503-497E-89ED-EEF7B6C4773F}"/>
    <cellStyle name="Normal 2 3 5 3 2 9" xfId="39787" xr:uid="{B5F52D02-0304-4A13-9BAA-1263625DFB46}"/>
    <cellStyle name="Normal 2 3 5 3 3" xfId="5523" xr:uid="{00000000-0005-0000-0000-000093150000}"/>
    <cellStyle name="Normal 2 3 5 3 3 2" xfId="5524" xr:uid="{00000000-0005-0000-0000-000094150000}"/>
    <cellStyle name="Normal 2 3 5 3 3 2 2" xfId="5525" xr:uid="{00000000-0005-0000-0000-000095150000}"/>
    <cellStyle name="Normal 2 3 5 3 3 2 2 2" xfId="25925" xr:uid="{B2A4AD9E-F055-4D1D-AF26-0747D7E8588C}"/>
    <cellStyle name="Normal 2 3 5 3 3 2 3" xfId="25924" xr:uid="{D45A4F3F-BCEB-452E-A2E0-C84FB81960A5}"/>
    <cellStyle name="Normal 2 3 5 3 3 3" xfId="5526" xr:uid="{00000000-0005-0000-0000-000096150000}"/>
    <cellStyle name="Normal 2 3 5 3 3 3 2" xfId="25926" xr:uid="{1A678F6F-68FD-4935-A13B-79F06883D907}"/>
    <cellStyle name="Normal 2 3 5 3 3 4" xfId="25923" xr:uid="{BA044C6C-1B07-4EF4-B5D9-35F45A1EE386}"/>
    <cellStyle name="Normal 2 3 5 3 3 5" xfId="24270" xr:uid="{AB2A6C86-9240-4221-9878-1D6192A61D4C}"/>
    <cellStyle name="Normal 2 3 5 3 3 6" xfId="38130" xr:uid="{51222D4F-9B30-4DC9-AC0D-CEB90AC832CC}"/>
    <cellStyle name="Normal 2 3 5 3 3 7" xfId="40610" xr:uid="{8F95174B-6149-4621-9363-FDC6A314B8D9}"/>
    <cellStyle name="Normal 2 3 5 3 3 8" xfId="43088" xr:uid="{C2A83E80-CAB5-4264-8416-6F005DB9A6AC}"/>
    <cellStyle name="Normal 2 3 5 3 4" xfId="5527" xr:uid="{00000000-0005-0000-0000-000097150000}"/>
    <cellStyle name="Normal 2 3 5 3 4 2" xfId="5528" xr:uid="{00000000-0005-0000-0000-000098150000}"/>
    <cellStyle name="Normal 2 3 5 3 4 2 2" xfId="5529" xr:uid="{00000000-0005-0000-0000-000099150000}"/>
    <cellStyle name="Normal 2 3 5 3 4 2 2 2" xfId="26701" xr:uid="{F31A381A-F608-439B-AB3B-FD774317360A}"/>
    <cellStyle name="Normal 2 3 5 3 4 2 3" xfId="25928" xr:uid="{DCAC9696-9826-4735-B027-C53505DAD8E3}"/>
    <cellStyle name="Normal 2 3 5 3 4 3" xfId="5530" xr:uid="{00000000-0005-0000-0000-00009A150000}"/>
    <cellStyle name="Normal 2 3 5 3 4 3 2" xfId="25929" xr:uid="{4E56D80D-F706-4760-BE15-62FC60437B4E}"/>
    <cellStyle name="Normal 2 3 5 3 4 4" xfId="25927" xr:uid="{6EE1566E-5057-470A-9459-D040EB87D2A5}"/>
    <cellStyle name="Normal 2 3 5 3 5" xfId="5531" xr:uid="{00000000-0005-0000-0000-00009B150000}"/>
    <cellStyle name="Normal 2 3 5 3 5 2" xfId="5532" xr:uid="{00000000-0005-0000-0000-00009C150000}"/>
    <cellStyle name="Normal 2 3 5 3 5 2 2" xfId="25931" xr:uid="{1A73886B-04AF-4C2E-AD85-D136F509E368}"/>
    <cellStyle name="Normal 2 3 5 3 5 3" xfId="25930" xr:uid="{FCA404ED-6A2F-4666-82AF-41EC62D1D0AF}"/>
    <cellStyle name="Normal 2 3 5 3 6" xfId="5533" xr:uid="{00000000-0005-0000-0000-00009D150000}"/>
    <cellStyle name="Normal 2 3 5 3 6 2" xfId="25932" xr:uid="{23CD24F7-4638-4AFB-B06D-72A4D3A2E4BE}"/>
    <cellStyle name="Normal 2 3 5 3 7" xfId="20768" xr:uid="{8CC54CF1-2B4E-46E6-8393-A7EC3FD5F46A}"/>
    <cellStyle name="Normal 2 3 5 3 8" xfId="21451" xr:uid="{3F77D0DB-A9F3-48CF-B04A-FEFC4661C3A7}"/>
    <cellStyle name="Normal 2 3 5 3 9" xfId="37306" xr:uid="{746A9973-6F51-43AA-8936-C12BE781D2B1}"/>
    <cellStyle name="Normal 2 3 5 4" xfId="5534" xr:uid="{00000000-0005-0000-0000-00009E150000}"/>
    <cellStyle name="Normal 2 3 5 4 10" xfId="42266" xr:uid="{6F38123E-EF29-48EF-9C23-6BFEAACD5F41}"/>
    <cellStyle name="Normal 2 3 5 4 2" xfId="5535" xr:uid="{00000000-0005-0000-0000-00009F150000}"/>
    <cellStyle name="Normal 2 3 5 4 2 2" xfId="5536" xr:uid="{00000000-0005-0000-0000-0000A0150000}"/>
    <cellStyle name="Normal 2 3 5 4 2 2 2" xfId="5537" xr:uid="{00000000-0005-0000-0000-0000A1150000}"/>
    <cellStyle name="Normal 2 3 5 4 2 2 2 2" xfId="25936" xr:uid="{DDC135E4-6BE2-4133-9360-C3EAF905034C}"/>
    <cellStyle name="Normal 2 3 5 4 2 2 3" xfId="25935" xr:uid="{DB245E3D-CE3A-48B5-9FE2-B9080BB826CC}"/>
    <cellStyle name="Normal 2 3 5 4 2 3" xfId="5538" xr:uid="{00000000-0005-0000-0000-0000A2150000}"/>
    <cellStyle name="Normal 2 3 5 4 2 3 2" xfId="25937" xr:uid="{6255262D-01D7-498F-AE87-6E0E5E7D4DBF}"/>
    <cellStyle name="Normal 2 3 5 4 2 4" xfId="25934" xr:uid="{9A8BCA59-FF7C-4A8E-8F3D-3A558CA7306B}"/>
    <cellStyle name="Normal 2 3 5 4 2 5" xfId="24272" xr:uid="{709D75AA-D829-4244-8FDA-7F5EF03BD072}"/>
    <cellStyle name="Normal 2 3 5 4 2 6" xfId="38132" xr:uid="{E05109C3-FAFD-47B5-AC66-96825409383B}"/>
    <cellStyle name="Normal 2 3 5 4 2 7" xfId="40612" xr:uid="{C4026D8E-F0C4-42E5-94D1-29D00F04A341}"/>
    <cellStyle name="Normal 2 3 5 4 2 8" xfId="43090" xr:uid="{EE0E60AB-1E58-4225-9149-05B6CCE99A58}"/>
    <cellStyle name="Normal 2 3 5 4 3" xfId="5539" xr:uid="{00000000-0005-0000-0000-0000A3150000}"/>
    <cellStyle name="Normal 2 3 5 4 3 2" xfId="5540" xr:uid="{00000000-0005-0000-0000-0000A4150000}"/>
    <cellStyle name="Normal 2 3 5 4 3 2 2" xfId="5541" xr:uid="{00000000-0005-0000-0000-0000A5150000}"/>
    <cellStyle name="Normal 2 3 5 4 3 2 2 2" xfId="25940" xr:uid="{28CF5DFB-EDD5-4FF7-9EDE-50048BB99DE8}"/>
    <cellStyle name="Normal 2 3 5 4 3 2 3" xfId="25939" xr:uid="{C9DCED4F-8D05-4B43-A7C9-773B967C516B}"/>
    <cellStyle name="Normal 2 3 5 4 3 3" xfId="5542" xr:uid="{00000000-0005-0000-0000-0000A6150000}"/>
    <cellStyle name="Normal 2 3 5 4 3 3 2" xfId="25941" xr:uid="{FE8E236F-38AD-4223-93A3-2FF05782388A}"/>
    <cellStyle name="Normal 2 3 5 4 3 4" xfId="25938" xr:uid="{2D9399BE-77C7-4A4F-B767-178F31748176}"/>
    <cellStyle name="Normal 2 3 5 4 4" xfId="5543" xr:uid="{00000000-0005-0000-0000-0000A7150000}"/>
    <cellStyle name="Normal 2 3 5 4 4 2" xfId="5544" xr:uid="{00000000-0005-0000-0000-0000A8150000}"/>
    <cellStyle name="Normal 2 3 5 4 4 2 2" xfId="25943" xr:uid="{441AF31E-CD21-48DD-919E-8D2AC2933811}"/>
    <cellStyle name="Normal 2 3 5 4 4 3" xfId="25942" xr:uid="{0097DB4B-E5E3-455E-A9D3-EB05AD041B51}"/>
    <cellStyle name="Normal 2 3 5 4 5" xfId="5545" xr:uid="{00000000-0005-0000-0000-0000A9150000}"/>
    <cellStyle name="Normal 2 3 5 4 5 2" xfId="25944" xr:uid="{22A0E63A-1D26-4027-8520-8C51722C79D0}"/>
    <cellStyle name="Normal 2 3 5 4 6" xfId="25933" xr:uid="{E6EE47FF-92C2-471C-9468-5DECB7148D68}"/>
    <cellStyle name="Normal 2 3 5 4 7" xfId="21453" xr:uid="{C52E260F-5585-45FD-9D9F-142CE9F9C4E5}"/>
    <cellStyle name="Normal 2 3 5 4 8" xfId="37308" xr:uid="{DC3919DD-9052-41D3-9664-503B1E3268CE}"/>
    <cellStyle name="Normal 2 3 5 4 9" xfId="39788" xr:uid="{A217BDB2-8DD4-4569-87D5-8CC3F74F6391}"/>
    <cellStyle name="Normal 2 3 5 5" xfId="5546" xr:uid="{00000000-0005-0000-0000-0000AA150000}"/>
    <cellStyle name="Normal 2 3 5 5 2" xfId="5547" xr:uid="{00000000-0005-0000-0000-0000AB150000}"/>
    <cellStyle name="Normal 2 3 5 5 2 2" xfId="5548" xr:uid="{00000000-0005-0000-0000-0000AC150000}"/>
    <cellStyle name="Normal 2 3 5 5 2 2 2" xfId="5549" xr:uid="{00000000-0005-0000-0000-0000AD150000}"/>
    <cellStyle name="Normal 2 3 5 5 2 2 2 2" xfId="25948" xr:uid="{21DEE7A6-5FA4-4B69-9DEF-6B8F0E3739D9}"/>
    <cellStyle name="Normal 2 3 5 5 2 2 3" xfId="25947" xr:uid="{2753DFA4-64BF-4CE7-9567-B5A08AB7BC92}"/>
    <cellStyle name="Normal 2 3 5 5 2 3" xfId="5550" xr:uid="{00000000-0005-0000-0000-0000AE150000}"/>
    <cellStyle name="Normal 2 3 5 5 2 3 2" xfId="25949" xr:uid="{C6FBE440-B1E2-4DD8-BBEB-5BED7ADA6483}"/>
    <cellStyle name="Normal 2 3 5 5 2 4" xfId="25946" xr:uid="{888E0D13-CF23-44D3-9C52-3C5D49FAE43A}"/>
    <cellStyle name="Normal 2 3 5 5 3" xfId="5551" xr:uid="{00000000-0005-0000-0000-0000AF150000}"/>
    <cellStyle name="Normal 2 3 5 5 3 2" xfId="5552" xr:uid="{00000000-0005-0000-0000-0000B0150000}"/>
    <cellStyle name="Normal 2 3 5 5 3 2 2" xfId="25951" xr:uid="{16D6C710-D0FB-4C00-823E-4C2872FCF6A2}"/>
    <cellStyle name="Normal 2 3 5 5 3 3" xfId="25950" xr:uid="{8D935C1E-FCD8-49F2-B772-E8ABCC306DE1}"/>
    <cellStyle name="Normal 2 3 5 5 4" xfId="5553" xr:uid="{00000000-0005-0000-0000-0000B1150000}"/>
    <cellStyle name="Normal 2 3 5 5 4 2" xfId="25952" xr:uid="{2A505919-825B-42A2-9A4B-85340F53C1E3}"/>
    <cellStyle name="Normal 2 3 5 5 5" xfId="25945" xr:uid="{3092A7A2-A3DE-41D2-9C84-798F662766CE}"/>
    <cellStyle name="Normal 2 3 5 5 6" xfId="23666" xr:uid="{2199DD3F-6A27-4340-B7C7-B02B15C23094}"/>
    <cellStyle name="Normal 2 3 5 6" xfId="5554" xr:uid="{00000000-0005-0000-0000-0000B2150000}"/>
    <cellStyle name="Normal 2 3 5 6 2" xfId="25953" xr:uid="{AA3DD1F2-E8D8-4BF5-B681-851875D47524}"/>
    <cellStyle name="Normal 2 3 5 6 3" xfId="24267" xr:uid="{21155752-AB26-4809-9131-F92ED8F2EE82}"/>
    <cellStyle name="Normal 2 3 5 6 4" xfId="38127" xr:uid="{5CDC6D23-B554-4DBA-8875-4AEE1473480E}"/>
    <cellStyle name="Normal 2 3 5 6 5" xfId="40607" xr:uid="{3B2198A8-8263-41AA-924D-2E9D136677EB}"/>
    <cellStyle name="Normal 2 3 5 6 6" xfId="43085" xr:uid="{04970BCC-D77C-49D1-8ED6-0E0692789621}"/>
    <cellStyle name="Normal 2 3 5 7" xfId="5555" xr:uid="{00000000-0005-0000-0000-0000B3150000}"/>
    <cellStyle name="Normal 2 3 5 7 2" xfId="5556" xr:uid="{00000000-0005-0000-0000-0000B4150000}"/>
    <cellStyle name="Normal 2 3 5 7 2 2" xfId="25955" xr:uid="{8C3FA668-BA1B-4192-970F-C58A3E527693}"/>
    <cellStyle name="Normal 2 3 5 7 3" xfId="25954" xr:uid="{BFD24AC3-9304-4CC4-A72B-0B1B5D491876}"/>
    <cellStyle name="Normal 2 3 5 8" xfId="5557" xr:uid="{00000000-0005-0000-0000-0000B5150000}"/>
    <cellStyle name="Normal 2 3 5 8 2" xfId="25956" xr:uid="{68B81093-74A8-454A-A356-72F78320998E}"/>
    <cellStyle name="Normal 2 3 5 9" xfId="25887" xr:uid="{840689EE-3F8A-41C7-B53B-CC30C99CEB3D}"/>
    <cellStyle name="Normal 2 3 6" xfId="5558" xr:uid="{00000000-0005-0000-0000-0000B6150000}"/>
    <cellStyle name="Normal 2 3 6 10" xfId="36688" xr:uid="{2ADC5A06-C55B-424D-9625-1AB00CA4DA3E}"/>
    <cellStyle name="Normal 2 3 6 11" xfId="39168" xr:uid="{C81AE7DB-0131-4E76-B371-04424F8B1954}"/>
    <cellStyle name="Normal 2 3 6 12" xfId="41646" xr:uid="{5B0673DD-731A-46B2-AF5B-87910780718B}"/>
    <cellStyle name="Normal 2 3 6 2" xfId="5559" xr:uid="{00000000-0005-0000-0000-0000B7150000}"/>
    <cellStyle name="Normal 2 3 6 2 2" xfId="25958" xr:uid="{B15D56E2-57E4-4EF6-B337-A19413354ADC}"/>
    <cellStyle name="Normal 2 3 6 2 3" xfId="21454" xr:uid="{45A10A8F-19AC-420F-B330-658819EEC4C7}"/>
    <cellStyle name="Normal 2 3 6 3" xfId="5560" xr:uid="{00000000-0005-0000-0000-0000B8150000}"/>
    <cellStyle name="Normal 2 3 6 3 10" xfId="39789" xr:uid="{5BCF39E6-D893-49F3-B9F2-9CD8DCB848B8}"/>
    <cellStyle name="Normal 2 3 6 3 11" xfId="42267" xr:uid="{A9A1CAD6-01BA-474C-886C-B3E793C3AB1C}"/>
    <cellStyle name="Normal 2 3 6 3 2" xfId="5561" xr:uid="{00000000-0005-0000-0000-0000B9150000}"/>
    <cellStyle name="Normal 2 3 6 3 2 10" xfId="42268" xr:uid="{BDD6E623-216B-4892-B068-D97F8516268F}"/>
    <cellStyle name="Normal 2 3 6 3 2 2" xfId="5562" xr:uid="{00000000-0005-0000-0000-0000BA150000}"/>
    <cellStyle name="Normal 2 3 6 3 2 2 2" xfId="5563" xr:uid="{00000000-0005-0000-0000-0000BB150000}"/>
    <cellStyle name="Normal 2 3 6 3 2 2 2 2" xfId="5564" xr:uid="{00000000-0005-0000-0000-0000BC150000}"/>
    <cellStyle name="Normal 2 3 6 3 2 2 2 2 2" xfId="25962" xr:uid="{DE5C1ACE-62EF-4C48-9362-3253491975A6}"/>
    <cellStyle name="Normal 2 3 6 3 2 2 2 3" xfId="26702" xr:uid="{50EF8043-A54E-4D8B-A30C-E5823DD20E8C}"/>
    <cellStyle name="Normal 2 3 6 3 2 2 3" xfId="5565" xr:uid="{00000000-0005-0000-0000-0000BD150000}"/>
    <cellStyle name="Normal 2 3 6 3 2 2 3 2" xfId="25963" xr:uid="{D63EFE24-842B-4232-92A1-B0801B3BE0C5}"/>
    <cellStyle name="Normal 2 3 6 3 2 2 4" xfId="25961" xr:uid="{6158BA02-B6D3-4591-B9E7-84072E94E5E7}"/>
    <cellStyle name="Normal 2 3 6 3 2 2 5" xfId="24275" xr:uid="{DFA9DF3E-B552-4B89-A8E4-185138C674CE}"/>
    <cellStyle name="Normal 2 3 6 3 2 2 6" xfId="38135" xr:uid="{8BB9A228-BA07-436E-BB44-33B49DE7C2D8}"/>
    <cellStyle name="Normal 2 3 6 3 2 2 7" xfId="40615" xr:uid="{D4D8BF92-862B-4F74-80C5-E3AC35EFE976}"/>
    <cellStyle name="Normal 2 3 6 3 2 2 8" xfId="43093" xr:uid="{D013310D-9847-4B61-B3A6-BF66A68886EF}"/>
    <cellStyle name="Normal 2 3 6 3 2 3" xfId="5566" xr:uid="{00000000-0005-0000-0000-0000BE150000}"/>
    <cellStyle name="Normal 2 3 6 3 2 3 2" xfId="5567" xr:uid="{00000000-0005-0000-0000-0000BF150000}"/>
    <cellStyle name="Normal 2 3 6 3 2 3 2 2" xfId="5568" xr:uid="{00000000-0005-0000-0000-0000C0150000}"/>
    <cellStyle name="Normal 2 3 6 3 2 3 2 2 2" xfId="26704" xr:uid="{C41A34A2-024E-4BC4-8944-DF5C8B22BCEF}"/>
    <cellStyle name="Normal 2 3 6 3 2 3 2 3" xfId="25965" xr:uid="{3691C6C4-2960-4295-93C5-30304FA6B606}"/>
    <cellStyle name="Normal 2 3 6 3 2 3 3" xfId="5569" xr:uid="{00000000-0005-0000-0000-0000C1150000}"/>
    <cellStyle name="Normal 2 3 6 3 2 3 3 2" xfId="25966" xr:uid="{8746E549-C10A-4F65-AA11-4ED61227F66D}"/>
    <cellStyle name="Normal 2 3 6 3 2 3 4" xfId="25964" xr:uid="{0153E361-5C76-4D43-B676-7ACD16D27505}"/>
    <cellStyle name="Normal 2 3 6 3 2 4" xfId="5570" xr:uid="{00000000-0005-0000-0000-0000C2150000}"/>
    <cellStyle name="Normal 2 3 6 3 2 4 2" xfId="5571" xr:uid="{00000000-0005-0000-0000-0000C3150000}"/>
    <cellStyle name="Normal 2 3 6 3 2 4 2 2" xfId="25967" xr:uid="{E069B76F-503A-4BCD-B42F-3B8442C35AF4}"/>
    <cellStyle name="Normal 2 3 6 3 2 4 3" xfId="26703" xr:uid="{D9E9E3E9-AADD-49E2-B380-785E7186A425}"/>
    <cellStyle name="Normal 2 3 6 3 2 5" xfId="5572" xr:uid="{00000000-0005-0000-0000-0000C4150000}"/>
    <cellStyle name="Normal 2 3 6 3 2 5 2" xfId="25968" xr:uid="{F1F9AB15-B6DD-46D8-8F03-FB57B359EAB3}"/>
    <cellStyle name="Normal 2 3 6 3 2 6" xfId="25960" xr:uid="{CA54AE70-7CE0-47C2-A322-1D438B90F490}"/>
    <cellStyle name="Normal 2 3 6 3 2 7" xfId="21456" xr:uid="{999BB097-8C59-48B2-AAA5-6B52A1B37D2C}"/>
    <cellStyle name="Normal 2 3 6 3 2 8" xfId="37310" xr:uid="{8B511E08-2793-4032-844E-8477659DF359}"/>
    <cellStyle name="Normal 2 3 6 3 2 9" xfId="39790" xr:uid="{865CD94D-B180-4271-A3F7-0E2F245D85AA}"/>
    <cellStyle name="Normal 2 3 6 3 3" xfId="5573" xr:uid="{00000000-0005-0000-0000-0000C5150000}"/>
    <cellStyle name="Normal 2 3 6 3 3 2" xfId="5574" xr:uid="{00000000-0005-0000-0000-0000C6150000}"/>
    <cellStyle name="Normal 2 3 6 3 3 2 2" xfId="5575" xr:uid="{00000000-0005-0000-0000-0000C7150000}"/>
    <cellStyle name="Normal 2 3 6 3 3 2 2 2" xfId="25971" xr:uid="{D87621C8-C8B4-41DA-A022-F2C8A7F69571}"/>
    <cellStyle name="Normal 2 3 6 3 3 2 3" xfId="25970" xr:uid="{6F1353D3-995B-42CB-BE4E-FDCD5EEAF24F}"/>
    <cellStyle name="Normal 2 3 6 3 3 3" xfId="5576" xr:uid="{00000000-0005-0000-0000-0000C8150000}"/>
    <cellStyle name="Normal 2 3 6 3 3 3 2" xfId="25972" xr:uid="{34FB6C6A-B3A7-4B52-B415-008DC69DCEDE}"/>
    <cellStyle name="Normal 2 3 6 3 3 4" xfId="25969" xr:uid="{A30832AA-FC51-4B7D-8425-7720494F2635}"/>
    <cellStyle name="Normal 2 3 6 3 3 5" xfId="24274" xr:uid="{A87220A0-BB01-4968-9AE3-BEB2FF905478}"/>
    <cellStyle name="Normal 2 3 6 3 3 6" xfId="38134" xr:uid="{5B7A4152-2C06-464D-B18D-AB131B254D06}"/>
    <cellStyle name="Normal 2 3 6 3 3 7" xfId="40614" xr:uid="{8B79FEE4-3D07-4813-A8A8-E55E989394BC}"/>
    <cellStyle name="Normal 2 3 6 3 3 8" xfId="43092" xr:uid="{D2814357-8F67-4FBC-86AE-95B469EDD285}"/>
    <cellStyle name="Normal 2 3 6 3 4" xfId="5577" xr:uid="{00000000-0005-0000-0000-0000C9150000}"/>
    <cellStyle name="Normal 2 3 6 3 4 2" xfId="5578" xr:uid="{00000000-0005-0000-0000-0000CA150000}"/>
    <cellStyle name="Normal 2 3 6 3 4 2 2" xfId="5579" xr:uid="{00000000-0005-0000-0000-0000CB150000}"/>
    <cellStyle name="Normal 2 3 6 3 4 2 2 2" xfId="25975" xr:uid="{254CAFEC-5CEB-4293-986C-9B5EDA6ED279}"/>
    <cellStyle name="Normal 2 3 6 3 4 2 3" xfId="25974" xr:uid="{618D51EF-BE6F-48B8-A840-9AAE5ED2182F}"/>
    <cellStyle name="Normal 2 3 6 3 4 3" xfId="5580" xr:uid="{00000000-0005-0000-0000-0000CC150000}"/>
    <cellStyle name="Normal 2 3 6 3 4 3 2" xfId="25976" xr:uid="{BF89CD46-3806-46CB-9505-5F0840D2CF7C}"/>
    <cellStyle name="Normal 2 3 6 3 4 4" xfId="25973" xr:uid="{2A79C625-8C30-4678-8B19-A70E09DE2DAC}"/>
    <cellStyle name="Normal 2 3 6 3 5" xfId="5581" xr:uid="{00000000-0005-0000-0000-0000CD150000}"/>
    <cellStyle name="Normal 2 3 6 3 5 2" xfId="5582" xr:uid="{00000000-0005-0000-0000-0000CE150000}"/>
    <cellStyle name="Normal 2 3 6 3 5 2 2" xfId="25978" xr:uid="{35FE1A3E-F7E1-4366-9A0D-1A3F3ACAAF28}"/>
    <cellStyle name="Normal 2 3 6 3 5 3" xfId="25977" xr:uid="{F86B07AD-9C76-44B6-8D2A-B1C367063EFC}"/>
    <cellStyle name="Normal 2 3 6 3 6" xfId="5583" xr:uid="{00000000-0005-0000-0000-0000CF150000}"/>
    <cellStyle name="Normal 2 3 6 3 6 2" xfId="25979" xr:uid="{0468D563-68CB-4866-B400-717A56CAFA08}"/>
    <cellStyle name="Normal 2 3 6 3 7" xfId="25959" xr:uid="{756673B8-DC8C-4CB5-83C4-704284BD128A}"/>
    <cellStyle name="Normal 2 3 6 3 8" xfId="21455" xr:uid="{7BB19BD2-11E1-457C-AB59-FA2E19D78F45}"/>
    <cellStyle name="Normal 2 3 6 3 9" xfId="37309" xr:uid="{E325FC6D-3753-45F4-B9F5-4CB35FD0221C}"/>
    <cellStyle name="Normal 2 3 6 4" xfId="5584" xr:uid="{00000000-0005-0000-0000-0000D0150000}"/>
    <cellStyle name="Normal 2 3 6 4 10" xfId="42269" xr:uid="{6A340F53-EAE5-48D8-876E-DF5206F7F17E}"/>
    <cellStyle name="Normal 2 3 6 4 2" xfId="5585" xr:uid="{00000000-0005-0000-0000-0000D1150000}"/>
    <cellStyle name="Normal 2 3 6 4 2 2" xfId="5586" xr:uid="{00000000-0005-0000-0000-0000D2150000}"/>
    <cellStyle name="Normal 2 3 6 4 2 2 2" xfId="5587" xr:uid="{00000000-0005-0000-0000-0000D3150000}"/>
    <cellStyle name="Normal 2 3 6 4 2 2 2 2" xfId="25983" xr:uid="{A084BB83-3A68-4E70-B20E-952722E74AC7}"/>
    <cellStyle name="Normal 2 3 6 4 2 2 3" xfId="25982" xr:uid="{BDEA7F60-67EC-4A5F-BD85-3EE4450EA2B0}"/>
    <cellStyle name="Normal 2 3 6 4 2 3" xfId="5588" xr:uid="{00000000-0005-0000-0000-0000D4150000}"/>
    <cellStyle name="Normal 2 3 6 4 2 3 2" xfId="25984" xr:uid="{05E6DD04-4455-4FF2-A560-B7AD17083BE9}"/>
    <cellStyle name="Normal 2 3 6 4 2 4" xfId="25981" xr:uid="{3E9B6BBF-AE4C-4911-9A84-3F4FE07D20BF}"/>
    <cellStyle name="Normal 2 3 6 4 2 5" xfId="24276" xr:uid="{3354739A-676B-463D-98A1-32FEA3E7C6FB}"/>
    <cellStyle name="Normal 2 3 6 4 2 6" xfId="38136" xr:uid="{48B1F857-7F27-4E7F-A076-034813CCDC35}"/>
    <cellStyle name="Normal 2 3 6 4 2 7" xfId="40616" xr:uid="{70597085-3C4A-470D-8C41-4164EAC5BE65}"/>
    <cellStyle name="Normal 2 3 6 4 2 8" xfId="43094" xr:uid="{B9F8B292-D990-415D-BAB9-2BD41DCBF167}"/>
    <cellStyle name="Normal 2 3 6 4 3" xfId="5589" xr:uid="{00000000-0005-0000-0000-0000D5150000}"/>
    <cellStyle name="Normal 2 3 6 4 3 2" xfId="5590" xr:uid="{00000000-0005-0000-0000-0000D6150000}"/>
    <cellStyle name="Normal 2 3 6 4 3 2 2" xfId="5591" xr:uid="{00000000-0005-0000-0000-0000D7150000}"/>
    <cellStyle name="Normal 2 3 6 4 3 2 2 2" xfId="25987" xr:uid="{83180761-3C48-4AF9-B91C-1A5A84695BF5}"/>
    <cellStyle name="Normal 2 3 6 4 3 2 3" xfId="25986" xr:uid="{3F0CDFAA-8837-48A0-8FF1-09666456F109}"/>
    <cellStyle name="Normal 2 3 6 4 3 3" xfId="5592" xr:uid="{00000000-0005-0000-0000-0000D8150000}"/>
    <cellStyle name="Normal 2 3 6 4 3 3 2" xfId="25988" xr:uid="{D74F5546-B5BF-40E2-A239-2884D429533A}"/>
    <cellStyle name="Normal 2 3 6 4 3 4" xfId="25985" xr:uid="{AF6807CE-B694-409F-BC05-7ABF68B39A2C}"/>
    <cellStyle name="Normal 2 3 6 4 4" xfId="5593" xr:uid="{00000000-0005-0000-0000-0000D9150000}"/>
    <cellStyle name="Normal 2 3 6 4 4 2" xfId="5594" xr:uid="{00000000-0005-0000-0000-0000DA150000}"/>
    <cellStyle name="Normal 2 3 6 4 4 2 2" xfId="25990" xr:uid="{8A78A6DE-A56F-4E94-BA15-C66455217BFA}"/>
    <cellStyle name="Normal 2 3 6 4 4 3" xfId="25989" xr:uid="{B5897D3C-1EFE-48E2-ABA1-0B806C1762E7}"/>
    <cellStyle name="Normal 2 3 6 4 5" xfId="5595" xr:uid="{00000000-0005-0000-0000-0000DB150000}"/>
    <cellStyle name="Normal 2 3 6 4 5 2" xfId="25991" xr:uid="{824C501B-4F39-458A-9AA9-E4DD36214D82}"/>
    <cellStyle name="Normal 2 3 6 4 6" xfId="25980" xr:uid="{AF83D846-086B-425F-8921-66DAFD09F450}"/>
    <cellStyle name="Normal 2 3 6 4 7" xfId="21457" xr:uid="{1B3765C1-63A5-4F3D-A66E-61027E814000}"/>
    <cellStyle name="Normal 2 3 6 4 8" xfId="37311" xr:uid="{52C3676F-A0CD-4B76-AD73-83EC82EB2399}"/>
    <cellStyle name="Normal 2 3 6 4 9" xfId="39791" xr:uid="{B69426E4-6C4E-4636-837A-4B7090FBBA96}"/>
    <cellStyle name="Normal 2 3 6 5" xfId="5596" xr:uid="{00000000-0005-0000-0000-0000DC150000}"/>
    <cellStyle name="Normal 2 3 6 5 2" xfId="5597" xr:uid="{00000000-0005-0000-0000-0000DD150000}"/>
    <cellStyle name="Normal 2 3 6 5 2 2" xfId="5598" xr:uid="{00000000-0005-0000-0000-0000DE150000}"/>
    <cellStyle name="Normal 2 3 6 5 2 2 2" xfId="5599" xr:uid="{00000000-0005-0000-0000-0000DF150000}"/>
    <cellStyle name="Normal 2 3 6 5 2 2 2 2" xfId="25994" xr:uid="{9C121885-1BED-41FA-9A26-2489FF617439}"/>
    <cellStyle name="Normal 2 3 6 5 2 2 3" xfId="25993" xr:uid="{3C9D795F-487E-4A41-AAF3-A21E5DFDBD21}"/>
    <cellStyle name="Normal 2 3 6 5 2 3" xfId="5600" xr:uid="{00000000-0005-0000-0000-0000E0150000}"/>
    <cellStyle name="Normal 2 3 6 5 2 3 2" xfId="25995" xr:uid="{49F76D08-04C9-4F60-B352-F829D2A239B8}"/>
    <cellStyle name="Normal 2 3 6 5 2 4" xfId="26705" xr:uid="{9C9733F4-C130-49EB-AC30-F8633C15CE04}"/>
    <cellStyle name="Normal 2 3 6 5 3" xfId="5601" xr:uid="{00000000-0005-0000-0000-0000E1150000}"/>
    <cellStyle name="Normal 2 3 6 5 3 2" xfId="5602" xr:uid="{00000000-0005-0000-0000-0000E2150000}"/>
    <cellStyle name="Normal 2 3 6 5 3 2 2" xfId="25997" xr:uid="{DFABCE42-543B-4AE1-BDA6-1427E5A3E95E}"/>
    <cellStyle name="Normal 2 3 6 5 3 3" xfId="25996" xr:uid="{7B50D5D0-173E-4855-B3AC-9BBCAE444DCD}"/>
    <cellStyle name="Normal 2 3 6 5 4" xfId="5603" xr:uid="{00000000-0005-0000-0000-0000E3150000}"/>
    <cellStyle name="Normal 2 3 6 5 4 2" xfId="25998" xr:uid="{53C4CB35-55D8-47DE-98B8-71147AF8AB93}"/>
    <cellStyle name="Normal 2 3 6 5 5" xfId="25992" xr:uid="{2DEDEA35-690B-4B1E-B0AA-1DF50ACFD3CF}"/>
    <cellStyle name="Normal 2 3 6 5 6" xfId="24273" xr:uid="{4366A296-2491-4D6D-821F-D4791AF15149}"/>
    <cellStyle name="Normal 2 3 6 5 7" xfId="38133" xr:uid="{48A42014-6C60-4D13-85F5-5244E2F1AD0C}"/>
    <cellStyle name="Normal 2 3 6 5 8" xfId="40613" xr:uid="{0077EF5F-F014-4389-9BBB-4F9126DC61EE}"/>
    <cellStyle name="Normal 2 3 6 5 9" xfId="43091" xr:uid="{B2694FCB-5165-4AB1-A4D8-0F7C9CA2E708}"/>
    <cellStyle name="Normal 2 3 6 6" xfId="5604" xr:uid="{00000000-0005-0000-0000-0000E4150000}"/>
    <cellStyle name="Normal 2 3 6 6 2" xfId="5605" xr:uid="{00000000-0005-0000-0000-0000E5150000}"/>
    <cellStyle name="Normal 2 3 6 6 2 2" xfId="26000" xr:uid="{98BF5203-32A8-44E8-BF11-1D857BDD232B}"/>
    <cellStyle name="Normal 2 3 6 6 3" xfId="25999" xr:uid="{EFE90737-E486-48F3-B8A8-15538484D7B0}"/>
    <cellStyle name="Normal 2 3 6 7" xfId="5606" xr:uid="{00000000-0005-0000-0000-0000E6150000}"/>
    <cellStyle name="Normal 2 3 6 7 2" xfId="26001" xr:uid="{BC5AABF2-64F9-4E56-B8C3-A8F18D0D8CA7}"/>
    <cellStyle name="Normal 2 3 6 8" xfId="25957" xr:uid="{41A531C0-18D6-4335-942F-D8ECFA3C4981}"/>
    <cellStyle name="Normal 2 3 6 9" xfId="19787" xr:uid="{BB37C646-D5CC-43F3-AF81-45A05A3B2557}"/>
    <cellStyle name="Normal 2 3 7" xfId="5607" xr:uid="{00000000-0005-0000-0000-0000E7150000}"/>
    <cellStyle name="Normal 2 3 7 10" xfId="39169" xr:uid="{9B92A008-2606-480B-9336-D20077BC45D4}"/>
    <cellStyle name="Normal 2 3 7 11" xfId="41647" xr:uid="{2DFDB38E-3EA4-4FEC-B3D3-05229CD50128}"/>
    <cellStyle name="Normal 2 3 7 2" xfId="5608" xr:uid="{00000000-0005-0000-0000-0000E8150000}"/>
    <cellStyle name="Normal 2 3 7 2 10" xfId="42270" xr:uid="{3FF03F87-3244-4F1E-AB47-432A8950204F}"/>
    <cellStyle name="Normal 2 3 7 2 2" xfId="5609" xr:uid="{00000000-0005-0000-0000-0000E9150000}"/>
    <cellStyle name="Normal 2 3 7 2 2 2" xfId="5610" xr:uid="{00000000-0005-0000-0000-0000EA150000}"/>
    <cellStyle name="Normal 2 3 7 2 2 2 2" xfId="5611" xr:uid="{00000000-0005-0000-0000-0000EB150000}"/>
    <cellStyle name="Normal 2 3 7 2 2 2 2 2" xfId="26006" xr:uid="{65151B85-3597-4C8E-B7E9-1A15E1BC0B94}"/>
    <cellStyle name="Normal 2 3 7 2 2 2 3" xfId="26005" xr:uid="{23946DF2-F4E0-42DA-A931-FCCA483DC5C3}"/>
    <cellStyle name="Normal 2 3 7 2 2 3" xfId="5612" xr:uid="{00000000-0005-0000-0000-0000EC150000}"/>
    <cellStyle name="Normal 2 3 7 2 2 3 2" xfId="26007" xr:uid="{E70260AF-28C6-44F1-850C-72FE4A0F3E67}"/>
    <cellStyle name="Normal 2 3 7 2 2 4" xfId="26004" xr:uid="{5DE8ABEA-4481-4768-8FC3-299AC88EBDBF}"/>
    <cellStyle name="Normal 2 3 7 2 2 5" xfId="24278" xr:uid="{4DCD3613-B135-405C-80C8-359BCD6F0320}"/>
    <cellStyle name="Normal 2 3 7 2 2 6" xfId="38138" xr:uid="{665AF634-9012-4427-869C-A6A788900007}"/>
    <cellStyle name="Normal 2 3 7 2 2 7" xfId="40618" xr:uid="{DAAC143B-739D-4B2E-9B6C-6AE7AAE46F8A}"/>
    <cellStyle name="Normal 2 3 7 2 2 8" xfId="43096" xr:uid="{9BA7F46B-E198-4B93-8359-BDE20FAF45EA}"/>
    <cellStyle name="Normal 2 3 7 2 3" xfId="5613" xr:uid="{00000000-0005-0000-0000-0000ED150000}"/>
    <cellStyle name="Normal 2 3 7 2 3 2" xfId="5614" xr:uid="{00000000-0005-0000-0000-0000EE150000}"/>
    <cellStyle name="Normal 2 3 7 2 3 2 2" xfId="5615" xr:uid="{00000000-0005-0000-0000-0000EF150000}"/>
    <cellStyle name="Normal 2 3 7 2 3 2 2 2" xfId="26010" xr:uid="{7BDFF006-2342-4014-974F-1A999470A080}"/>
    <cellStyle name="Normal 2 3 7 2 3 2 3" xfId="26009" xr:uid="{E7A4F31A-7690-4727-B0AA-075702C76180}"/>
    <cellStyle name="Normal 2 3 7 2 3 3" xfId="5616" xr:uid="{00000000-0005-0000-0000-0000F0150000}"/>
    <cellStyle name="Normal 2 3 7 2 3 3 2" xfId="26011" xr:uid="{BCF5AB44-802A-42A5-A472-8176B3D75473}"/>
    <cellStyle name="Normal 2 3 7 2 3 4" xfId="26008" xr:uid="{3DC283CE-DE2F-4C55-BC76-3CBD0AC2CDBF}"/>
    <cellStyle name="Normal 2 3 7 2 4" xfId="5617" xr:uid="{00000000-0005-0000-0000-0000F1150000}"/>
    <cellStyle name="Normal 2 3 7 2 4 2" xfId="5618" xr:uid="{00000000-0005-0000-0000-0000F2150000}"/>
    <cellStyle name="Normal 2 3 7 2 4 2 2" xfId="26013" xr:uid="{D7312690-AA64-44B1-B093-3195203B1549}"/>
    <cellStyle name="Normal 2 3 7 2 4 3" xfId="26012" xr:uid="{ABC2EEB6-A0BA-4178-A84F-70AC75232AC7}"/>
    <cellStyle name="Normal 2 3 7 2 5" xfId="5619" xr:uid="{00000000-0005-0000-0000-0000F3150000}"/>
    <cellStyle name="Normal 2 3 7 2 5 2" xfId="26014" xr:uid="{AD7268A3-E080-44C9-B98C-7BFD81D370EF}"/>
    <cellStyle name="Normal 2 3 7 2 6" xfId="26003" xr:uid="{94AE6B54-AC3E-4E8F-A1C5-DCFAD7DB27EE}"/>
    <cellStyle name="Normal 2 3 7 2 7" xfId="21458" xr:uid="{24D12104-05AE-4C1A-9386-E7E328B18A5E}"/>
    <cellStyle name="Normal 2 3 7 2 8" xfId="37312" xr:uid="{B0781655-91B7-483A-8ED0-4BBAA4D44141}"/>
    <cellStyle name="Normal 2 3 7 2 9" xfId="39792" xr:uid="{2F4C11CE-A518-405B-A39B-6F8AFD15AB84}"/>
    <cellStyle name="Normal 2 3 7 3" xfId="5620" xr:uid="{00000000-0005-0000-0000-0000F4150000}"/>
    <cellStyle name="Normal 2 3 7 3 2" xfId="5621" xr:uid="{00000000-0005-0000-0000-0000F5150000}"/>
    <cellStyle name="Normal 2 3 7 3 2 2" xfId="5622" xr:uid="{00000000-0005-0000-0000-0000F6150000}"/>
    <cellStyle name="Normal 2 3 7 3 2 2 2" xfId="5623" xr:uid="{00000000-0005-0000-0000-0000F7150000}"/>
    <cellStyle name="Normal 2 3 7 3 2 2 2 2" xfId="26018" xr:uid="{784DB3CB-EBF9-42E6-B9F1-128E5A2BFAD3}"/>
    <cellStyle name="Normal 2 3 7 3 2 2 3" xfId="26017" xr:uid="{2D7FB97B-F065-441F-8188-40775C041D33}"/>
    <cellStyle name="Normal 2 3 7 3 2 3" xfId="5624" xr:uid="{00000000-0005-0000-0000-0000F8150000}"/>
    <cellStyle name="Normal 2 3 7 3 2 3 2" xfId="26019" xr:uid="{EDAF1C6B-CC09-4C40-BCC4-19E2020906EB}"/>
    <cellStyle name="Normal 2 3 7 3 2 4" xfId="26016" xr:uid="{C4E7F590-B525-41BD-876E-6726EF51AA38}"/>
    <cellStyle name="Normal 2 3 7 3 3" xfId="5625" xr:uid="{00000000-0005-0000-0000-0000F9150000}"/>
    <cellStyle name="Normal 2 3 7 3 3 2" xfId="5626" xr:uid="{00000000-0005-0000-0000-0000FA150000}"/>
    <cellStyle name="Normal 2 3 7 3 3 2 2" xfId="26021" xr:uid="{08DE1414-9F8D-4E1E-BC59-8BA824645DF0}"/>
    <cellStyle name="Normal 2 3 7 3 3 3" xfId="26020" xr:uid="{E3619F35-C8ED-42B0-BDB1-ED7FC00D6813}"/>
    <cellStyle name="Normal 2 3 7 3 4" xfId="5627" xr:uid="{00000000-0005-0000-0000-0000FB150000}"/>
    <cellStyle name="Normal 2 3 7 3 4 2" xfId="26022" xr:uid="{487C71AA-9E6B-48F0-934E-8A570E855460}"/>
    <cellStyle name="Normal 2 3 7 3 5" xfId="26015" xr:uid="{8333CA87-8A95-4F85-9142-8DE074D8C7CD}"/>
    <cellStyle name="Normal 2 3 7 3 6" xfId="24277" xr:uid="{2AAB76AB-54D9-499E-95A6-2DB57061CA95}"/>
    <cellStyle name="Normal 2 3 7 3 7" xfId="38137" xr:uid="{A35B3F89-98F3-4EF1-B70C-71780924C3FF}"/>
    <cellStyle name="Normal 2 3 7 3 8" xfId="40617" xr:uid="{BD7B33B1-EB57-4989-885D-1075F947F71F}"/>
    <cellStyle name="Normal 2 3 7 3 9" xfId="43095" xr:uid="{C5768D88-7CC7-4801-9DF5-FCEAD9DDC596}"/>
    <cellStyle name="Normal 2 3 7 4" xfId="5628" xr:uid="{00000000-0005-0000-0000-0000FC150000}"/>
    <cellStyle name="Normal 2 3 7 4 2" xfId="26023" xr:uid="{1813B5E7-5B34-45B0-8F54-88C42E9EC20A}"/>
    <cellStyle name="Normal 2 3 7 5" xfId="5629" xr:uid="{00000000-0005-0000-0000-0000FD150000}"/>
    <cellStyle name="Normal 2 3 7 5 2" xfId="5630" xr:uid="{00000000-0005-0000-0000-0000FE150000}"/>
    <cellStyle name="Normal 2 3 7 5 2 2" xfId="26025" xr:uid="{004AF6A9-7DAE-4D41-9A1B-E0CB05F471CC}"/>
    <cellStyle name="Normal 2 3 7 5 3" xfId="26024" xr:uid="{E79E480B-9128-4A08-A825-8A2145BA43DA}"/>
    <cellStyle name="Normal 2 3 7 6" xfId="5631" xr:uid="{00000000-0005-0000-0000-0000FF150000}"/>
    <cellStyle name="Normal 2 3 7 6 2" xfId="26026" xr:uid="{4453FBD8-2088-434B-9488-A6D55A7CEC5F}"/>
    <cellStyle name="Normal 2 3 7 7" xfId="26002" xr:uid="{9CA1745C-91FB-4697-A7C3-29105FCB29A9}"/>
    <cellStyle name="Normal 2 3 7 8" xfId="19788" xr:uid="{E29F53E6-C949-406E-BEB7-D6B178A5B1F1}"/>
    <cellStyle name="Normal 2 3 7 9" xfId="36689" xr:uid="{E310013A-94E0-491A-8C53-C252B0595158}"/>
    <cellStyle name="Normal 2 3 8" xfId="5632" xr:uid="{00000000-0005-0000-0000-000000160000}"/>
    <cellStyle name="Normal 2 3 8 10" xfId="39170" xr:uid="{8454F681-305A-4F51-82D2-2DEDB1B7F74F}"/>
    <cellStyle name="Normal 2 3 8 11" xfId="41648" xr:uid="{E49C2E53-58CA-4BA0-BAF9-CEC80E84C966}"/>
    <cellStyle name="Normal 2 3 8 2" xfId="5633" xr:uid="{00000000-0005-0000-0000-000001160000}"/>
    <cellStyle name="Normal 2 3 8 2 10" xfId="42271" xr:uid="{D8A27BE1-0513-4CF6-8A69-965B1892C6D1}"/>
    <cellStyle name="Normal 2 3 8 2 2" xfId="5634" xr:uid="{00000000-0005-0000-0000-000002160000}"/>
    <cellStyle name="Normal 2 3 8 2 2 2" xfId="5635" xr:uid="{00000000-0005-0000-0000-000003160000}"/>
    <cellStyle name="Normal 2 3 8 2 2 2 2" xfId="5636" xr:uid="{00000000-0005-0000-0000-000004160000}"/>
    <cellStyle name="Normal 2 3 8 2 2 2 2 2" xfId="26031" xr:uid="{6F69ED34-7933-407C-9BBB-E1042D1E61A2}"/>
    <cellStyle name="Normal 2 3 8 2 2 2 3" xfId="26030" xr:uid="{8EFA2C73-EFF4-4EAB-B89B-96AAA98022E8}"/>
    <cellStyle name="Normal 2 3 8 2 2 3" xfId="5637" xr:uid="{00000000-0005-0000-0000-000005160000}"/>
    <cellStyle name="Normal 2 3 8 2 2 3 2" xfId="26032" xr:uid="{7743BA32-DCD5-4754-908B-77534CA43222}"/>
    <cellStyle name="Normal 2 3 8 2 2 4" xfId="26029" xr:uid="{164A8133-013E-4AA1-8F67-26854A208D7D}"/>
    <cellStyle name="Normal 2 3 8 2 2 5" xfId="24280" xr:uid="{F841BB2B-C39A-49B1-81BE-FB329CC2933E}"/>
    <cellStyle name="Normal 2 3 8 2 2 6" xfId="38140" xr:uid="{14F28DE9-C6AB-4BE3-8FD1-C31CEB2414EE}"/>
    <cellStyle name="Normal 2 3 8 2 2 7" xfId="40620" xr:uid="{C49F7B8B-D625-430C-B22F-D516F0ED069D}"/>
    <cellStyle name="Normal 2 3 8 2 2 8" xfId="43098" xr:uid="{473361A1-9B59-4613-A6B9-E34E622F8239}"/>
    <cellStyle name="Normal 2 3 8 2 3" xfId="5638" xr:uid="{00000000-0005-0000-0000-000006160000}"/>
    <cellStyle name="Normal 2 3 8 2 3 2" xfId="5639" xr:uid="{00000000-0005-0000-0000-000007160000}"/>
    <cellStyle name="Normal 2 3 8 2 3 2 2" xfId="5640" xr:uid="{00000000-0005-0000-0000-000008160000}"/>
    <cellStyle name="Normal 2 3 8 2 3 2 2 2" xfId="26035" xr:uid="{84CAE227-C6E8-470B-AEB1-E198A85438B9}"/>
    <cellStyle name="Normal 2 3 8 2 3 2 3" xfId="26034" xr:uid="{7B521D18-A602-42EB-BF0F-120126633C01}"/>
    <cellStyle name="Normal 2 3 8 2 3 3" xfId="5641" xr:uid="{00000000-0005-0000-0000-000009160000}"/>
    <cellStyle name="Normal 2 3 8 2 3 3 2" xfId="26036" xr:uid="{C7C61BFF-2D2C-402F-8132-5362DAB46935}"/>
    <cellStyle name="Normal 2 3 8 2 3 4" xfId="26033" xr:uid="{D73E6FFE-3DB3-4255-86F9-8058B5EA3E42}"/>
    <cellStyle name="Normal 2 3 8 2 4" xfId="5642" xr:uid="{00000000-0005-0000-0000-00000A160000}"/>
    <cellStyle name="Normal 2 3 8 2 4 2" xfId="5643" xr:uid="{00000000-0005-0000-0000-00000B160000}"/>
    <cellStyle name="Normal 2 3 8 2 4 2 2" xfId="26038" xr:uid="{50729565-A687-427E-AD12-F90AFF1DC0E7}"/>
    <cellStyle name="Normal 2 3 8 2 4 3" xfId="26037" xr:uid="{91573844-06B8-4DFC-A62F-3E4F3ED8E4CF}"/>
    <cellStyle name="Normal 2 3 8 2 5" xfId="5644" xr:uid="{00000000-0005-0000-0000-00000C160000}"/>
    <cellStyle name="Normal 2 3 8 2 5 2" xfId="26039" xr:uid="{AAF907E0-7A16-43FE-B187-49E8614D92AA}"/>
    <cellStyle name="Normal 2 3 8 2 6" xfId="26028" xr:uid="{7E6BC7DA-6ECE-4E15-8A31-B3DAF3C590AC}"/>
    <cellStyle name="Normal 2 3 8 2 7" xfId="21459" xr:uid="{C38051A7-5893-432C-B515-BAFFBBDEF527}"/>
    <cellStyle name="Normal 2 3 8 2 8" xfId="37313" xr:uid="{5D9323C5-6378-49D6-A511-98E58E3E40C5}"/>
    <cellStyle name="Normal 2 3 8 2 9" xfId="39793" xr:uid="{8CB32C97-A51A-4FBD-B1EA-E243B2CA1607}"/>
    <cellStyle name="Normal 2 3 8 3" xfId="5645" xr:uid="{00000000-0005-0000-0000-00000D160000}"/>
    <cellStyle name="Normal 2 3 8 3 2" xfId="5646" xr:uid="{00000000-0005-0000-0000-00000E160000}"/>
    <cellStyle name="Normal 2 3 8 3 2 2" xfId="5647" xr:uid="{00000000-0005-0000-0000-00000F160000}"/>
    <cellStyle name="Normal 2 3 8 3 2 2 2" xfId="5648" xr:uid="{00000000-0005-0000-0000-000010160000}"/>
    <cellStyle name="Normal 2 3 8 3 2 2 2 2" xfId="26043" xr:uid="{08C85AF9-39A0-4DDF-A480-DA868EF22EE2}"/>
    <cellStyle name="Normal 2 3 8 3 2 2 3" xfId="26042" xr:uid="{B0CFAB79-AEB7-43E1-971B-BB51AE3CED61}"/>
    <cellStyle name="Normal 2 3 8 3 2 3" xfId="5649" xr:uid="{00000000-0005-0000-0000-000011160000}"/>
    <cellStyle name="Normal 2 3 8 3 2 3 2" xfId="26044" xr:uid="{C0A1E7D0-1787-4B25-82E4-27107DFFCE7A}"/>
    <cellStyle name="Normal 2 3 8 3 2 4" xfId="26041" xr:uid="{7C2D9803-FBBB-4113-89DE-A2820F4CDBB1}"/>
    <cellStyle name="Normal 2 3 8 3 3" xfId="5650" xr:uid="{00000000-0005-0000-0000-000012160000}"/>
    <cellStyle name="Normal 2 3 8 3 3 2" xfId="5651" xr:uid="{00000000-0005-0000-0000-000013160000}"/>
    <cellStyle name="Normal 2 3 8 3 3 2 2" xfId="26046" xr:uid="{1CD61340-CDDD-4692-85CD-AB52D13F5AFE}"/>
    <cellStyle name="Normal 2 3 8 3 3 3" xfId="26045" xr:uid="{80FBE9BE-FBF8-4F8B-A2D5-832A51BE4EBB}"/>
    <cellStyle name="Normal 2 3 8 3 4" xfId="5652" xr:uid="{00000000-0005-0000-0000-000014160000}"/>
    <cellStyle name="Normal 2 3 8 3 4 2" xfId="26047" xr:uid="{CF4D289A-A7C6-4019-AC85-8751A0BEC38F}"/>
    <cellStyle name="Normal 2 3 8 3 5" xfId="26040" xr:uid="{472DB175-F4B6-4B05-824D-76BC00D0955D}"/>
    <cellStyle name="Normal 2 3 8 3 6" xfId="24279" xr:uid="{01AE7416-7EF7-4B38-947A-7D1B27D30998}"/>
    <cellStyle name="Normal 2 3 8 3 7" xfId="38139" xr:uid="{731B90A2-62AD-4A80-8860-8BD700AEA661}"/>
    <cellStyle name="Normal 2 3 8 3 8" xfId="40619" xr:uid="{4C1D9465-9117-4B52-A7B4-D480760AC08C}"/>
    <cellStyle name="Normal 2 3 8 3 9" xfId="43097" xr:uid="{D4484D99-A993-46DF-A58D-72B50954F2E7}"/>
    <cellStyle name="Normal 2 3 8 4" xfId="5653" xr:uid="{00000000-0005-0000-0000-000015160000}"/>
    <cellStyle name="Normal 2 3 8 4 2" xfId="26048" xr:uid="{CF98C172-D67C-454F-B313-79C4518CFFCC}"/>
    <cellStyle name="Normal 2 3 8 5" xfId="5654" xr:uid="{00000000-0005-0000-0000-000016160000}"/>
    <cellStyle name="Normal 2 3 8 5 2" xfId="5655" xr:uid="{00000000-0005-0000-0000-000017160000}"/>
    <cellStyle name="Normal 2 3 8 5 2 2" xfId="26050" xr:uid="{0812059D-DC82-48BF-AD0A-2CE671883027}"/>
    <cellStyle name="Normal 2 3 8 5 3" xfId="26049" xr:uid="{95D3F777-5BF2-492A-AF29-3528E7AE703D}"/>
    <cellStyle name="Normal 2 3 8 6" xfId="5656" xr:uid="{00000000-0005-0000-0000-000018160000}"/>
    <cellStyle name="Normal 2 3 8 6 2" xfId="26051" xr:uid="{01222855-1FA1-41ED-889F-9E5D4DEB3F36}"/>
    <cellStyle name="Normal 2 3 8 7" xfId="26027" xr:uid="{681262D1-A325-4645-A16A-4B59F7B9DC5C}"/>
    <cellStyle name="Normal 2 3 8 8" xfId="19789" xr:uid="{F571BD22-CD83-4484-9024-F6095820328E}"/>
    <cellStyle name="Normal 2 3 8 9" xfId="36690" xr:uid="{4B90A36A-626F-4E79-8E6B-E4CDF0D77F1A}"/>
    <cellStyle name="Normal 2 3 9" xfId="5657" xr:uid="{00000000-0005-0000-0000-000019160000}"/>
    <cellStyle name="Normal 2 3 9 10" xfId="39171" xr:uid="{41379405-9F85-4102-8D00-238FFBB0F6CE}"/>
    <cellStyle name="Normal 2 3 9 11" xfId="41649" xr:uid="{CFD63C0C-43F9-4E6A-8FBA-6C62C08B8C3A}"/>
    <cellStyle name="Normal 2 3 9 2" xfId="5658" xr:uid="{00000000-0005-0000-0000-00001A160000}"/>
    <cellStyle name="Normal 2 3 9 2 10" xfId="42272" xr:uid="{E99741A5-68AE-408E-82D2-9957F4B0AB6B}"/>
    <cellStyle name="Normal 2 3 9 2 2" xfId="5659" xr:uid="{00000000-0005-0000-0000-00001B160000}"/>
    <cellStyle name="Normal 2 3 9 2 2 2" xfId="5660" xr:uid="{00000000-0005-0000-0000-00001C160000}"/>
    <cellStyle name="Normal 2 3 9 2 2 2 2" xfId="5661" xr:uid="{00000000-0005-0000-0000-00001D160000}"/>
    <cellStyle name="Normal 2 3 9 2 2 2 2 2" xfId="26056" xr:uid="{4E64B76E-2D6C-48F9-96C6-A5DCB5BB68E4}"/>
    <cellStyle name="Normal 2 3 9 2 2 2 3" xfId="26055" xr:uid="{8B4A7605-1AE0-4D6E-8C11-183C476472CF}"/>
    <cellStyle name="Normal 2 3 9 2 2 3" xfId="5662" xr:uid="{00000000-0005-0000-0000-00001E160000}"/>
    <cellStyle name="Normal 2 3 9 2 2 3 2" xfId="26057" xr:uid="{8F7E9D5B-286D-4D35-9D83-4BBCFD4DDC7B}"/>
    <cellStyle name="Normal 2 3 9 2 2 4" xfId="26054" xr:uid="{C58891FA-3ABE-46CE-A9F5-F5840F177158}"/>
    <cellStyle name="Normal 2 3 9 2 2 5" xfId="24282" xr:uid="{F0524097-6EC5-4C99-95C5-6510E159B2DF}"/>
    <cellStyle name="Normal 2 3 9 2 2 6" xfId="38142" xr:uid="{26B439EC-A46C-4897-A64B-278755884052}"/>
    <cellStyle name="Normal 2 3 9 2 2 7" xfId="40622" xr:uid="{911AF98D-309A-40C8-BBA1-82756DC728AA}"/>
    <cellStyle name="Normal 2 3 9 2 2 8" xfId="43100" xr:uid="{C3F14D3C-69EB-4A9E-8A92-E1513A4CA74B}"/>
    <cellStyle name="Normal 2 3 9 2 3" xfId="5663" xr:uid="{00000000-0005-0000-0000-00001F160000}"/>
    <cellStyle name="Normal 2 3 9 2 3 2" xfId="5664" xr:uid="{00000000-0005-0000-0000-000020160000}"/>
    <cellStyle name="Normal 2 3 9 2 3 2 2" xfId="5665" xr:uid="{00000000-0005-0000-0000-000021160000}"/>
    <cellStyle name="Normal 2 3 9 2 3 2 2 2" xfId="26060" xr:uid="{83B90404-DD79-402C-B6F0-C41F37497D06}"/>
    <cellStyle name="Normal 2 3 9 2 3 2 3" xfId="26059" xr:uid="{B0E739D7-BA78-460E-A265-21FB448E93EC}"/>
    <cellStyle name="Normal 2 3 9 2 3 3" xfId="5666" xr:uid="{00000000-0005-0000-0000-000022160000}"/>
    <cellStyle name="Normal 2 3 9 2 3 3 2" xfId="26061" xr:uid="{30EE1468-97DD-4059-8ACA-45C2A56A4DBD}"/>
    <cellStyle name="Normal 2 3 9 2 3 4" xfId="26058" xr:uid="{E1D326FC-6DCD-4E76-A8C2-5D50FEC555AA}"/>
    <cellStyle name="Normal 2 3 9 2 4" xfId="5667" xr:uid="{00000000-0005-0000-0000-000023160000}"/>
    <cellStyle name="Normal 2 3 9 2 4 2" xfId="5668" xr:uid="{00000000-0005-0000-0000-000024160000}"/>
    <cellStyle name="Normal 2 3 9 2 4 2 2" xfId="26063" xr:uid="{45AC22BE-7025-4312-80A9-619F838D07BA}"/>
    <cellStyle name="Normal 2 3 9 2 4 3" xfId="26062" xr:uid="{E77CE659-ED35-42DC-8F7A-A313148FA08A}"/>
    <cellStyle name="Normal 2 3 9 2 5" xfId="5669" xr:uid="{00000000-0005-0000-0000-000025160000}"/>
    <cellStyle name="Normal 2 3 9 2 5 2" xfId="26064" xr:uid="{DAEFC001-7A76-4C1F-9594-AC4BE0510850}"/>
    <cellStyle name="Normal 2 3 9 2 6" xfId="26053" xr:uid="{9C87A688-CD63-4290-A565-8693B33610B6}"/>
    <cellStyle name="Normal 2 3 9 2 7" xfId="21460" xr:uid="{67CC8ED9-1EDC-4752-82A8-CF873536A12A}"/>
    <cellStyle name="Normal 2 3 9 2 8" xfId="37314" xr:uid="{A51E19BB-7260-4D4C-9E72-437A2A504637}"/>
    <cellStyle name="Normal 2 3 9 2 9" xfId="39794" xr:uid="{0CB9D6F6-8EBD-4972-9ED7-66F0F817BC52}"/>
    <cellStyle name="Normal 2 3 9 3" xfId="5670" xr:uid="{00000000-0005-0000-0000-000026160000}"/>
    <cellStyle name="Normal 2 3 9 3 2" xfId="5671" xr:uid="{00000000-0005-0000-0000-000027160000}"/>
    <cellStyle name="Normal 2 3 9 3 2 2" xfId="5672" xr:uid="{00000000-0005-0000-0000-000028160000}"/>
    <cellStyle name="Normal 2 3 9 3 2 2 2" xfId="5673" xr:uid="{00000000-0005-0000-0000-000029160000}"/>
    <cellStyle name="Normal 2 3 9 3 2 2 2 2" xfId="26068" xr:uid="{F2F9258E-4659-4C15-AD4B-5A92F034D421}"/>
    <cellStyle name="Normal 2 3 9 3 2 2 3" xfId="26067" xr:uid="{9C6EE3C8-585D-4D14-A026-1FADF2133EC4}"/>
    <cellStyle name="Normal 2 3 9 3 2 3" xfId="5674" xr:uid="{00000000-0005-0000-0000-00002A160000}"/>
    <cellStyle name="Normal 2 3 9 3 2 3 2" xfId="26069" xr:uid="{C46F5B6E-6CB6-47BF-93D8-DCDEDAD67B49}"/>
    <cellStyle name="Normal 2 3 9 3 2 4" xfId="26066" xr:uid="{ACFC2E63-EE4A-48B0-A391-6759597743DB}"/>
    <cellStyle name="Normal 2 3 9 3 3" xfId="5675" xr:uid="{00000000-0005-0000-0000-00002B160000}"/>
    <cellStyle name="Normal 2 3 9 3 3 2" xfId="5676" xr:uid="{00000000-0005-0000-0000-00002C160000}"/>
    <cellStyle name="Normal 2 3 9 3 3 2 2" xfId="26071" xr:uid="{BC86852F-919E-4194-A299-BA7B44BF2131}"/>
    <cellStyle name="Normal 2 3 9 3 3 3" xfId="26070" xr:uid="{9C047BFF-E353-4E77-8833-C30B91924742}"/>
    <cellStyle name="Normal 2 3 9 3 4" xfId="5677" xr:uid="{00000000-0005-0000-0000-00002D160000}"/>
    <cellStyle name="Normal 2 3 9 3 4 2" xfId="26072" xr:uid="{88D96C79-813E-4264-8D82-C373976D4CF8}"/>
    <cellStyle name="Normal 2 3 9 3 5" xfId="26065" xr:uid="{D4B86BF8-5186-4ECD-BC92-DD3484E2BB83}"/>
    <cellStyle name="Normal 2 3 9 3 6" xfId="24281" xr:uid="{7027DB68-856F-40E9-BBC0-9F1FB2351F9F}"/>
    <cellStyle name="Normal 2 3 9 3 7" xfId="38141" xr:uid="{C618CF46-A8F6-4981-9059-83DA30D0E250}"/>
    <cellStyle name="Normal 2 3 9 3 8" xfId="40621" xr:uid="{17975942-BA01-4F4D-B9A7-0441A91D20C7}"/>
    <cellStyle name="Normal 2 3 9 3 9" xfId="43099" xr:uid="{30C94D0C-1D34-4155-BBCC-0FC23B4B9315}"/>
    <cellStyle name="Normal 2 3 9 4" xfId="5678" xr:uid="{00000000-0005-0000-0000-00002E160000}"/>
    <cellStyle name="Normal 2 3 9 4 2" xfId="26073" xr:uid="{00598438-8516-4588-95AF-EA844FDAF293}"/>
    <cellStyle name="Normal 2 3 9 5" xfId="5679" xr:uid="{00000000-0005-0000-0000-00002F160000}"/>
    <cellStyle name="Normal 2 3 9 5 2" xfId="5680" xr:uid="{00000000-0005-0000-0000-000030160000}"/>
    <cellStyle name="Normal 2 3 9 5 2 2" xfId="26075" xr:uid="{EB595699-59F4-4D02-84E6-2A16AD8E8F17}"/>
    <cellStyle name="Normal 2 3 9 5 3" xfId="26074" xr:uid="{9DDC0ADC-24E9-43B0-9937-A2DDD17A24D8}"/>
    <cellStyle name="Normal 2 3 9 6" xfId="5681" xr:uid="{00000000-0005-0000-0000-000031160000}"/>
    <cellStyle name="Normal 2 3 9 6 2" xfId="26076" xr:uid="{DD13CDDE-D172-4C17-ADC8-197A3CEECFB7}"/>
    <cellStyle name="Normal 2 3 9 7" xfId="26052" xr:uid="{3C1CA06E-84AC-421C-BE17-A9BA14165CBA}"/>
    <cellStyle name="Normal 2 3 9 8" xfId="19790" xr:uid="{A7DFF20B-6F72-44BD-A882-A1113180944B}"/>
    <cellStyle name="Normal 2 3 9 9" xfId="36691" xr:uid="{8AD032B9-5D73-49A8-AEFD-4D339621F216}"/>
    <cellStyle name="Normal 2 30" xfId="5682" xr:uid="{00000000-0005-0000-0000-000032160000}"/>
    <cellStyle name="Normal 2 30 2" xfId="21461" xr:uid="{6DA9DCFA-E2B6-4257-873C-6079D1EA9B14}"/>
    <cellStyle name="Normal 2 31" xfId="5683" xr:uid="{00000000-0005-0000-0000-000033160000}"/>
    <cellStyle name="Normal 2 31 2" xfId="21462" xr:uid="{DC20C5A4-953C-46A6-8E64-3F04CEFCB86D}"/>
    <cellStyle name="Normal 2 32" xfId="5684" xr:uid="{00000000-0005-0000-0000-000034160000}"/>
    <cellStyle name="Normal 2 32 2" xfId="21463" xr:uid="{12F69DDF-1D11-4A99-BF12-C41C7D379446}"/>
    <cellStyle name="Normal 2 33" xfId="5685" xr:uid="{00000000-0005-0000-0000-000035160000}"/>
    <cellStyle name="Normal 2 33 2" xfId="21464" xr:uid="{ADA47D7B-338B-4FC9-BCBC-342838B32E60}"/>
    <cellStyle name="Normal 2 34" xfId="5686" xr:uid="{00000000-0005-0000-0000-000036160000}"/>
    <cellStyle name="Normal 2 34 2" xfId="21465" xr:uid="{24D6C2D5-7495-4F90-BE9F-E5207217F660}"/>
    <cellStyle name="Normal 2 35" xfId="5687" xr:uid="{00000000-0005-0000-0000-000037160000}"/>
    <cellStyle name="Normal 2 35 2" xfId="21466" xr:uid="{91B639E6-B116-47E6-92C0-24C537D3AA85}"/>
    <cellStyle name="Normal 2 36" xfId="5688" xr:uid="{00000000-0005-0000-0000-000038160000}"/>
    <cellStyle name="Normal 2 36 2" xfId="21467" xr:uid="{6672AD91-91BD-4E9D-9CA8-A1EE50708445}"/>
    <cellStyle name="Normal 2 37" xfId="5689" xr:uid="{00000000-0005-0000-0000-000039160000}"/>
    <cellStyle name="Normal 2 37 2" xfId="21468" xr:uid="{824DC139-D263-4EDF-B55D-6668559428D7}"/>
    <cellStyle name="Normal 2 38" xfId="5690" xr:uid="{00000000-0005-0000-0000-00003A160000}"/>
    <cellStyle name="Normal 2 38 2" xfId="21469" xr:uid="{0464A7E6-3276-4C2E-BADC-2454786492AE}"/>
    <cellStyle name="Normal 2 39" xfId="5691" xr:uid="{00000000-0005-0000-0000-00003B160000}"/>
    <cellStyle name="Normal 2 39 2" xfId="21470" xr:uid="{96EF804F-650A-4A76-891E-83F1FF3923B3}"/>
    <cellStyle name="Normal 2 4" xfId="5692" xr:uid="{00000000-0005-0000-0000-00003C160000}"/>
    <cellStyle name="Normal 2 4 10" xfId="5693" xr:uid="{00000000-0005-0000-0000-00003D160000}"/>
    <cellStyle name="Normal 2 4 10 10" xfId="39172" xr:uid="{02C236F1-CF24-482F-837D-AB52D24C40C9}"/>
    <cellStyle name="Normal 2 4 10 11" xfId="41650" xr:uid="{4A12EB4F-BD27-44FF-9917-A033D6EB847E}"/>
    <cellStyle name="Normal 2 4 10 2" xfId="5694" xr:uid="{00000000-0005-0000-0000-00003E160000}"/>
    <cellStyle name="Normal 2 4 10 2 10" xfId="42273" xr:uid="{9D4F90CF-A3D8-434B-9769-1805F129AA9A}"/>
    <cellStyle name="Normal 2 4 10 2 2" xfId="5695" xr:uid="{00000000-0005-0000-0000-00003F160000}"/>
    <cellStyle name="Normal 2 4 10 2 2 2" xfId="5696" xr:uid="{00000000-0005-0000-0000-000040160000}"/>
    <cellStyle name="Normal 2 4 10 2 2 2 2" xfId="5697" xr:uid="{00000000-0005-0000-0000-000041160000}"/>
    <cellStyle name="Normal 2 4 10 2 2 2 2 2" xfId="26081" xr:uid="{613BA3DB-9C20-486C-A23C-793C41E30071}"/>
    <cellStyle name="Normal 2 4 10 2 2 2 3" xfId="26080" xr:uid="{21FB1EC3-0BF1-4991-AA8C-037A8476B1A1}"/>
    <cellStyle name="Normal 2 4 10 2 2 3" xfId="5698" xr:uid="{00000000-0005-0000-0000-000042160000}"/>
    <cellStyle name="Normal 2 4 10 2 2 3 2" xfId="26082" xr:uid="{599304A7-9D62-4FF9-909D-9291ADEEDDD8}"/>
    <cellStyle name="Normal 2 4 10 2 2 4" xfId="26079" xr:uid="{F9B9977B-6B92-480C-AC6A-3A19FA57317E}"/>
    <cellStyle name="Normal 2 4 10 2 2 5" xfId="24284" xr:uid="{5C537ED7-1AA2-4B04-B8E4-2B9A9E42E760}"/>
    <cellStyle name="Normal 2 4 10 2 2 6" xfId="38144" xr:uid="{E7758BBB-1175-4BCD-9E10-137784DB947B}"/>
    <cellStyle name="Normal 2 4 10 2 2 7" xfId="40624" xr:uid="{290C8644-9AD0-4220-AE13-2B2141D3F5D5}"/>
    <cellStyle name="Normal 2 4 10 2 2 8" xfId="43102" xr:uid="{437D3B9A-012F-45F7-9371-A4B60EB55C1D}"/>
    <cellStyle name="Normal 2 4 10 2 3" xfId="5699" xr:uid="{00000000-0005-0000-0000-000043160000}"/>
    <cellStyle name="Normal 2 4 10 2 3 2" xfId="5700" xr:uid="{00000000-0005-0000-0000-000044160000}"/>
    <cellStyle name="Normal 2 4 10 2 3 2 2" xfId="5701" xr:uid="{00000000-0005-0000-0000-000045160000}"/>
    <cellStyle name="Normal 2 4 10 2 3 2 2 2" xfId="26085" xr:uid="{7992AE13-F969-4266-96C3-8697B7D570DD}"/>
    <cellStyle name="Normal 2 4 10 2 3 2 3" xfId="26084" xr:uid="{01DC2BB4-6A56-4255-A04C-8D0060321E6B}"/>
    <cellStyle name="Normal 2 4 10 2 3 3" xfId="5702" xr:uid="{00000000-0005-0000-0000-000046160000}"/>
    <cellStyle name="Normal 2 4 10 2 3 3 2" xfId="26086" xr:uid="{F245C4DA-2C6A-4075-98E8-29F100CDEF96}"/>
    <cellStyle name="Normal 2 4 10 2 3 4" xfId="26083" xr:uid="{9C14F19D-783E-4B96-B276-053C78C6A281}"/>
    <cellStyle name="Normal 2 4 10 2 4" xfId="5703" xr:uid="{00000000-0005-0000-0000-000047160000}"/>
    <cellStyle name="Normal 2 4 10 2 4 2" xfId="5704" xr:uid="{00000000-0005-0000-0000-000048160000}"/>
    <cellStyle name="Normal 2 4 10 2 4 2 2" xfId="26088" xr:uid="{9E3501F4-DE54-4DED-BA33-AC670C16BE0A}"/>
    <cellStyle name="Normal 2 4 10 2 4 3" xfId="26087" xr:uid="{5EFFD45B-C551-4452-A952-507B74B2C05E}"/>
    <cellStyle name="Normal 2 4 10 2 5" xfId="5705" xr:uid="{00000000-0005-0000-0000-000049160000}"/>
    <cellStyle name="Normal 2 4 10 2 5 2" xfId="26089" xr:uid="{7036006C-4329-4C40-ADF2-702EC978A9F0}"/>
    <cellStyle name="Normal 2 4 10 2 6" xfId="26078" xr:uid="{771BC35C-E00D-4FCA-96D7-56F3AF04D55C}"/>
    <cellStyle name="Normal 2 4 10 2 7" xfId="21471" xr:uid="{0512D734-C793-4179-A2EF-6CDB57B6A525}"/>
    <cellStyle name="Normal 2 4 10 2 8" xfId="37315" xr:uid="{D589698F-F268-4D4D-BB17-E133F3D040E6}"/>
    <cellStyle name="Normal 2 4 10 2 9" xfId="39795" xr:uid="{C3B08376-1818-4D96-93B7-EB6669628E50}"/>
    <cellStyle name="Normal 2 4 10 3" xfId="5706" xr:uid="{00000000-0005-0000-0000-00004A160000}"/>
    <cellStyle name="Normal 2 4 10 3 2" xfId="5707" xr:uid="{00000000-0005-0000-0000-00004B160000}"/>
    <cellStyle name="Normal 2 4 10 3 2 2" xfId="5708" xr:uid="{00000000-0005-0000-0000-00004C160000}"/>
    <cellStyle name="Normal 2 4 10 3 2 2 2" xfId="5709" xr:uid="{00000000-0005-0000-0000-00004D160000}"/>
    <cellStyle name="Normal 2 4 10 3 2 2 2 2" xfId="26093" xr:uid="{A4A7C4B4-566B-4CC7-AE3C-0160A812DB3A}"/>
    <cellStyle name="Normal 2 4 10 3 2 2 3" xfId="26092" xr:uid="{3BAB8CE6-B2B2-491A-8CFF-9A0E1B8741EB}"/>
    <cellStyle name="Normal 2 4 10 3 2 3" xfId="5710" xr:uid="{00000000-0005-0000-0000-00004E160000}"/>
    <cellStyle name="Normal 2 4 10 3 2 3 2" xfId="26094" xr:uid="{9DB44BE9-DAC9-47D7-87CF-E82BAA795070}"/>
    <cellStyle name="Normal 2 4 10 3 2 4" xfId="26091" xr:uid="{2976CB63-FF75-4DB9-87D0-5E4168825D13}"/>
    <cellStyle name="Normal 2 4 10 3 3" xfId="5711" xr:uid="{00000000-0005-0000-0000-00004F160000}"/>
    <cellStyle name="Normal 2 4 10 3 3 2" xfId="5712" xr:uid="{00000000-0005-0000-0000-000050160000}"/>
    <cellStyle name="Normal 2 4 10 3 3 2 2" xfId="26096" xr:uid="{76E2F5B1-D77C-4F25-BC7F-676F10E6C913}"/>
    <cellStyle name="Normal 2 4 10 3 3 3" xfId="26095" xr:uid="{52D0AEE5-8B58-4178-B88E-EABA680C816E}"/>
    <cellStyle name="Normal 2 4 10 3 4" xfId="5713" xr:uid="{00000000-0005-0000-0000-000051160000}"/>
    <cellStyle name="Normal 2 4 10 3 4 2" xfId="26097" xr:uid="{9D6E070D-BC20-46FF-8E0E-4740EC6DEE53}"/>
    <cellStyle name="Normal 2 4 10 3 5" xfId="26090" xr:uid="{582F7B01-AFF0-4591-B053-F28DCC4AE650}"/>
    <cellStyle name="Normal 2 4 10 3 6" xfId="24283" xr:uid="{AA784CF8-AD2C-4326-B553-F5C5E2DBF5A7}"/>
    <cellStyle name="Normal 2 4 10 3 7" xfId="38143" xr:uid="{2D49A827-87C8-4257-9C81-FAE4AE5233B5}"/>
    <cellStyle name="Normal 2 4 10 3 8" xfId="40623" xr:uid="{A8D5E3D8-2B19-469C-8E54-F928B51ABEB3}"/>
    <cellStyle name="Normal 2 4 10 3 9" xfId="43101" xr:uid="{7EF2ED04-1A72-420E-BECB-671F2FB47FAD}"/>
    <cellStyle name="Normal 2 4 10 4" xfId="5714" xr:uid="{00000000-0005-0000-0000-000052160000}"/>
    <cellStyle name="Normal 2 4 10 4 2" xfId="26098" xr:uid="{8CD4AFB1-4851-41CC-AD90-4472CCF18DB2}"/>
    <cellStyle name="Normal 2 4 10 5" xfId="5715" xr:uid="{00000000-0005-0000-0000-000053160000}"/>
    <cellStyle name="Normal 2 4 10 5 2" xfId="5716" xr:uid="{00000000-0005-0000-0000-000054160000}"/>
    <cellStyle name="Normal 2 4 10 5 2 2" xfId="26100" xr:uid="{1518F355-DC4F-4970-A909-E3F682B0C1F1}"/>
    <cellStyle name="Normal 2 4 10 5 3" xfId="26099" xr:uid="{7090AF8B-F0D6-451C-AA12-E3AF128EA341}"/>
    <cellStyle name="Normal 2 4 10 6" xfId="5717" xr:uid="{00000000-0005-0000-0000-000055160000}"/>
    <cellStyle name="Normal 2 4 10 6 2" xfId="26101" xr:uid="{70B996B9-382C-45D1-B9D8-B067F4FBC572}"/>
    <cellStyle name="Normal 2 4 10 7" xfId="26077" xr:uid="{651B1F18-BAB2-4341-ACD4-8711E2881B1D}"/>
    <cellStyle name="Normal 2 4 10 8" xfId="19792" xr:uid="{6E24FCD9-0ABB-4EAC-9045-6F1401B7D734}"/>
    <cellStyle name="Normal 2 4 10 9" xfId="36692" xr:uid="{2BDD6DC5-1D96-4ADF-994A-59942E135EC2}"/>
    <cellStyle name="Normal 2 4 11" xfId="5718" xr:uid="{00000000-0005-0000-0000-000056160000}"/>
    <cellStyle name="Normal 2 4 11 10" xfId="39173" xr:uid="{08FCA590-CAE3-4816-9576-4844114FA9AF}"/>
    <cellStyle name="Normal 2 4 11 11" xfId="41651" xr:uid="{FB91E54C-3B73-4DA1-B5F4-007D6D1E1DE6}"/>
    <cellStyle name="Normal 2 4 11 2" xfId="5719" xr:uid="{00000000-0005-0000-0000-000057160000}"/>
    <cellStyle name="Normal 2 4 11 2 10" xfId="42274" xr:uid="{E5507ED0-FCF1-4079-8B74-2E632961DA25}"/>
    <cellStyle name="Normal 2 4 11 2 2" xfId="5720" xr:uid="{00000000-0005-0000-0000-000058160000}"/>
    <cellStyle name="Normal 2 4 11 2 2 2" xfId="5721" xr:uid="{00000000-0005-0000-0000-000059160000}"/>
    <cellStyle name="Normal 2 4 11 2 2 2 2" xfId="5722" xr:uid="{00000000-0005-0000-0000-00005A160000}"/>
    <cellStyle name="Normal 2 4 11 2 2 2 2 2" xfId="26106" xr:uid="{AD808C24-7F01-4F44-81A9-E74D761F194E}"/>
    <cellStyle name="Normal 2 4 11 2 2 2 3" xfId="26105" xr:uid="{B183D446-5C82-40E9-A504-9D21FBD30D5D}"/>
    <cellStyle name="Normal 2 4 11 2 2 3" xfId="5723" xr:uid="{00000000-0005-0000-0000-00005B160000}"/>
    <cellStyle name="Normal 2 4 11 2 2 3 2" xfId="26107" xr:uid="{C496C00A-64AE-49FB-8A3E-D2FE6B6E9C9D}"/>
    <cellStyle name="Normal 2 4 11 2 2 4" xfId="26104" xr:uid="{82BB772F-A68C-4997-85A3-710CC1DDC827}"/>
    <cellStyle name="Normal 2 4 11 2 2 5" xfId="24286" xr:uid="{91AF7C2C-676D-4166-B9C4-B8A9FCA61652}"/>
    <cellStyle name="Normal 2 4 11 2 2 6" xfId="38146" xr:uid="{98AA57C4-CFEE-4576-B904-7E6200A03284}"/>
    <cellStyle name="Normal 2 4 11 2 2 7" xfId="40626" xr:uid="{DE88E405-6618-4B01-B491-EA312EFAA255}"/>
    <cellStyle name="Normal 2 4 11 2 2 8" xfId="43104" xr:uid="{94F2FEE8-E7E4-4DAC-AC17-D88D383CFE47}"/>
    <cellStyle name="Normal 2 4 11 2 3" xfId="5724" xr:uid="{00000000-0005-0000-0000-00005C160000}"/>
    <cellStyle name="Normal 2 4 11 2 3 2" xfId="5725" xr:uid="{00000000-0005-0000-0000-00005D160000}"/>
    <cellStyle name="Normal 2 4 11 2 3 2 2" xfId="5726" xr:uid="{00000000-0005-0000-0000-00005E160000}"/>
    <cellStyle name="Normal 2 4 11 2 3 2 2 2" xfId="26110" xr:uid="{88491359-7379-4155-8CFD-E0D24FA8E25C}"/>
    <cellStyle name="Normal 2 4 11 2 3 2 3" xfId="26109" xr:uid="{9B6546B3-EF68-41D7-8B56-01E7544160B2}"/>
    <cellStyle name="Normal 2 4 11 2 3 3" xfId="5727" xr:uid="{00000000-0005-0000-0000-00005F160000}"/>
    <cellStyle name="Normal 2 4 11 2 3 3 2" xfId="26111" xr:uid="{0E3A9EAB-8FFF-451D-8F8C-AA2DF58B1C93}"/>
    <cellStyle name="Normal 2 4 11 2 3 4" xfId="26108" xr:uid="{6F3AFBC0-45F0-4B91-83E3-C494B931CDB3}"/>
    <cellStyle name="Normal 2 4 11 2 4" xfId="5728" xr:uid="{00000000-0005-0000-0000-000060160000}"/>
    <cellStyle name="Normal 2 4 11 2 4 2" xfId="5729" xr:uid="{00000000-0005-0000-0000-000061160000}"/>
    <cellStyle name="Normal 2 4 11 2 4 2 2" xfId="26113" xr:uid="{16B28974-54EB-4EF6-B7CC-852511C73E5B}"/>
    <cellStyle name="Normal 2 4 11 2 4 3" xfId="26112" xr:uid="{F03AB72B-A3E7-4FE4-A273-EC86440CA659}"/>
    <cellStyle name="Normal 2 4 11 2 5" xfId="5730" xr:uid="{00000000-0005-0000-0000-000062160000}"/>
    <cellStyle name="Normal 2 4 11 2 5 2" xfId="26114" xr:uid="{95843975-1A2E-460E-AD86-E4C91593B1D8}"/>
    <cellStyle name="Normal 2 4 11 2 6" xfId="26103" xr:uid="{712CD83C-61D1-470D-A99B-BFBB03B73E83}"/>
    <cellStyle name="Normal 2 4 11 2 7" xfId="21472" xr:uid="{72402526-4A1E-4DF4-9F5D-62D22F7B2822}"/>
    <cellStyle name="Normal 2 4 11 2 8" xfId="37316" xr:uid="{BC1EA6BE-89A0-4AE1-B846-0C3606941CC6}"/>
    <cellStyle name="Normal 2 4 11 2 9" xfId="39796" xr:uid="{95490371-EA8F-4CA5-862E-8F133484319C}"/>
    <cellStyle name="Normal 2 4 11 3" xfId="5731" xr:uid="{00000000-0005-0000-0000-000063160000}"/>
    <cellStyle name="Normal 2 4 11 3 2" xfId="5732" xr:uid="{00000000-0005-0000-0000-000064160000}"/>
    <cellStyle name="Normal 2 4 11 3 2 2" xfId="5733" xr:uid="{00000000-0005-0000-0000-000065160000}"/>
    <cellStyle name="Normal 2 4 11 3 2 2 2" xfId="5734" xr:uid="{00000000-0005-0000-0000-000066160000}"/>
    <cellStyle name="Normal 2 4 11 3 2 2 2 2" xfId="26118" xr:uid="{94BEF69E-0A5E-482B-819A-3A22CD8277EE}"/>
    <cellStyle name="Normal 2 4 11 3 2 2 3" xfId="26117" xr:uid="{4DD27E8B-3420-4060-A0B0-D8C76681520A}"/>
    <cellStyle name="Normal 2 4 11 3 2 3" xfId="5735" xr:uid="{00000000-0005-0000-0000-000067160000}"/>
    <cellStyle name="Normal 2 4 11 3 2 3 2" xfId="26119" xr:uid="{12F6B531-F721-4910-9AF6-48A883538E81}"/>
    <cellStyle name="Normal 2 4 11 3 2 4" xfId="26116" xr:uid="{9CE320E0-1ACC-4385-B278-64284D6167C5}"/>
    <cellStyle name="Normal 2 4 11 3 3" xfId="5736" xr:uid="{00000000-0005-0000-0000-000068160000}"/>
    <cellStyle name="Normal 2 4 11 3 3 2" xfId="5737" xr:uid="{00000000-0005-0000-0000-000069160000}"/>
    <cellStyle name="Normal 2 4 11 3 3 2 2" xfId="26121" xr:uid="{12A9C731-6BAC-460D-903D-F2B44D4FFD7B}"/>
    <cellStyle name="Normal 2 4 11 3 3 3" xfId="26120" xr:uid="{60265972-E105-4A44-80B6-4C5606C14757}"/>
    <cellStyle name="Normal 2 4 11 3 4" xfId="5738" xr:uid="{00000000-0005-0000-0000-00006A160000}"/>
    <cellStyle name="Normal 2 4 11 3 4 2" xfId="26122" xr:uid="{611F7A22-9E6A-4AA9-8320-F6F721812F08}"/>
    <cellStyle name="Normal 2 4 11 3 5" xfId="26115" xr:uid="{6E6E69B2-203C-40AD-A2BB-89C8803AB7E3}"/>
    <cellStyle name="Normal 2 4 11 3 6" xfId="24285" xr:uid="{197306AA-1614-4196-8922-DFA218D07C92}"/>
    <cellStyle name="Normal 2 4 11 3 7" xfId="38145" xr:uid="{452590AB-11DD-4B91-90EB-B9797F570308}"/>
    <cellStyle name="Normal 2 4 11 3 8" xfId="40625" xr:uid="{E5501AE7-5800-49BD-9F51-0502BA2DE9E4}"/>
    <cellStyle name="Normal 2 4 11 3 9" xfId="43103" xr:uid="{40E1BC64-34A1-4B16-928A-B709CE6ADD59}"/>
    <cellStyle name="Normal 2 4 11 4" xfId="5739" xr:uid="{00000000-0005-0000-0000-00006B160000}"/>
    <cellStyle name="Normal 2 4 11 4 2" xfId="26123" xr:uid="{C4E691C9-D195-44C2-8138-A42BDC063F8C}"/>
    <cellStyle name="Normal 2 4 11 5" xfId="5740" xr:uid="{00000000-0005-0000-0000-00006C160000}"/>
    <cellStyle name="Normal 2 4 11 5 2" xfId="5741" xr:uid="{00000000-0005-0000-0000-00006D160000}"/>
    <cellStyle name="Normal 2 4 11 5 2 2" xfId="26125" xr:uid="{597107F5-F6D4-4DB4-8FC8-60F1BF90A1E4}"/>
    <cellStyle name="Normal 2 4 11 5 3" xfId="26124" xr:uid="{9B357EDB-508E-426B-9E64-FCC9B5EBC338}"/>
    <cellStyle name="Normal 2 4 11 6" xfId="5742" xr:uid="{00000000-0005-0000-0000-00006E160000}"/>
    <cellStyle name="Normal 2 4 11 6 2" xfId="26126" xr:uid="{98D08FF5-7D5C-4461-8736-52A9C7F8804A}"/>
    <cellStyle name="Normal 2 4 11 7" xfId="26102" xr:uid="{052CB0BA-B5A0-46C5-BAB0-E9D76345B127}"/>
    <cellStyle name="Normal 2 4 11 8" xfId="19793" xr:uid="{E296D6AE-A4A6-4A4A-AABF-BC1BAB23ECC5}"/>
    <cellStyle name="Normal 2 4 11 9" xfId="36693" xr:uid="{00C49AE5-40A4-42CE-9852-6140B2DFE216}"/>
    <cellStyle name="Normal 2 4 12" xfId="5743" xr:uid="{00000000-0005-0000-0000-00006F160000}"/>
    <cellStyle name="Normal 2 4 12 10" xfId="39174" xr:uid="{C0AD3972-4707-49D7-AF6C-5D05565D766F}"/>
    <cellStyle name="Normal 2 4 12 11" xfId="41652" xr:uid="{0CEA5CA0-57B1-46A7-B473-3388FF36EEBC}"/>
    <cellStyle name="Normal 2 4 12 2" xfId="5744" xr:uid="{00000000-0005-0000-0000-000070160000}"/>
    <cellStyle name="Normal 2 4 12 2 10" xfId="42275" xr:uid="{F75CDFA5-259B-4605-9560-44EBB7A74227}"/>
    <cellStyle name="Normal 2 4 12 2 2" xfId="5745" xr:uid="{00000000-0005-0000-0000-000071160000}"/>
    <cellStyle name="Normal 2 4 12 2 2 2" xfId="5746" xr:uid="{00000000-0005-0000-0000-000072160000}"/>
    <cellStyle name="Normal 2 4 12 2 2 2 2" xfId="5747" xr:uid="{00000000-0005-0000-0000-000073160000}"/>
    <cellStyle name="Normal 2 4 12 2 2 2 2 2" xfId="26131" xr:uid="{B571710E-F353-4731-B9C0-3BC0D8392539}"/>
    <cellStyle name="Normal 2 4 12 2 2 2 3" xfId="26130" xr:uid="{AF8E8C27-1EC2-45B9-952F-80F1805F0E5F}"/>
    <cellStyle name="Normal 2 4 12 2 2 3" xfId="5748" xr:uid="{00000000-0005-0000-0000-000074160000}"/>
    <cellStyle name="Normal 2 4 12 2 2 3 2" xfId="26132" xr:uid="{26C85628-E536-46FD-B532-D1DF6C8B6B36}"/>
    <cellStyle name="Normal 2 4 12 2 2 4" xfId="26129" xr:uid="{A63EE8D3-BB4C-4B6E-8B85-988A941A6C41}"/>
    <cellStyle name="Normal 2 4 12 2 2 5" xfId="24288" xr:uid="{C60B6AFC-B062-4826-92C8-338DDAD282D6}"/>
    <cellStyle name="Normal 2 4 12 2 2 6" xfId="38148" xr:uid="{20B1E9FE-7608-4031-ABF2-A81E381DA0E5}"/>
    <cellStyle name="Normal 2 4 12 2 2 7" xfId="40628" xr:uid="{5DBB9C71-4C46-4D4E-81D8-CACEA58B97AA}"/>
    <cellStyle name="Normal 2 4 12 2 2 8" xfId="43106" xr:uid="{DC84D7A7-4770-4966-B0BB-E9339C4F1633}"/>
    <cellStyle name="Normal 2 4 12 2 3" xfId="5749" xr:uid="{00000000-0005-0000-0000-000075160000}"/>
    <cellStyle name="Normal 2 4 12 2 3 2" xfId="5750" xr:uid="{00000000-0005-0000-0000-000076160000}"/>
    <cellStyle name="Normal 2 4 12 2 3 2 2" xfId="5751" xr:uid="{00000000-0005-0000-0000-000077160000}"/>
    <cellStyle name="Normal 2 4 12 2 3 2 2 2" xfId="26135" xr:uid="{D46EBA0C-4663-4859-B262-8C753B96DAB5}"/>
    <cellStyle name="Normal 2 4 12 2 3 2 3" xfId="26134" xr:uid="{31CB721F-4940-404A-A53F-9384DFFB3403}"/>
    <cellStyle name="Normal 2 4 12 2 3 3" xfId="5752" xr:uid="{00000000-0005-0000-0000-000078160000}"/>
    <cellStyle name="Normal 2 4 12 2 3 3 2" xfId="26136" xr:uid="{C228F5CA-7F72-40B9-A3B4-F7C6572E3548}"/>
    <cellStyle name="Normal 2 4 12 2 3 4" xfId="26133" xr:uid="{2851031E-481B-42EC-87D7-0C04EF9890E4}"/>
    <cellStyle name="Normal 2 4 12 2 4" xfId="5753" xr:uid="{00000000-0005-0000-0000-000079160000}"/>
    <cellStyle name="Normal 2 4 12 2 4 2" xfId="5754" xr:uid="{00000000-0005-0000-0000-00007A160000}"/>
    <cellStyle name="Normal 2 4 12 2 4 2 2" xfId="26138" xr:uid="{67CD4565-CA8B-4EC2-8CB5-ECF72B0B4BED}"/>
    <cellStyle name="Normal 2 4 12 2 4 3" xfId="26137" xr:uid="{978E4A66-9AC7-4152-8A6C-7BD95D501495}"/>
    <cellStyle name="Normal 2 4 12 2 5" xfId="5755" xr:uid="{00000000-0005-0000-0000-00007B160000}"/>
    <cellStyle name="Normal 2 4 12 2 5 2" xfId="20766" xr:uid="{95B890E3-FE96-4540-ABB3-198BC86AFAA9}"/>
    <cellStyle name="Normal 2 4 12 2 6" xfId="26128" xr:uid="{1E8EF553-AB8A-4AE4-AAF5-2EF48B2A2A48}"/>
    <cellStyle name="Normal 2 4 12 2 7" xfId="21473" xr:uid="{0F5DC83B-57F6-4CF8-BB72-AC8C6C7E6F8C}"/>
    <cellStyle name="Normal 2 4 12 2 8" xfId="37317" xr:uid="{F37D8030-ACED-41D7-909D-6093EFC10A60}"/>
    <cellStyle name="Normal 2 4 12 2 9" xfId="39797" xr:uid="{F4C296FD-EC31-44D1-BCEC-D73F5BEB0D22}"/>
    <cellStyle name="Normal 2 4 12 3" xfId="5756" xr:uid="{00000000-0005-0000-0000-00007C160000}"/>
    <cellStyle name="Normal 2 4 12 3 2" xfId="5757" xr:uid="{00000000-0005-0000-0000-00007D160000}"/>
    <cellStyle name="Normal 2 4 12 3 2 2" xfId="5758" xr:uid="{00000000-0005-0000-0000-00007E160000}"/>
    <cellStyle name="Normal 2 4 12 3 2 2 2" xfId="5759" xr:uid="{00000000-0005-0000-0000-00007F160000}"/>
    <cellStyle name="Normal 2 4 12 3 2 2 2 2" xfId="26141" xr:uid="{A72E131B-FEEF-45BF-9F11-4763678017E4}"/>
    <cellStyle name="Normal 2 4 12 3 2 2 3" xfId="26739" xr:uid="{9C4C0A95-59A1-4F6A-961C-B1594B93B1BD}"/>
    <cellStyle name="Normal 2 4 12 3 2 3" xfId="5760" xr:uid="{00000000-0005-0000-0000-000080160000}"/>
    <cellStyle name="Normal 2 4 12 3 2 3 2" xfId="26142" xr:uid="{1658659B-00B2-4DFC-AE0A-2B20D3122C3C}"/>
    <cellStyle name="Normal 2 4 12 3 2 4" xfId="26140" xr:uid="{9EDF6B5E-5AAD-4B3D-83EB-ABF281CF6D79}"/>
    <cellStyle name="Normal 2 4 12 3 3" xfId="5761" xr:uid="{00000000-0005-0000-0000-000081160000}"/>
    <cellStyle name="Normal 2 4 12 3 3 2" xfId="5762" xr:uid="{00000000-0005-0000-0000-000082160000}"/>
    <cellStyle name="Normal 2 4 12 3 3 2 2" xfId="26144" xr:uid="{58E36465-87FD-42DE-A099-449F552EFBB5}"/>
    <cellStyle name="Normal 2 4 12 3 3 3" xfId="26143" xr:uid="{509B7697-C745-4FC3-9E5D-8E22D7657424}"/>
    <cellStyle name="Normal 2 4 12 3 4" xfId="5763" xr:uid="{00000000-0005-0000-0000-000083160000}"/>
    <cellStyle name="Normal 2 4 12 3 4 2" xfId="26145" xr:uid="{0EB9CAAA-1B34-49AC-98D2-2179032E62E5}"/>
    <cellStyle name="Normal 2 4 12 3 5" xfId="26139" xr:uid="{FE90D861-07B7-465F-B861-A582E1AE0DB7}"/>
    <cellStyle name="Normal 2 4 12 3 6" xfId="24287" xr:uid="{DFF495DA-EFCD-4B7C-B2B2-8E88A1A81BBC}"/>
    <cellStyle name="Normal 2 4 12 3 7" xfId="38147" xr:uid="{EFB5C062-F3CB-4FD8-A3E7-75F76A4B443F}"/>
    <cellStyle name="Normal 2 4 12 3 8" xfId="40627" xr:uid="{E606FEB2-E91E-4699-ABCD-B032CC3B7192}"/>
    <cellStyle name="Normal 2 4 12 3 9" xfId="43105" xr:uid="{80897E16-F326-4065-8EA4-3A2664739A95}"/>
    <cellStyle name="Normal 2 4 12 4" xfId="5764" xr:uid="{00000000-0005-0000-0000-000084160000}"/>
    <cellStyle name="Normal 2 4 12 4 2" xfId="26146" xr:uid="{8EE1D8AD-C8BD-4077-98C7-E820F2C399D0}"/>
    <cellStyle name="Normal 2 4 12 5" xfId="5765" xr:uid="{00000000-0005-0000-0000-000085160000}"/>
    <cellStyle name="Normal 2 4 12 5 2" xfId="5766" xr:uid="{00000000-0005-0000-0000-000086160000}"/>
    <cellStyle name="Normal 2 4 12 5 2 2" xfId="26148" xr:uid="{A5662374-FCE5-4AA6-9A85-51EBE924ABAB}"/>
    <cellStyle name="Normal 2 4 12 5 3" xfId="26147" xr:uid="{DD70C00D-49DB-4F75-B692-3C0A87D407F9}"/>
    <cellStyle name="Normal 2 4 12 6" xfId="5767" xr:uid="{00000000-0005-0000-0000-000087160000}"/>
    <cellStyle name="Normal 2 4 12 6 2" xfId="26149" xr:uid="{CB346EF0-BA57-4B78-8451-4DE9E386950A}"/>
    <cellStyle name="Normal 2 4 12 7" xfId="26127" xr:uid="{1653A077-E7F7-4A57-9D09-63F3B2F1D1FF}"/>
    <cellStyle name="Normal 2 4 12 8" xfId="19794" xr:uid="{9CC4D39C-7FE9-4F17-9E44-91BEC8FF96CB}"/>
    <cellStyle name="Normal 2 4 12 9" xfId="36694" xr:uid="{47AE2B8D-DFEB-4094-9971-FFE1B0F828A5}"/>
    <cellStyle name="Normal 2 4 13" xfId="5768" xr:uid="{00000000-0005-0000-0000-000088160000}"/>
    <cellStyle name="Normal 2 4 13 10" xfId="39175" xr:uid="{BD35CF67-EDF6-49EC-9CAB-DCFF143C0AFA}"/>
    <cellStyle name="Normal 2 4 13 11" xfId="41653" xr:uid="{0A6D20BE-9871-4850-BA4B-833EE8BDE617}"/>
    <cellStyle name="Normal 2 4 13 2" xfId="5769" xr:uid="{00000000-0005-0000-0000-000089160000}"/>
    <cellStyle name="Normal 2 4 13 2 10" xfId="42276" xr:uid="{253D8E7F-4E41-420D-9959-1F9D149624EF}"/>
    <cellStyle name="Normal 2 4 13 2 2" xfId="5770" xr:uid="{00000000-0005-0000-0000-00008A160000}"/>
    <cellStyle name="Normal 2 4 13 2 2 2" xfId="5771" xr:uid="{00000000-0005-0000-0000-00008B160000}"/>
    <cellStyle name="Normal 2 4 13 2 2 2 2" xfId="5772" xr:uid="{00000000-0005-0000-0000-00008C160000}"/>
    <cellStyle name="Normal 2 4 13 2 2 2 2 2" xfId="26154" xr:uid="{077A46FC-95E1-4740-8F33-07F0CA2192E8}"/>
    <cellStyle name="Normal 2 4 13 2 2 2 3" xfId="26153" xr:uid="{9A17A97D-75F2-427E-8EF9-1A48C668BCDB}"/>
    <cellStyle name="Normal 2 4 13 2 2 3" xfId="5773" xr:uid="{00000000-0005-0000-0000-00008D160000}"/>
    <cellStyle name="Normal 2 4 13 2 2 3 2" xfId="26155" xr:uid="{BF8537F1-A118-493C-9D21-08F7F4E21B84}"/>
    <cellStyle name="Normal 2 4 13 2 2 4" xfId="26152" xr:uid="{63B6376D-8064-47B1-AB7A-698D8D39E893}"/>
    <cellStyle name="Normal 2 4 13 2 2 5" xfId="24290" xr:uid="{A11DCD2E-B223-40B6-B4A6-4AF0889E215C}"/>
    <cellStyle name="Normal 2 4 13 2 2 6" xfId="38150" xr:uid="{A345EAC7-8C97-43E1-B89A-5ED56D489ED3}"/>
    <cellStyle name="Normal 2 4 13 2 2 7" xfId="40630" xr:uid="{C7009C2D-6B7B-4855-8482-6EB5D136B758}"/>
    <cellStyle name="Normal 2 4 13 2 2 8" xfId="43108" xr:uid="{B1EC6B05-75AA-4E17-946E-54E185001E13}"/>
    <cellStyle name="Normal 2 4 13 2 3" xfId="5774" xr:uid="{00000000-0005-0000-0000-00008E160000}"/>
    <cellStyle name="Normal 2 4 13 2 3 2" xfId="5775" xr:uid="{00000000-0005-0000-0000-00008F160000}"/>
    <cellStyle name="Normal 2 4 13 2 3 2 2" xfId="5776" xr:uid="{00000000-0005-0000-0000-000090160000}"/>
    <cellStyle name="Normal 2 4 13 2 3 2 2 2" xfId="26158" xr:uid="{CD5AD204-564D-4745-B34C-4E844DBA8E56}"/>
    <cellStyle name="Normal 2 4 13 2 3 2 3" xfId="26157" xr:uid="{2EBDE631-F19B-4DFA-B5B1-7E72D132A63D}"/>
    <cellStyle name="Normal 2 4 13 2 3 3" xfId="5777" xr:uid="{00000000-0005-0000-0000-000091160000}"/>
    <cellStyle name="Normal 2 4 13 2 3 3 2" xfId="26159" xr:uid="{E67A1340-5B51-4490-9AAB-B7B531BC2CF6}"/>
    <cellStyle name="Normal 2 4 13 2 3 4" xfId="26156" xr:uid="{F4501882-3751-455C-90F9-A3F62BCEBA76}"/>
    <cellStyle name="Normal 2 4 13 2 4" xfId="5778" xr:uid="{00000000-0005-0000-0000-000092160000}"/>
    <cellStyle name="Normal 2 4 13 2 4 2" xfId="5779" xr:uid="{00000000-0005-0000-0000-000093160000}"/>
    <cellStyle name="Normal 2 4 13 2 4 2 2" xfId="26161" xr:uid="{906E6BC9-C150-4952-8916-8DC5FACE7FF3}"/>
    <cellStyle name="Normal 2 4 13 2 4 3" xfId="26160" xr:uid="{64368961-9752-47FF-AA53-2245BEB3C181}"/>
    <cellStyle name="Normal 2 4 13 2 5" xfId="5780" xr:uid="{00000000-0005-0000-0000-000094160000}"/>
    <cellStyle name="Normal 2 4 13 2 5 2" xfId="26162" xr:uid="{286BC047-1D0C-47CC-BC0D-480B79168FA4}"/>
    <cellStyle name="Normal 2 4 13 2 6" xfId="26151" xr:uid="{5264D4D1-2D88-415F-B9BA-C869C02364EC}"/>
    <cellStyle name="Normal 2 4 13 2 7" xfId="21474" xr:uid="{3BCC19C8-E420-4DB5-9114-826FCC82CA65}"/>
    <cellStyle name="Normal 2 4 13 2 8" xfId="37318" xr:uid="{FE3C18B5-9138-4145-B391-BD4308E40F04}"/>
    <cellStyle name="Normal 2 4 13 2 9" xfId="39798" xr:uid="{3D5687B2-D248-4623-8C4F-92E011A7E480}"/>
    <cellStyle name="Normal 2 4 13 3" xfId="5781" xr:uid="{00000000-0005-0000-0000-000095160000}"/>
    <cellStyle name="Normal 2 4 13 3 2" xfId="5782" xr:uid="{00000000-0005-0000-0000-000096160000}"/>
    <cellStyle name="Normal 2 4 13 3 2 2" xfId="5783" xr:uid="{00000000-0005-0000-0000-000097160000}"/>
    <cellStyle name="Normal 2 4 13 3 2 2 2" xfId="5784" xr:uid="{00000000-0005-0000-0000-000098160000}"/>
    <cellStyle name="Normal 2 4 13 3 2 2 2 2" xfId="26166" xr:uid="{90A57463-8B63-48F5-8CC5-9452CCCD51F7}"/>
    <cellStyle name="Normal 2 4 13 3 2 2 3" xfId="26165" xr:uid="{2609E63B-7770-413A-966E-A3EAC9B677E8}"/>
    <cellStyle name="Normal 2 4 13 3 2 3" xfId="5785" xr:uid="{00000000-0005-0000-0000-000099160000}"/>
    <cellStyle name="Normal 2 4 13 3 2 3 2" xfId="26167" xr:uid="{4C034A71-3FBE-49E3-AE65-B6A6DA5CC770}"/>
    <cellStyle name="Normal 2 4 13 3 2 4" xfId="26164" xr:uid="{66C7652D-21BD-4FC9-8F0F-0592B7A9E4FE}"/>
    <cellStyle name="Normal 2 4 13 3 3" xfId="5786" xr:uid="{00000000-0005-0000-0000-00009A160000}"/>
    <cellStyle name="Normal 2 4 13 3 3 2" xfId="5787" xr:uid="{00000000-0005-0000-0000-00009B160000}"/>
    <cellStyle name="Normal 2 4 13 3 3 2 2" xfId="26169" xr:uid="{0D30C429-E02A-4B59-A731-48605E8F993F}"/>
    <cellStyle name="Normal 2 4 13 3 3 3" xfId="26168" xr:uid="{4859B828-F518-41F5-9454-582B0DC77F60}"/>
    <cellStyle name="Normal 2 4 13 3 4" xfId="5788" xr:uid="{00000000-0005-0000-0000-00009C160000}"/>
    <cellStyle name="Normal 2 4 13 3 4 2" xfId="26170" xr:uid="{1FD7F445-1AAD-4F87-A39E-0D3CD3F35F59}"/>
    <cellStyle name="Normal 2 4 13 3 5" xfId="26163" xr:uid="{47E487C0-A3A3-4565-BBF5-A4A7208DD03E}"/>
    <cellStyle name="Normal 2 4 13 3 6" xfId="24289" xr:uid="{55980344-71BA-4E37-9890-6C443616975F}"/>
    <cellStyle name="Normal 2 4 13 3 7" xfId="38149" xr:uid="{CEEBE271-E99B-4F39-9639-BB2B48CB48D4}"/>
    <cellStyle name="Normal 2 4 13 3 8" xfId="40629" xr:uid="{13EC6820-C37C-4832-A32B-56A41D040179}"/>
    <cellStyle name="Normal 2 4 13 3 9" xfId="43107" xr:uid="{9EBC00D4-7F3F-42CF-A8EE-48735DF99E59}"/>
    <cellStyle name="Normal 2 4 13 4" xfId="5789" xr:uid="{00000000-0005-0000-0000-00009D160000}"/>
    <cellStyle name="Normal 2 4 13 4 2" xfId="26171" xr:uid="{A6CC767D-BF40-4990-B54C-CDD332AEDA3E}"/>
    <cellStyle name="Normal 2 4 13 5" xfId="5790" xr:uid="{00000000-0005-0000-0000-00009E160000}"/>
    <cellStyle name="Normal 2 4 13 5 2" xfId="5791" xr:uid="{00000000-0005-0000-0000-00009F160000}"/>
    <cellStyle name="Normal 2 4 13 5 2 2" xfId="26173" xr:uid="{4EC3B870-F0E8-483B-A185-BB4DE7811C7B}"/>
    <cellStyle name="Normal 2 4 13 5 3" xfId="26172" xr:uid="{88131DF1-C625-4B02-92F1-EC88263B555E}"/>
    <cellStyle name="Normal 2 4 13 6" xfId="5792" xr:uid="{00000000-0005-0000-0000-0000A0160000}"/>
    <cellStyle name="Normal 2 4 13 6 2" xfId="26174" xr:uid="{5C96D6EB-2DA6-4393-94FE-2C82CBCD4883}"/>
    <cellStyle name="Normal 2 4 13 7" xfId="26150" xr:uid="{95A3B17C-8645-4D65-A6FE-50F8B1102E95}"/>
    <cellStyle name="Normal 2 4 13 8" xfId="19795" xr:uid="{BBB10835-6CB8-4F41-AC9C-34BE1030F849}"/>
    <cellStyle name="Normal 2 4 13 9" xfId="36695" xr:uid="{DF795227-204D-47F4-A719-7A2FEEB149FD}"/>
    <cellStyle name="Normal 2 4 14" xfId="5793" xr:uid="{00000000-0005-0000-0000-0000A1160000}"/>
    <cellStyle name="Normal 2 4 14 2" xfId="26175" xr:uid="{8409791E-F90F-49E7-AB55-DA1B74B80608}"/>
    <cellStyle name="Normal 2 4 14 3" xfId="21475" xr:uid="{44504A4D-1A0F-4119-B700-516501FD795C}"/>
    <cellStyle name="Normal 2 4 15" xfId="19791" xr:uid="{10ACDB17-FEF4-4F9E-B89A-5C368202E892}"/>
    <cellStyle name="Normal 2 4 2" xfId="5794" xr:uid="{00000000-0005-0000-0000-0000A2160000}"/>
    <cellStyle name="Normal 2 4 2 2" xfId="5795" xr:uid="{00000000-0005-0000-0000-0000A3160000}"/>
    <cellStyle name="Normal 2 4 2 2 10" xfId="42277" xr:uid="{5C4791FD-239A-4CEF-8C36-7BA41B006712}"/>
    <cellStyle name="Normal 2 4 2 2 2" xfId="5796" xr:uid="{00000000-0005-0000-0000-0000A4160000}"/>
    <cellStyle name="Normal 2 4 2 2 2 10" xfId="42278" xr:uid="{D7B9E841-ECC5-4659-A22E-54D55138FF8F}"/>
    <cellStyle name="Normal 2 4 2 2 2 2" xfId="5797" xr:uid="{00000000-0005-0000-0000-0000A5160000}"/>
    <cellStyle name="Normal 2 4 2 2 2 2 2" xfId="5798" xr:uid="{00000000-0005-0000-0000-0000A6160000}"/>
    <cellStyle name="Normal 2 4 2 2 2 2 2 2" xfId="5799" xr:uid="{00000000-0005-0000-0000-0000A7160000}"/>
    <cellStyle name="Normal 2 4 2 2 2 2 2 2 2" xfId="26179" xr:uid="{848DA514-32F7-41DF-BC65-F590DF230869}"/>
    <cellStyle name="Normal 2 4 2 2 2 2 2 3" xfId="26178" xr:uid="{3933DECE-430D-4403-AD68-616F095F9ABD}"/>
    <cellStyle name="Normal 2 4 2 2 2 2 3" xfId="5800" xr:uid="{00000000-0005-0000-0000-0000A8160000}"/>
    <cellStyle name="Normal 2 4 2 2 2 2 3 2" xfId="26180" xr:uid="{B72AD88D-544E-47F4-BCB0-E7C423797061}"/>
    <cellStyle name="Normal 2 4 2 2 2 2 4" xfId="26177" xr:uid="{79D588E3-8C99-4D1D-A207-A3F0251F7DAC}"/>
    <cellStyle name="Normal 2 4 2 2 2 2 5" xfId="24293" xr:uid="{5E667045-CD2D-4672-A4D9-F3EAFD5D2BF3}"/>
    <cellStyle name="Normal 2 4 2 2 2 2 6" xfId="38153" xr:uid="{B420E7FB-422E-4279-9ECE-5B32150A539B}"/>
    <cellStyle name="Normal 2 4 2 2 2 2 7" xfId="40633" xr:uid="{3FC7881E-1188-4AC0-9487-74CADC950D6A}"/>
    <cellStyle name="Normal 2 4 2 2 2 2 8" xfId="43111" xr:uid="{BC246102-EBA0-435A-B748-7402DB22B38C}"/>
    <cellStyle name="Normal 2 4 2 2 2 3" xfId="5801" xr:uid="{00000000-0005-0000-0000-0000A9160000}"/>
    <cellStyle name="Normal 2 4 2 2 2 3 2" xfId="5802" xr:uid="{00000000-0005-0000-0000-0000AA160000}"/>
    <cellStyle name="Normal 2 4 2 2 2 3 2 2" xfId="5803" xr:uid="{00000000-0005-0000-0000-0000AB160000}"/>
    <cellStyle name="Normal 2 4 2 2 2 3 2 2 2" xfId="26183" xr:uid="{7F1419C2-92B4-4F07-A7F1-0D8ED56A8C70}"/>
    <cellStyle name="Normal 2 4 2 2 2 3 2 3" xfId="26182" xr:uid="{CB6236B5-11D1-442F-AEF7-1F0B34374FC2}"/>
    <cellStyle name="Normal 2 4 2 2 2 3 3" xfId="5804" xr:uid="{00000000-0005-0000-0000-0000AC160000}"/>
    <cellStyle name="Normal 2 4 2 2 2 3 3 2" xfId="26184" xr:uid="{D9771B9E-ACE7-4705-8A9D-CCF7C604375E}"/>
    <cellStyle name="Normal 2 4 2 2 2 3 4" xfId="26181" xr:uid="{6EC5C5C9-276C-4D01-900F-089E195936FD}"/>
    <cellStyle name="Normal 2 4 2 2 2 4" xfId="5805" xr:uid="{00000000-0005-0000-0000-0000AD160000}"/>
    <cellStyle name="Normal 2 4 2 2 2 4 2" xfId="5806" xr:uid="{00000000-0005-0000-0000-0000AE160000}"/>
    <cellStyle name="Normal 2 4 2 2 2 4 2 2" xfId="26186" xr:uid="{DCC94DA9-332C-4D17-8C40-B736C3604B47}"/>
    <cellStyle name="Normal 2 4 2 2 2 4 3" xfId="26185" xr:uid="{308CC84F-7954-433E-AF79-AC0AA979E6E6}"/>
    <cellStyle name="Normal 2 4 2 2 2 5" xfId="5807" xr:uid="{00000000-0005-0000-0000-0000AF160000}"/>
    <cellStyle name="Normal 2 4 2 2 2 5 2" xfId="26187" xr:uid="{45CE2FD3-FB53-49FD-B061-B664128A6CCB}"/>
    <cellStyle name="Normal 2 4 2 2 2 6" xfId="26176" xr:uid="{0528501D-918D-4621-B58C-FE4832B176C2}"/>
    <cellStyle name="Normal 2 4 2 2 2 7" xfId="21477" xr:uid="{458E4D60-2761-4DA0-9518-A595A5034857}"/>
    <cellStyle name="Normal 2 4 2 2 2 8" xfId="37320" xr:uid="{73E82F62-741D-47E3-A566-1DE14CE41354}"/>
    <cellStyle name="Normal 2 4 2 2 2 9" xfId="39800" xr:uid="{9CCE15D7-0C0C-4176-9DF3-AFE8679D9A22}"/>
    <cellStyle name="Normal 2 4 2 2 3" xfId="5808" xr:uid="{00000000-0005-0000-0000-0000B0160000}"/>
    <cellStyle name="Normal 2 4 2 2 3 2" xfId="5809" xr:uid="{00000000-0005-0000-0000-0000B1160000}"/>
    <cellStyle name="Normal 2 4 2 2 3 2 2" xfId="5810" xr:uid="{00000000-0005-0000-0000-0000B2160000}"/>
    <cellStyle name="Normal 2 4 2 2 3 2 2 2" xfId="26189" xr:uid="{CFFD456F-6292-4D81-A1A2-B813B32EAD2F}"/>
    <cellStyle name="Normal 2 4 2 2 3 2 3" xfId="26188" xr:uid="{A2702393-65B4-48F0-9ADF-092F6E839CAA}"/>
    <cellStyle name="Normal 2 4 2 2 3 3" xfId="5811" xr:uid="{00000000-0005-0000-0000-0000B3160000}"/>
    <cellStyle name="Normal 2 4 2 2 3 3 2" xfId="26190" xr:uid="{173AB981-2CB5-4D2B-B896-C290EA3D8146}"/>
    <cellStyle name="Normal 2 4 2 2 3 4" xfId="23668" xr:uid="{81F6142B-2503-4A2A-B1AC-CE1CDC3811C8}"/>
    <cellStyle name="Normal 2 4 2 2 4" xfId="5812" xr:uid="{00000000-0005-0000-0000-0000B4160000}"/>
    <cellStyle name="Normal 2 4 2 2 4 2" xfId="5813" xr:uid="{00000000-0005-0000-0000-0000B5160000}"/>
    <cellStyle name="Normal 2 4 2 2 4 2 2" xfId="5814" xr:uid="{00000000-0005-0000-0000-0000B6160000}"/>
    <cellStyle name="Normal 2 4 2 2 4 2 2 2" xfId="26193" xr:uid="{6CE98D8A-A558-43CE-B253-C34B314F08E9}"/>
    <cellStyle name="Normal 2 4 2 2 4 2 3" xfId="26192" xr:uid="{F424C09A-1A5D-4057-B581-E50F14B648A9}"/>
    <cellStyle name="Normal 2 4 2 2 4 3" xfId="5815" xr:uid="{00000000-0005-0000-0000-0000B7160000}"/>
    <cellStyle name="Normal 2 4 2 2 4 3 2" xfId="26194" xr:uid="{CF7CB121-ABC5-4752-8A3F-372AF5A25D27}"/>
    <cellStyle name="Normal 2 4 2 2 4 4" xfId="26191" xr:uid="{8D4D53AA-7443-4B85-8078-172400BB09B2}"/>
    <cellStyle name="Normal 2 4 2 2 4 5" xfId="24292" xr:uid="{BBC323F2-67D1-4A26-9BD8-5C679B179964}"/>
    <cellStyle name="Normal 2 4 2 2 4 6" xfId="38152" xr:uid="{BD5CB2E0-F76B-4FE4-9C4F-629BD8990C9A}"/>
    <cellStyle name="Normal 2 4 2 2 4 7" xfId="40632" xr:uid="{AFB978E9-6EF3-44A3-BCF9-CA78EA07ACD8}"/>
    <cellStyle name="Normal 2 4 2 2 4 8" xfId="43110" xr:uid="{38895EB3-4372-428A-92CF-4515E331C871}"/>
    <cellStyle name="Normal 2 4 2 2 5" xfId="5816" xr:uid="{00000000-0005-0000-0000-0000B8160000}"/>
    <cellStyle name="Normal 2 4 2 2 5 2" xfId="5817" xr:uid="{00000000-0005-0000-0000-0000B9160000}"/>
    <cellStyle name="Normal 2 4 2 2 5 2 2" xfId="26196" xr:uid="{B4B69D8B-E5CA-465A-BB28-4485F821C8E7}"/>
    <cellStyle name="Normal 2 4 2 2 5 3" xfId="26195" xr:uid="{865515B6-992F-4BBE-BB82-D53B571D2FA7}"/>
    <cellStyle name="Normal 2 4 2 2 6" xfId="5818" xr:uid="{00000000-0005-0000-0000-0000BA160000}"/>
    <cellStyle name="Normal 2 4 2 2 6 2" xfId="26197" xr:uid="{9B1AA210-69C1-4405-AEF9-54BAE0BE42C4}"/>
    <cellStyle name="Normal 2 4 2 2 7" xfId="21476" xr:uid="{7F8CB08C-0976-4C95-B11E-0066D8C988F9}"/>
    <cellStyle name="Normal 2 4 2 2 8" xfId="37319" xr:uid="{BF53CD3A-F960-4077-8112-83842B44DC9F}"/>
    <cellStyle name="Normal 2 4 2 2 9" xfId="39799" xr:uid="{10865B1B-CB5A-4D37-AE12-EC68A5F107C8}"/>
    <cellStyle name="Normal 2 4 2 3" xfId="5819" xr:uid="{00000000-0005-0000-0000-0000BB160000}"/>
    <cellStyle name="Normal 2 4 2 3 2" xfId="26198" xr:uid="{6CBA8A7C-D315-49B9-9159-3959CD855B6A}"/>
    <cellStyle name="Normal 2 4 2 3 3" xfId="21478" xr:uid="{A23BFD81-3FB0-4DD5-8A87-C0756C24122F}"/>
    <cellStyle name="Normal 2 4 2 4" xfId="5820" xr:uid="{00000000-0005-0000-0000-0000BC160000}"/>
    <cellStyle name="Normal 2 4 2 4 2" xfId="23667" xr:uid="{4067D16E-CA5B-427C-BA6D-DB050E2EC8AD}"/>
    <cellStyle name="Normal 2 4 2 5" xfId="24291" xr:uid="{5D0F6DC2-46BB-4F75-AD52-ADDB514BF31A}"/>
    <cellStyle name="Normal 2 4 2 5 2" xfId="38151" xr:uid="{2D9A32A4-C413-4DD8-923A-1706D5E083B2}"/>
    <cellStyle name="Normal 2 4 2 5 3" xfId="40631" xr:uid="{46D692A7-ECA9-4371-AF65-04F731231DF8}"/>
    <cellStyle name="Normal 2 4 2 5 4" xfId="43109" xr:uid="{07777E89-4154-4164-BC11-4F6D8D317E01}"/>
    <cellStyle name="Normal 2 4 2 6" xfId="19796" xr:uid="{8FC3BD5C-1D7D-4A5E-BC67-6A950768AD30}"/>
    <cellStyle name="Normal 2 4 2 7" xfId="36696" xr:uid="{E921E492-BAB5-4D2E-8C0F-1A34DC8CE7D9}"/>
    <cellStyle name="Normal 2 4 2 8" xfId="39176" xr:uid="{80058980-8938-49DD-ACC6-8AA51CA300FC}"/>
    <cellStyle name="Normal 2 4 2 9" xfId="41654" xr:uid="{D7B20183-2E06-476B-81E4-46EC224C9ACA}"/>
    <cellStyle name="Normal 2 4 3" xfId="5821" xr:uid="{00000000-0005-0000-0000-0000BD160000}"/>
    <cellStyle name="Normal 2 4 3 2" xfId="5822" xr:uid="{00000000-0005-0000-0000-0000BE160000}"/>
    <cellStyle name="Normal 2 4 3 2 10" xfId="39801" xr:uid="{68B852FC-3DA0-4737-89AB-F7FAEE0D3634}"/>
    <cellStyle name="Normal 2 4 3 2 11" xfId="42279" xr:uid="{B7EF6CA4-5DF2-474B-8741-F3FF45547345}"/>
    <cellStyle name="Normal 2 4 3 2 2" xfId="5823" xr:uid="{00000000-0005-0000-0000-0000BF160000}"/>
    <cellStyle name="Normal 2 4 3 2 2 10" xfId="42280" xr:uid="{31DA7BC4-1BDF-4751-8BA2-8085BAAB6D67}"/>
    <cellStyle name="Normal 2 4 3 2 2 2" xfId="5824" xr:uid="{00000000-0005-0000-0000-0000C0160000}"/>
    <cellStyle name="Normal 2 4 3 2 2 2 2" xfId="5825" xr:uid="{00000000-0005-0000-0000-0000C1160000}"/>
    <cellStyle name="Normal 2 4 3 2 2 2 2 2" xfId="5826" xr:uid="{00000000-0005-0000-0000-0000C2160000}"/>
    <cellStyle name="Normal 2 4 3 2 2 2 2 2 2" xfId="26203" xr:uid="{FB2943F9-86AC-4F9F-9031-EE76DCFFC3CF}"/>
    <cellStyle name="Normal 2 4 3 2 2 2 2 3" xfId="26202" xr:uid="{59021397-9019-4023-938D-E60CC57CA419}"/>
    <cellStyle name="Normal 2 4 3 2 2 2 3" xfId="5827" xr:uid="{00000000-0005-0000-0000-0000C3160000}"/>
    <cellStyle name="Normal 2 4 3 2 2 2 3 2" xfId="26204" xr:uid="{7D5BB0C3-33F5-46BB-ABD5-789CF9384A44}"/>
    <cellStyle name="Normal 2 4 3 2 2 2 4" xfId="26201" xr:uid="{491E6E54-454C-40D5-84C6-CDB9BA97DC15}"/>
    <cellStyle name="Normal 2 4 3 2 2 2 5" xfId="24296" xr:uid="{D1463003-A73E-4743-A457-406C23C3E32B}"/>
    <cellStyle name="Normal 2 4 3 2 2 2 6" xfId="38156" xr:uid="{A22D34E0-8F2F-4F8C-B362-089CA8217598}"/>
    <cellStyle name="Normal 2 4 3 2 2 2 7" xfId="40636" xr:uid="{46DC666E-7665-4E79-8DB8-F90524CE3343}"/>
    <cellStyle name="Normal 2 4 3 2 2 2 8" xfId="43114" xr:uid="{99061E11-C035-4253-9446-F52C34682DA7}"/>
    <cellStyle name="Normal 2 4 3 2 2 3" xfId="5828" xr:uid="{00000000-0005-0000-0000-0000C4160000}"/>
    <cellStyle name="Normal 2 4 3 2 2 3 2" xfId="5829" xr:uid="{00000000-0005-0000-0000-0000C5160000}"/>
    <cellStyle name="Normal 2 4 3 2 2 3 2 2" xfId="5830" xr:uid="{00000000-0005-0000-0000-0000C6160000}"/>
    <cellStyle name="Normal 2 4 3 2 2 3 2 2 2" xfId="26207" xr:uid="{C57CAC1D-B267-4B09-8DDD-B453E15FDBEC}"/>
    <cellStyle name="Normal 2 4 3 2 2 3 2 3" xfId="26206" xr:uid="{3363D90C-0BF7-4851-80EA-DFBB3167ABF1}"/>
    <cellStyle name="Normal 2 4 3 2 2 3 3" xfId="5831" xr:uid="{00000000-0005-0000-0000-0000C7160000}"/>
    <cellStyle name="Normal 2 4 3 2 2 3 3 2" xfId="26208" xr:uid="{29A8DAE2-981F-4956-A4C8-D0C10AE2C6D7}"/>
    <cellStyle name="Normal 2 4 3 2 2 3 4" xfId="26205" xr:uid="{3EE4D3B8-57C6-4985-AFBD-6A34AE3846C0}"/>
    <cellStyle name="Normal 2 4 3 2 2 4" xfId="5832" xr:uid="{00000000-0005-0000-0000-0000C8160000}"/>
    <cellStyle name="Normal 2 4 3 2 2 4 2" xfId="5833" xr:uid="{00000000-0005-0000-0000-0000C9160000}"/>
    <cellStyle name="Normal 2 4 3 2 2 4 2 2" xfId="26210" xr:uid="{E326B082-D0E9-4D6B-9825-5CD9E36E7EE0}"/>
    <cellStyle name="Normal 2 4 3 2 2 4 3" xfId="26209" xr:uid="{DBD86713-3716-4E67-A546-8F0BABCB991A}"/>
    <cellStyle name="Normal 2 4 3 2 2 5" xfId="5834" xr:uid="{00000000-0005-0000-0000-0000CA160000}"/>
    <cellStyle name="Normal 2 4 3 2 2 5 2" xfId="26211" xr:uid="{682BE11E-20C9-4ABA-9DB7-E804A9E60B04}"/>
    <cellStyle name="Normal 2 4 3 2 2 6" xfId="26200" xr:uid="{8DF63D9F-C9EA-4BFD-A2BE-AD4E55E42EA5}"/>
    <cellStyle name="Normal 2 4 3 2 2 7" xfId="21480" xr:uid="{60C78C44-8E8C-45C5-B1B9-DE8500903ACD}"/>
    <cellStyle name="Normal 2 4 3 2 2 8" xfId="37322" xr:uid="{D7248A52-9392-4C0D-93DA-A67301F20AA9}"/>
    <cellStyle name="Normal 2 4 3 2 2 9" xfId="39802" xr:uid="{5B5ECE12-E291-49B2-819D-6A992BC6B433}"/>
    <cellStyle name="Normal 2 4 3 2 3" xfId="5835" xr:uid="{00000000-0005-0000-0000-0000CB160000}"/>
    <cellStyle name="Normal 2 4 3 2 3 2" xfId="5836" xr:uid="{00000000-0005-0000-0000-0000CC160000}"/>
    <cellStyle name="Normal 2 4 3 2 3 2 2" xfId="5837" xr:uid="{00000000-0005-0000-0000-0000CD160000}"/>
    <cellStyle name="Normal 2 4 3 2 3 2 2 2" xfId="26214" xr:uid="{487B4A4D-1C31-4886-9CB5-DC09D2E1CA58}"/>
    <cellStyle name="Normal 2 4 3 2 3 2 3" xfId="26213" xr:uid="{2AD6EE6F-75A2-46DD-8C14-0893B5AA2E68}"/>
    <cellStyle name="Normal 2 4 3 2 3 3" xfId="5838" xr:uid="{00000000-0005-0000-0000-0000CE160000}"/>
    <cellStyle name="Normal 2 4 3 2 3 3 2" xfId="26215" xr:uid="{9B0AC88D-CAA2-4DE7-A4F3-7BF59AA5E05D}"/>
    <cellStyle name="Normal 2 4 3 2 3 4" xfId="26212" xr:uid="{C4BD0D13-A7C3-49B2-B98A-D6554C32D3A0}"/>
    <cellStyle name="Normal 2 4 3 2 3 5" xfId="24295" xr:uid="{B4D5DFFE-C0D7-4484-8620-0855E5ECEEC4}"/>
    <cellStyle name="Normal 2 4 3 2 3 6" xfId="38155" xr:uid="{0F19E7BC-339D-4CCC-9187-0BD1D15E23F8}"/>
    <cellStyle name="Normal 2 4 3 2 3 7" xfId="40635" xr:uid="{8FAF2576-04DD-4F4C-AB7E-073BEE3D80B7}"/>
    <cellStyle name="Normal 2 4 3 2 3 8" xfId="43113" xr:uid="{A4F3CD70-07FF-4DE7-8DFF-1BC812917CBD}"/>
    <cellStyle name="Normal 2 4 3 2 4" xfId="5839" xr:uid="{00000000-0005-0000-0000-0000CF160000}"/>
    <cellStyle name="Normal 2 4 3 2 4 2" xfId="5840" xr:uid="{00000000-0005-0000-0000-0000D0160000}"/>
    <cellStyle name="Normal 2 4 3 2 4 2 2" xfId="5841" xr:uid="{00000000-0005-0000-0000-0000D1160000}"/>
    <cellStyle name="Normal 2 4 3 2 4 2 2 2" xfId="26218" xr:uid="{D504FAD6-2F9B-4F6E-859A-AC05B83F504A}"/>
    <cellStyle name="Normal 2 4 3 2 4 2 3" xfId="26217" xr:uid="{54B79B2B-142A-42F9-8BB4-C14B56D69816}"/>
    <cellStyle name="Normal 2 4 3 2 4 3" xfId="5842" xr:uid="{00000000-0005-0000-0000-0000D2160000}"/>
    <cellStyle name="Normal 2 4 3 2 4 3 2" xfId="26219" xr:uid="{CE1F452A-4797-4F8C-9F4B-663D3F6D915F}"/>
    <cellStyle name="Normal 2 4 3 2 4 4" xfId="26216" xr:uid="{2E7433D6-0358-4EC1-B594-D23E2A55E3D7}"/>
    <cellStyle name="Normal 2 4 3 2 5" xfId="5843" xr:uid="{00000000-0005-0000-0000-0000D3160000}"/>
    <cellStyle name="Normal 2 4 3 2 5 2" xfId="5844" xr:uid="{00000000-0005-0000-0000-0000D4160000}"/>
    <cellStyle name="Normal 2 4 3 2 5 2 2" xfId="26221" xr:uid="{878E8FB9-CB94-4C3F-8466-C6442F9EC0AA}"/>
    <cellStyle name="Normal 2 4 3 2 5 3" xfId="26220" xr:uid="{9D7DA9B2-AA5A-4B69-8261-B19EC2355A2C}"/>
    <cellStyle name="Normal 2 4 3 2 6" xfId="5845" xr:uid="{00000000-0005-0000-0000-0000D5160000}"/>
    <cellStyle name="Normal 2 4 3 2 6 2" xfId="26222" xr:uid="{57241C7F-6100-4A9C-A707-E9004D0B2D8C}"/>
    <cellStyle name="Normal 2 4 3 2 7" xfId="26199" xr:uid="{A4B00ECF-EDC8-4A7B-B112-7F318CE64725}"/>
    <cellStyle name="Normal 2 4 3 2 8" xfId="21479" xr:uid="{6C8BAEE4-E14D-4647-9ED2-180DA8089506}"/>
    <cellStyle name="Normal 2 4 3 2 9" xfId="37321" xr:uid="{FCB1204B-148A-44DF-B089-1D29AD1785CA}"/>
    <cellStyle name="Normal 2 4 3 3" xfId="5846" xr:uid="{00000000-0005-0000-0000-0000D6160000}"/>
    <cellStyle name="Normal 2 4 3 3 2" xfId="21481" xr:uid="{84B4F396-636B-459C-A077-C7222308E7A0}"/>
    <cellStyle name="Normal 2 4 3 4" xfId="5847" xr:uid="{00000000-0005-0000-0000-0000D7160000}"/>
    <cellStyle name="Normal 2 4 3 4 2" xfId="26223" xr:uid="{BBF35E0B-2E43-4DD7-BBAA-19FDABB2DA13}"/>
    <cellStyle name="Normal 2 4 3 4 3" xfId="24294" xr:uid="{C2BE4BD8-592C-4B7A-9C88-52E4DE15F553}"/>
    <cellStyle name="Normal 2 4 3 4 4" xfId="38154" xr:uid="{B1F6223D-DD1E-45F0-8590-6EDFF347D95B}"/>
    <cellStyle name="Normal 2 4 3 4 5" xfId="40634" xr:uid="{50ECADC4-7104-42FA-99C2-A5B4AF3841D6}"/>
    <cellStyle name="Normal 2 4 3 4 6" xfId="43112" xr:uid="{C5F16EC2-ACFD-410B-A11D-88C2E9550CF6}"/>
    <cellStyle name="Normal 2 4 3 5" xfId="5848" xr:uid="{00000000-0005-0000-0000-0000D8160000}"/>
    <cellStyle name="Normal 2 4 3 5 2" xfId="26224" xr:uid="{79A6177C-04C0-4B86-91AB-97D38080F61B}"/>
    <cellStyle name="Normal 2 4 3 6" xfId="19797" xr:uid="{31B18500-38F6-4AF6-8406-FDA040B51678}"/>
    <cellStyle name="Normal 2 4 3 7" xfId="36697" xr:uid="{1ECAD115-112A-4BC4-976F-D1C477BD8294}"/>
    <cellStyle name="Normal 2 4 3 8" xfId="39177" xr:uid="{5F12282E-22DB-4569-9D88-B58A878CD3A5}"/>
    <cellStyle name="Normal 2 4 3 9" xfId="41655" xr:uid="{AF27C9B2-D224-4634-B089-CCFB80076FF3}"/>
    <cellStyle name="Normal 2 4 4" xfId="5849" xr:uid="{00000000-0005-0000-0000-0000D9160000}"/>
    <cellStyle name="Normal 2 4 4 2" xfId="5850" xr:uid="{00000000-0005-0000-0000-0000DA160000}"/>
    <cellStyle name="Normal 2 4 4 2 10" xfId="39803" xr:uid="{9E2DCE7D-95BC-4A7D-9D98-A9711FF078B8}"/>
    <cellStyle name="Normal 2 4 4 2 11" xfId="42281" xr:uid="{FB4F8335-FD22-417B-B317-4152DAA66B14}"/>
    <cellStyle name="Normal 2 4 4 2 2" xfId="5851" xr:uid="{00000000-0005-0000-0000-0000DB160000}"/>
    <cellStyle name="Normal 2 4 4 2 2 10" xfId="42282" xr:uid="{E6B382A4-FB2A-49D3-80F8-0B22AA68038E}"/>
    <cellStyle name="Normal 2 4 4 2 2 2" xfId="5852" xr:uid="{00000000-0005-0000-0000-0000DC160000}"/>
    <cellStyle name="Normal 2 4 4 2 2 2 2" xfId="5853" xr:uid="{00000000-0005-0000-0000-0000DD160000}"/>
    <cellStyle name="Normal 2 4 4 2 2 2 2 2" xfId="5854" xr:uid="{00000000-0005-0000-0000-0000DE160000}"/>
    <cellStyle name="Normal 2 4 4 2 2 2 2 2 2" xfId="26229" xr:uid="{84BA9CAB-80AF-4084-973C-0A9FBBF22647}"/>
    <cellStyle name="Normal 2 4 4 2 2 2 2 3" xfId="26228" xr:uid="{55D23B47-5E54-477C-80E3-AA1CA1B4001A}"/>
    <cellStyle name="Normal 2 4 4 2 2 2 3" xfId="5855" xr:uid="{00000000-0005-0000-0000-0000DF160000}"/>
    <cellStyle name="Normal 2 4 4 2 2 2 3 2" xfId="26230" xr:uid="{382DC9D7-C711-4DD4-B1C2-06C201CB1028}"/>
    <cellStyle name="Normal 2 4 4 2 2 2 4" xfId="26227" xr:uid="{276CCA8F-1C81-4CED-991B-08CFCA5393D6}"/>
    <cellStyle name="Normal 2 4 4 2 2 2 5" xfId="24299" xr:uid="{4C907E0A-D24E-4355-B428-703165D516D1}"/>
    <cellStyle name="Normal 2 4 4 2 2 2 6" xfId="38159" xr:uid="{2222D9AC-06C2-4CD4-A210-51A41228CD2F}"/>
    <cellStyle name="Normal 2 4 4 2 2 2 7" xfId="40639" xr:uid="{0C82A231-AAD3-4238-BA13-CE37D60710C0}"/>
    <cellStyle name="Normal 2 4 4 2 2 2 8" xfId="43117" xr:uid="{32ABB800-24C3-4298-A1CD-7FBFD1E37035}"/>
    <cellStyle name="Normal 2 4 4 2 2 3" xfId="5856" xr:uid="{00000000-0005-0000-0000-0000E0160000}"/>
    <cellStyle name="Normal 2 4 4 2 2 3 2" xfId="5857" xr:uid="{00000000-0005-0000-0000-0000E1160000}"/>
    <cellStyle name="Normal 2 4 4 2 2 3 2 2" xfId="5858" xr:uid="{00000000-0005-0000-0000-0000E2160000}"/>
    <cellStyle name="Normal 2 4 4 2 2 3 2 2 2" xfId="26233" xr:uid="{CF0E11BF-68A4-4DEB-8D75-2AA4A45D1A96}"/>
    <cellStyle name="Normal 2 4 4 2 2 3 2 3" xfId="26232" xr:uid="{001A1ABE-86F3-40EB-8E32-AE75222ACB4D}"/>
    <cellStyle name="Normal 2 4 4 2 2 3 3" xfId="5859" xr:uid="{00000000-0005-0000-0000-0000E3160000}"/>
    <cellStyle name="Normal 2 4 4 2 2 3 3 2" xfId="26234" xr:uid="{51B1675B-E923-4A73-AB53-B8C08BE06BB7}"/>
    <cellStyle name="Normal 2 4 4 2 2 3 4" xfId="26231" xr:uid="{CB99D807-AD26-41B6-AC20-0D955F68D6F2}"/>
    <cellStyle name="Normal 2 4 4 2 2 4" xfId="5860" xr:uid="{00000000-0005-0000-0000-0000E4160000}"/>
    <cellStyle name="Normal 2 4 4 2 2 4 2" xfId="5861" xr:uid="{00000000-0005-0000-0000-0000E5160000}"/>
    <cellStyle name="Normal 2 4 4 2 2 4 2 2" xfId="26236" xr:uid="{051155F3-7CE9-496E-A265-378ED3C2C683}"/>
    <cellStyle name="Normal 2 4 4 2 2 4 3" xfId="26235" xr:uid="{483AD570-972F-4EA2-9A7C-A5B69F2D2D03}"/>
    <cellStyle name="Normal 2 4 4 2 2 5" xfId="5862" xr:uid="{00000000-0005-0000-0000-0000E6160000}"/>
    <cellStyle name="Normal 2 4 4 2 2 5 2" xfId="26237" xr:uid="{3FB2E855-9CCD-4F7F-864E-4EF98DCF07D2}"/>
    <cellStyle name="Normal 2 4 4 2 2 6" xfId="26226" xr:uid="{33C7192D-61D5-45D4-A64B-B3E66E0F3F23}"/>
    <cellStyle name="Normal 2 4 4 2 2 7" xfId="21483" xr:uid="{4E6B0F35-1751-432E-86D4-56EE29061BB2}"/>
    <cellStyle name="Normal 2 4 4 2 2 8" xfId="37324" xr:uid="{9B21BB2B-D35D-4953-82F0-C496C88EEB67}"/>
    <cellStyle name="Normal 2 4 4 2 2 9" xfId="39804" xr:uid="{15216B69-5AD9-4B76-A537-5E8287B7104C}"/>
    <cellStyle name="Normal 2 4 4 2 3" xfId="5863" xr:uid="{00000000-0005-0000-0000-0000E7160000}"/>
    <cellStyle name="Normal 2 4 4 2 3 2" xfId="5864" xr:uid="{00000000-0005-0000-0000-0000E8160000}"/>
    <cellStyle name="Normal 2 4 4 2 3 2 2" xfId="5865" xr:uid="{00000000-0005-0000-0000-0000E9160000}"/>
    <cellStyle name="Normal 2 4 4 2 3 2 2 2" xfId="26240" xr:uid="{C705E31F-FAB5-4BC7-AF88-B764CE6E570E}"/>
    <cellStyle name="Normal 2 4 4 2 3 2 3" xfId="26239" xr:uid="{704D0FE7-78F8-4B38-8D76-6FFBE12AB077}"/>
    <cellStyle name="Normal 2 4 4 2 3 3" xfId="5866" xr:uid="{00000000-0005-0000-0000-0000EA160000}"/>
    <cellStyle name="Normal 2 4 4 2 3 3 2" xfId="26241" xr:uid="{E94DE3EE-A1CE-4C4A-AE5B-410808676802}"/>
    <cellStyle name="Normal 2 4 4 2 3 4" xfId="26238" xr:uid="{EB94E659-C8F1-46EF-B62F-0B1A80FF52CE}"/>
    <cellStyle name="Normal 2 4 4 2 3 5" xfId="24298" xr:uid="{B1E2B07D-1791-404E-8EEE-77DCDB5AF56A}"/>
    <cellStyle name="Normal 2 4 4 2 3 6" xfId="38158" xr:uid="{C4586DEB-C958-4013-A990-187223E71E63}"/>
    <cellStyle name="Normal 2 4 4 2 3 7" xfId="40638" xr:uid="{4D79693E-74E9-4575-9066-ABA1D9BF9747}"/>
    <cellStyle name="Normal 2 4 4 2 3 8" xfId="43116" xr:uid="{7CCA6BF7-54A9-4FA6-8DA6-4E915D35900D}"/>
    <cellStyle name="Normal 2 4 4 2 4" xfId="5867" xr:uid="{00000000-0005-0000-0000-0000EB160000}"/>
    <cellStyle name="Normal 2 4 4 2 4 2" xfId="5868" xr:uid="{00000000-0005-0000-0000-0000EC160000}"/>
    <cellStyle name="Normal 2 4 4 2 4 2 2" xfId="5869" xr:uid="{00000000-0005-0000-0000-0000ED160000}"/>
    <cellStyle name="Normal 2 4 4 2 4 2 2 2" xfId="26244" xr:uid="{E0E0D2DE-456D-4FB9-BAF0-380061923F3E}"/>
    <cellStyle name="Normal 2 4 4 2 4 2 3" xfId="26243" xr:uid="{36234184-34A9-4AAD-B902-EF4DF70706A2}"/>
    <cellStyle name="Normal 2 4 4 2 4 3" xfId="5870" xr:uid="{00000000-0005-0000-0000-0000EE160000}"/>
    <cellStyle name="Normal 2 4 4 2 4 3 2" xfId="26245" xr:uid="{E1516272-D144-4FAC-A3FA-2FD2E6EA2CDD}"/>
    <cellStyle name="Normal 2 4 4 2 4 4" xfId="26242" xr:uid="{FEEEF42B-6A6D-46D7-AAC9-A6D9A8EB8EC0}"/>
    <cellStyle name="Normal 2 4 4 2 5" xfId="5871" xr:uid="{00000000-0005-0000-0000-0000EF160000}"/>
    <cellStyle name="Normal 2 4 4 2 5 2" xfId="5872" xr:uid="{00000000-0005-0000-0000-0000F0160000}"/>
    <cellStyle name="Normal 2 4 4 2 5 2 2" xfId="26247" xr:uid="{F8FD1D30-1C92-48C4-BE15-B1C9FD9517BD}"/>
    <cellStyle name="Normal 2 4 4 2 5 3" xfId="26246" xr:uid="{D1B054DF-E172-4944-BC39-AF00B5B09B00}"/>
    <cellStyle name="Normal 2 4 4 2 6" xfId="5873" xr:uid="{00000000-0005-0000-0000-0000F1160000}"/>
    <cellStyle name="Normal 2 4 4 2 6 2" xfId="26248" xr:uid="{F44A0F73-D831-43B8-BB8A-9037169D5A86}"/>
    <cellStyle name="Normal 2 4 4 2 7" xfId="26225" xr:uid="{3F4C8A53-0494-4851-AF1D-85C81C25D46A}"/>
    <cellStyle name="Normal 2 4 4 2 8" xfId="21482" xr:uid="{7D0E5B21-4985-4910-AA55-9C1E1F108806}"/>
    <cellStyle name="Normal 2 4 4 2 9" xfId="37323" xr:uid="{B38CE754-193C-4CBE-B0EF-5D6465B87361}"/>
    <cellStyle name="Normal 2 4 4 3" xfId="5874" xr:uid="{00000000-0005-0000-0000-0000F2160000}"/>
    <cellStyle name="Normal 2 4 4 3 2" xfId="21484" xr:uid="{EDE01E17-F0C7-4282-ABCA-13094DD1C084}"/>
    <cellStyle name="Normal 2 4 4 4" xfId="5875" xr:uid="{00000000-0005-0000-0000-0000F3160000}"/>
    <cellStyle name="Normal 2 4 4 4 2" xfId="26249" xr:uid="{64A6A7CC-EEFE-4729-9555-94910D0D8D5B}"/>
    <cellStyle name="Normal 2 4 4 4 3" xfId="24297" xr:uid="{4428597B-3494-413F-9B2F-8F9EAA8F05D9}"/>
    <cellStyle name="Normal 2 4 4 4 4" xfId="38157" xr:uid="{4CDB8B89-B3BA-4C7B-8072-E36275A65F10}"/>
    <cellStyle name="Normal 2 4 4 4 5" xfId="40637" xr:uid="{62463564-138A-4853-A86D-8BADF49BC241}"/>
    <cellStyle name="Normal 2 4 4 4 6" xfId="43115" xr:uid="{CB6BBA7B-E47E-4F72-945D-164E5B8FC7D9}"/>
    <cellStyle name="Normal 2 4 4 5" xfId="5876" xr:uid="{00000000-0005-0000-0000-0000F4160000}"/>
    <cellStyle name="Normal 2 4 4 5 2" xfId="26250" xr:uid="{E99B9FE4-3432-4096-9B90-0DD240BCCD70}"/>
    <cellStyle name="Normal 2 4 4 6" xfId="19798" xr:uid="{A4816655-3832-4B7F-8AF9-63B605A27597}"/>
    <cellStyle name="Normal 2 4 4 7" xfId="36698" xr:uid="{A421D657-590E-4797-8825-1044829B2FE9}"/>
    <cellStyle name="Normal 2 4 4 8" xfId="39178" xr:uid="{FBAE1486-2895-4540-89C6-EE4CE6892237}"/>
    <cellStyle name="Normal 2 4 4 9" xfId="41656" xr:uid="{70236A82-C658-4E3E-AD43-C90836A0856C}"/>
    <cellStyle name="Normal 2 4 5" xfId="5877" xr:uid="{00000000-0005-0000-0000-0000F5160000}"/>
    <cellStyle name="Normal 2 4 5 10" xfId="36699" xr:uid="{279F34A0-AB15-4599-BF75-5F508CA22A7D}"/>
    <cellStyle name="Normal 2 4 5 11" xfId="39179" xr:uid="{0B46B7E3-A7F3-48F7-812E-FB339CFB3C30}"/>
    <cellStyle name="Normal 2 4 5 12" xfId="41657" xr:uid="{AC012D52-5BA9-4F00-AA8B-86E29FF40509}"/>
    <cellStyle name="Normal 2 4 5 2" xfId="5878" xr:uid="{00000000-0005-0000-0000-0000F6160000}"/>
    <cellStyle name="Normal 2 4 5 2 10" xfId="39805" xr:uid="{55262D4C-082C-4342-8FE5-05666C4A5B3F}"/>
    <cellStyle name="Normal 2 4 5 2 11" xfId="42283" xr:uid="{2F17DB5E-DB12-4D43-8E9C-8890CD129D5E}"/>
    <cellStyle name="Normal 2 4 5 2 2" xfId="5879" xr:uid="{00000000-0005-0000-0000-0000F7160000}"/>
    <cellStyle name="Normal 2 4 5 2 2 10" xfId="42284" xr:uid="{9500D842-80ED-44E8-BCF0-BF2B446CF314}"/>
    <cellStyle name="Normal 2 4 5 2 2 2" xfId="5880" xr:uid="{00000000-0005-0000-0000-0000F8160000}"/>
    <cellStyle name="Normal 2 4 5 2 2 2 2" xfId="5881" xr:uid="{00000000-0005-0000-0000-0000F9160000}"/>
    <cellStyle name="Normal 2 4 5 2 2 2 2 2" xfId="5882" xr:uid="{00000000-0005-0000-0000-0000FA160000}"/>
    <cellStyle name="Normal 2 4 5 2 2 2 2 2 2" xfId="26253" xr:uid="{6D4683D0-948F-40BD-B2FF-23C5DAB5B9FE}"/>
    <cellStyle name="Normal 2 4 5 2 2 2 2 3" xfId="26708" xr:uid="{37C4BF5D-A866-4FEE-B183-9799CDE5BA7C}"/>
    <cellStyle name="Normal 2 4 5 2 2 2 3" xfId="5883" xr:uid="{00000000-0005-0000-0000-0000FB160000}"/>
    <cellStyle name="Normal 2 4 5 2 2 2 3 2" xfId="26254" xr:uid="{223B23C2-10C1-490D-B6E8-B548D2348A1C}"/>
    <cellStyle name="Normal 2 4 5 2 2 2 4" xfId="26707" xr:uid="{46070265-3BBE-4C95-99CC-4B8F4056A066}"/>
    <cellStyle name="Normal 2 4 5 2 2 2 5" xfId="24302" xr:uid="{C40288FD-BD5E-41C8-8E90-5C76355D7A8D}"/>
    <cellStyle name="Normal 2 4 5 2 2 2 6" xfId="38162" xr:uid="{F1071021-A83D-4920-8763-92C5DF2A7B44}"/>
    <cellStyle name="Normal 2 4 5 2 2 2 7" xfId="40642" xr:uid="{EF200D45-8E5D-45AF-819F-565FB52726B4}"/>
    <cellStyle name="Normal 2 4 5 2 2 2 8" xfId="43120" xr:uid="{CBE4B321-4022-4535-9A61-C51FC763B6AD}"/>
    <cellStyle name="Normal 2 4 5 2 2 3" xfId="5884" xr:uid="{00000000-0005-0000-0000-0000FC160000}"/>
    <cellStyle name="Normal 2 4 5 2 2 3 2" xfId="5885" xr:uid="{00000000-0005-0000-0000-0000FD160000}"/>
    <cellStyle name="Normal 2 4 5 2 2 3 2 2" xfId="5886" xr:uid="{00000000-0005-0000-0000-0000FE160000}"/>
    <cellStyle name="Normal 2 4 5 2 2 3 2 2 2" xfId="26256" xr:uid="{2F6AEB7A-3E9A-49C5-A028-F1F9B301ADD0}"/>
    <cellStyle name="Normal 2 4 5 2 2 3 2 3" xfId="26255" xr:uid="{000F4B9A-3613-466B-B996-11C884A67D35}"/>
    <cellStyle name="Normal 2 4 5 2 2 3 3" xfId="5887" xr:uid="{00000000-0005-0000-0000-0000FF160000}"/>
    <cellStyle name="Normal 2 4 5 2 2 3 3 2" xfId="26710" xr:uid="{6A95CBA5-F6CA-478F-8B17-72EA54E1BCFE}"/>
    <cellStyle name="Normal 2 4 5 2 2 3 4" xfId="26709" xr:uid="{67649680-1883-482F-BBBA-C01153DD5B3E}"/>
    <cellStyle name="Normal 2 4 5 2 2 4" xfId="5888" xr:uid="{00000000-0005-0000-0000-000000170000}"/>
    <cellStyle name="Normal 2 4 5 2 2 4 2" xfId="5889" xr:uid="{00000000-0005-0000-0000-000001170000}"/>
    <cellStyle name="Normal 2 4 5 2 2 4 2 2" xfId="26258" xr:uid="{8D899AEF-1411-44B5-8A95-23AB8998D7B1}"/>
    <cellStyle name="Normal 2 4 5 2 2 4 3" xfId="26257" xr:uid="{C7513AD0-A0F2-4108-8E08-2DC4A56E894D}"/>
    <cellStyle name="Normal 2 4 5 2 2 5" xfId="5890" xr:uid="{00000000-0005-0000-0000-000002170000}"/>
    <cellStyle name="Normal 2 4 5 2 2 5 2" xfId="26259" xr:uid="{74AB72C4-C810-4EE1-A099-1812AD9E8779}"/>
    <cellStyle name="Normal 2 4 5 2 2 6" xfId="26252" xr:uid="{055A583B-BAEA-4CFA-A462-47327EFDEE56}"/>
    <cellStyle name="Normal 2 4 5 2 2 7" xfId="21486" xr:uid="{864135D0-9D9A-4300-A640-70C0D7604B22}"/>
    <cellStyle name="Normal 2 4 5 2 2 8" xfId="37326" xr:uid="{0B0FCB69-AF3C-4671-A259-BCE70D0F070D}"/>
    <cellStyle name="Normal 2 4 5 2 2 9" xfId="39806" xr:uid="{51B9DF3E-FE37-4DF3-AC1F-E743D27EE147}"/>
    <cellStyle name="Normal 2 4 5 2 3" xfId="5891" xr:uid="{00000000-0005-0000-0000-000003170000}"/>
    <cellStyle name="Normal 2 4 5 2 3 2" xfId="5892" xr:uid="{00000000-0005-0000-0000-000004170000}"/>
    <cellStyle name="Normal 2 4 5 2 3 2 2" xfId="5893" xr:uid="{00000000-0005-0000-0000-000005170000}"/>
    <cellStyle name="Normal 2 4 5 2 3 2 2 2" xfId="26711" xr:uid="{D860D16A-2FB6-4909-AC66-732AAA92F26B}"/>
    <cellStyle name="Normal 2 4 5 2 3 2 3" xfId="26261" xr:uid="{CB73B420-F3DB-4177-93ED-07C993F93AF1}"/>
    <cellStyle name="Normal 2 4 5 2 3 3" xfId="5894" xr:uid="{00000000-0005-0000-0000-000006170000}"/>
    <cellStyle name="Normal 2 4 5 2 3 3 2" xfId="26262" xr:uid="{B636D9D5-5CDE-4E8E-A522-F3BE83A471A3}"/>
    <cellStyle name="Normal 2 4 5 2 3 4" xfId="26260" xr:uid="{1F74C7CB-2DC6-4537-AB01-32AAC1B18974}"/>
    <cellStyle name="Normal 2 4 5 2 3 5" xfId="24301" xr:uid="{542CCEA1-A90A-476B-BA99-560025E26BA3}"/>
    <cellStyle name="Normal 2 4 5 2 3 6" xfId="38161" xr:uid="{71DA6F58-29CC-436A-9E5C-87C78DF85C67}"/>
    <cellStyle name="Normal 2 4 5 2 3 7" xfId="40641" xr:uid="{F44F5BA2-3D76-4760-AD91-6B554547F905}"/>
    <cellStyle name="Normal 2 4 5 2 3 8" xfId="43119" xr:uid="{C1435E2F-1EEF-49EE-A28C-AA89EABFDC17}"/>
    <cellStyle name="Normal 2 4 5 2 4" xfId="5895" xr:uid="{00000000-0005-0000-0000-000007170000}"/>
    <cellStyle name="Normal 2 4 5 2 4 2" xfId="5896" xr:uid="{00000000-0005-0000-0000-000008170000}"/>
    <cellStyle name="Normal 2 4 5 2 4 2 2" xfId="5897" xr:uid="{00000000-0005-0000-0000-000009170000}"/>
    <cellStyle name="Normal 2 4 5 2 4 2 2 2" xfId="26265" xr:uid="{5B8A820E-C27B-4489-83F0-3ED4E4DED7FF}"/>
    <cellStyle name="Normal 2 4 5 2 4 2 3" xfId="26264" xr:uid="{FF4517BA-2D0B-4893-B20A-99F24DB93872}"/>
    <cellStyle name="Normal 2 4 5 2 4 3" xfId="5898" xr:uid="{00000000-0005-0000-0000-00000A170000}"/>
    <cellStyle name="Normal 2 4 5 2 4 3 2" xfId="26266" xr:uid="{0409EFE0-8BE1-49A3-8B1C-20B39249159A}"/>
    <cellStyle name="Normal 2 4 5 2 4 4" xfId="26263" xr:uid="{DA4AA715-BCB5-4792-979E-2DDB6A313D3D}"/>
    <cellStyle name="Normal 2 4 5 2 5" xfId="5899" xr:uid="{00000000-0005-0000-0000-00000B170000}"/>
    <cellStyle name="Normal 2 4 5 2 5 2" xfId="5900" xr:uid="{00000000-0005-0000-0000-00000C170000}"/>
    <cellStyle name="Normal 2 4 5 2 5 2 2" xfId="26268" xr:uid="{F86C5F55-2409-4D21-90F5-865F65F0F5D0}"/>
    <cellStyle name="Normal 2 4 5 2 5 3" xfId="26267" xr:uid="{6EA95D5E-8822-4D11-A6FB-3DEA3B7C00A6}"/>
    <cellStyle name="Normal 2 4 5 2 6" xfId="5901" xr:uid="{00000000-0005-0000-0000-00000D170000}"/>
    <cellStyle name="Normal 2 4 5 2 6 2" xfId="26269" xr:uid="{096DB251-162A-429A-9257-C077128BB046}"/>
    <cellStyle name="Normal 2 4 5 2 7" xfId="26251" xr:uid="{A097E297-DA9E-4571-B40B-C1F9BE6E1D2A}"/>
    <cellStyle name="Normal 2 4 5 2 8" xfId="21485" xr:uid="{DEB7315A-914E-4506-8719-8831895A4928}"/>
    <cellStyle name="Normal 2 4 5 2 9" xfId="37325" xr:uid="{96629C53-9BBC-4020-8315-EA676DA9F036}"/>
    <cellStyle name="Normal 2 4 5 3" xfId="5902" xr:uid="{00000000-0005-0000-0000-00000E170000}"/>
    <cellStyle name="Normal 2 4 5 3 10" xfId="42285" xr:uid="{4F8B6594-0B80-40A2-A831-77215899B85D}"/>
    <cellStyle name="Normal 2 4 5 3 2" xfId="5903" xr:uid="{00000000-0005-0000-0000-00000F170000}"/>
    <cellStyle name="Normal 2 4 5 3 2 2" xfId="5904" xr:uid="{00000000-0005-0000-0000-000010170000}"/>
    <cellStyle name="Normal 2 4 5 3 2 2 2" xfId="5905" xr:uid="{00000000-0005-0000-0000-000011170000}"/>
    <cellStyle name="Normal 2 4 5 3 2 2 2 2" xfId="26273" xr:uid="{89598E23-E2CF-4283-89A9-CC9633DF14E2}"/>
    <cellStyle name="Normal 2 4 5 3 2 2 3" xfId="26272" xr:uid="{0441213B-D2A8-40C2-80A2-1A107B8BE51A}"/>
    <cellStyle name="Normal 2 4 5 3 2 3" xfId="5906" xr:uid="{00000000-0005-0000-0000-000012170000}"/>
    <cellStyle name="Normal 2 4 5 3 2 3 2" xfId="26274" xr:uid="{165C7684-EFAE-4F49-8F44-E0311A640213}"/>
    <cellStyle name="Normal 2 4 5 3 2 4" xfId="26271" xr:uid="{3C3AAA4A-FE50-4E58-9DAA-75C88CF30324}"/>
    <cellStyle name="Normal 2 4 5 3 2 5" xfId="24303" xr:uid="{D783B8F5-A9C8-4676-B257-203074EE2690}"/>
    <cellStyle name="Normal 2 4 5 3 2 6" xfId="38163" xr:uid="{7C199FED-C4EB-43D4-8781-3944CCF671EE}"/>
    <cellStyle name="Normal 2 4 5 3 2 7" xfId="40643" xr:uid="{307316AD-F7F7-4834-B3F8-6A292E35077F}"/>
    <cellStyle name="Normal 2 4 5 3 2 8" xfId="43121" xr:uid="{481A89E3-8A11-4CFF-946A-33C426A965EF}"/>
    <cellStyle name="Normal 2 4 5 3 3" xfId="5907" xr:uid="{00000000-0005-0000-0000-000013170000}"/>
    <cellStyle name="Normal 2 4 5 3 3 2" xfId="5908" xr:uid="{00000000-0005-0000-0000-000014170000}"/>
    <cellStyle name="Normal 2 4 5 3 3 2 2" xfId="5909" xr:uid="{00000000-0005-0000-0000-000015170000}"/>
    <cellStyle name="Normal 2 4 5 3 3 2 2 2" xfId="26277" xr:uid="{529085B3-1C76-4D06-B2E6-AB925381DF1B}"/>
    <cellStyle name="Normal 2 4 5 3 3 2 3" xfId="26276" xr:uid="{5513BD7B-F337-4D50-AC79-6758F6E03E16}"/>
    <cellStyle name="Normal 2 4 5 3 3 3" xfId="5910" xr:uid="{00000000-0005-0000-0000-000016170000}"/>
    <cellStyle name="Normal 2 4 5 3 3 3 2" xfId="26278" xr:uid="{AD1A3C31-F0B6-4B51-B393-8E15942CEEF3}"/>
    <cellStyle name="Normal 2 4 5 3 3 4" xfId="26275" xr:uid="{46B252BC-A846-40C4-86AB-E5226CD1414B}"/>
    <cellStyle name="Normal 2 4 5 3 4" xfId="5911" xr:uid="{00000000-0005-0000-0000-000017170000}"/>
    <cellStyle name="Normal 2 4 5 3 4 2" xfId="5912" xr:uid="{00000000-0005-0000-0000-000018170000}"/>
    <cellStyle name="Normal 2 4 5 3 4 2 2" xfId="26280" xr:uid="{3465241A-8234-4657-BDB7-B57C26D87391}"/>
    <cellStyle name="Normal 2 4 5 3 4 3" xfId="26279" xr:uid="{4DA51525-7FB3-4C7B-97E6-2EB0C6BE436E}"/>
    <cellStyle name="Normal 2 4 5 3 5" xfId="5913" xr:uid="{00000000-0005-0000-0000-000019170000}"/>
    <cellStyle name="Normal 2 4 5 3 5 2" xfId="26281" xr:uid="{A719C892-1B56-4A8B-B136-D1AEB76F7096}"/>
    <cellStyle name="Normal 2 4 5 3 6" xfId="26270" xr:uid="{6CCC0FA4-BC53-4F1F-8A19-1E905FEB83C3}"/>
    <cellStyle name="Normal 2 4 5 3 7" xfId="21487" xr:uid="{946C7EB7-CF1A-4BD9-BB4A-A3EE452A7527}"/>
    <cellStyle name="Normal 2 4 5 3 8" xfId="37327" xr:uid="{84012C8B-575C-4E1A-9F26-058860059F3D}"/>
    <cellStyle name="Normal 2 4 5 3 9" xfId="39807" xr:uid="{1FA881F0-208B-4088-9238-EE7225DDBA04}"/>
    <cellStyle name="Normal 2 4 5 4" xfId="5914" xr:uid="{00000000-0005-0000-0000-00001A170000}"/>
    <cellStyle name="Normal 2 4 5 4 2" xfId="5915" xr:uid="{00000000-0005-0000-0000-00001B170000}"/>
    <cellStyle name="Normal 2 4 5 4 2 2" xfId="5916" xr:uid="{00000000-0005-0000-0000-00001C170000}"/>
    <cellStyle name="Normal 2 4 5 4 2 2 2" xfId="5917" xr:uid="{00000000-0005-0000-0000-00001D170000}"/>
    <cellStyle name="Normal 2 4 5 4 2 2 2 2" xfId="26285" xr:uid="{5FBC2F21-1B59-4071-A828-FA998575CD07}"/>
    <cellStyle name="Normal 2 4 5 4 2 2 3" xfId="26284" xr:uid="{135047D8-8FF6-4F30-8C12-8C4A2CA7EE51}"/>
    <cellStyle name="Normal 2 4 5 4 2 3" xfId="5918" xr:uid="{00000000-0005-0000-0000-00001E170000}"/>
    <cellStyle name="Normal 2 4 5 4 2 3 2" xfId="26286" xr:uid="{CB77BFD8-9036-411D-9957-87009F0FAE4A}"/>
    <cellStyle name="Normal 2 4 5 4 2 4" xfId="26283" xr:uid="{F75C8D22-4CCE-4344-8A7D-4CF88B4F5D46}"/>
    <cellStyle name="Normal 2 4 5 4 3" xfId="5919" xr:uid="{00000000-0005-0000-0000-00001F170000}"/>
    <cellStyle name="Normal 2 4 5 4 3 2" xfId="5920" xr:uid="{00000000-0005-0000-0000-000020170000}"/>
    <cellStyle name="Normal 2 4 5 4 3 2 2" xfId="26288" xr:uid="{B67F1CD0-8518-4335-AA36-11F7BA29D42C}"/>
    <cellStyle name="Normal 2 4 5 4 3 3" xfId="26287" xr:uid="{07CA91BC-D5C0-4848-B1AC-1407FF65FECE}"/>
    <cellStyle name="Normal 2 4 5 4 4" xfId="5921" xr:uid="{00000000-0005-0000-0000-000021170000}"/>
    <cellStyle name="Normal 2 4 5 4 4 2" xfId="26289" xr:uid="{563C191B-5E06-4ABA-A2FB-8F456A5DA4AB}"/>
    <cellStyle name="Normal 2 4 5 4 5" xfId="26282" xr:uid="{BCEE7E48-7D49-4116-B88A-9A157DEEC82E}"/>
    <cellStyle name="Normal 2 4 5 4 6" xfId="24300" xr:uid="{1782E21C-7E85-4918-A550-8E0A3FFFDD2E}"/>
    <cellStyle name="Normal 2 4 5 4 7" xfId="38160" xr:uid="{B4DD4CB5-A7E2-4A70-820D-A430E5DF364A}"/>
    <cellStyle name="Normal 2 4 5 4 8" xfId="40640" xr:uid="{C6EAB458-0CD4-4EA9-A253-C6E3EA8B4438}"/>
    <cellStyle name="Normal 2 4 5 4 9" xfId="43118" xr:uid="{05038C8B-360C-41F6-B383-D3CBC4D0F637}"/>
    <cellStyle name="Normal 2 4 5 5" xfId="5922" xr:uid="{00000000-0005-0000-0000-000022170000}"/>
    <cellStyle name="Normal 2 4 5 5 2" xfId="26290" xr:uid="{89D79D52-7278-4194-AABC-C2B0A65E441F}"/>
    <cellStyle name="Normal 2 4 5 6" xfId="5923" xr:uid="{00000000-0005-0000-0000-000023170000}"/>
    <cellStyle name="Normal 2 4 5 6 2" xfId="5924" xr:uid="{00000000-0005-0000-0000-000024170000}"/>
    <cellStyle name="Normal 2 4 5 6 2 2" xfId="26292" xr:uid="{B30E90DB-D6BD-4794-BBDA-44BCBE2344CB}"/>
    <cellStyle name="Normal 2 4 5 6 3" xfId="26291" xr:uid="{E871F4B9-F290-4564-BEA9-71451E0A1484}"/>
    <cellStyle name="Normal 2 4 5 7" xfId="5925" xr:uid="{00000000-0005-0000-0000-000025170000}"/>
    <cellStyle name="Normal 2 4 5 7 2" xfId="26293" xr:uid="{FBB1E1BB-25B5-4217-9079-5A6BC42E8ABD}"/>
    <cellStyle name="Normal 2 4 5 8" xfId="26706" xr:uid="{3530C034-2A9E-4AE7-BB6F-A57A2F267AF6}"/>
    <cellStyle name="Normal 2 4 5 9" xfId="19799" xr:uid="{B2C8FB49-C609-490B-9845-04C0E0E86E3B}"/>
    <cellStyle name="Normal 2 4 6" xfId="5926" xr:uid="{00000000-0005-0000-0000-000026170000}"/>
    <cellStyle name="Normal 2 4 6 10" xfId="39180" xr:uid="{046F3CB6-5028-4CF5-AEA7-527AD2EE0C3F}"/>
    <cellStyle name="Normal 2 4 6 11" xfId="41658" xr:uid="{AD24E850-692A-4B86-BF9E-78A416E8E681}"/>
    <cellStyle name="Normal 2 4 6 2" xfId="5927" xr:uid="{00000000-0005-0000-0000-000027170000}"/>
    <cellStyle name="Normal 2 4 6 2 10" xfId="42286" xr:uid="{416AC7D0-16DD-4090-8DCB-C21C6ED1608C}"/>
    <cellStyle name="Normal 2 4 6 2 2" xfId="5928" xr:uid="{00000000-0005-0000-0000-000028170000}"/>
    <cellStyle name="Normal 2 4 6 2 2 2" xfId="5929" xr:uid="{00000000-0005-0000-0000-000029170000}"/>
    <cellStyle name="Normal 2 4 6 2 2 2 2" xfId="5930" xr:uid="{00000000-0005-0000-0000-00002A170000}"/>
    <cellStyle name="Normal 2 4 6 2 2 2 2 2" xfId="26298" xr:uid="{3B8B2433-11DA-4E3A-9F3B-E62A8DB08D70}"/>
    <cellStyle name="Normal 2 4 6 2 2 2 3" xfId="26297" xr:uid="{B8E839F8-083A-467E-B0E6-188EB9DA659A}"/>
    <cellStyle name="Normal 2 4 6 2 2 3" xfId="5931" xr:uid="{00000000-0005-0000-0000-00002B170000}"/>
    <cellStyle name="Normal 2 4 6 2 2 3 2" xfId="26299" xr:uid="{56A84EDE-E779-4191-BE31-CBCF05111178}"/>
    <cellStyle name="Normal 2 4 6 2 2 4" xfId="26296" xr:uid="{C344D9AE-7790-4A29-8B22-217A3DCCB9D0}"/>
    <cellStyle name="Normal 2 4 6 2 2 5" xfId="24305" xr:uid="{04931402-9604-483F-83ED-A1167A46EA7C}"/>
    <cellStyle name="Normal 2 4 6 2 2 6" xfId="38165" xr:uid="{D419F97E-7A8A-415F-9ECD-A67ED172D631}"/>
    <cellStyle name="Normal 2 4 6 2 2 7" xfId="40645" xr:uid="{6FAFBA46-4405-4F28-843D-1303AF8805CF}"/>
    <cellStyle name="Normal 2 4 6 2 2 8" xfId="43123" xr:uid="{61435628-4A68-4AC8-895E-A11C1544F9F2}"/>
    <cellStyle name="Normal 2 4 6 2 3" xfId="5932" xr:uid="{00000000-0005-0000-0000-00002C170000}"/>
    <cellStyle name="Normal 2 4 6 2 3 2" xfId="5933" xr:uid="{00000000-0005-0000-0000-00002D170000}"/>
    <cellStyle name="Normal 2 4 6 2 3 2 2" xfId="5934" xr:uid="{00000000-0005-0000-0000-00002E170000}"/>
    <cellStyle name="Normal 2 4 6 2 3 2 2 2" xfId="26302" xr:uid="{54FE9C36-7CE3-4781-88A1-CD3086CE4CBE}"/>
    <cellStyle name="Normal 2 4 6 2 3 2 3" xfId="26301" xr:uid="{3EEB7378-0622-4283-AAA4-6491B3B2E255}"/>
    <cellStyle name="Normal 2 4 6 2 3 3" xfId="5935" xr:uid="{00000000-0005-0000-0000-00002F170000}"/>
    <cellStyle name="Normal 2 4 6 2 3 3 2" xfId="26303" xr:uid="{3A45BE08-6006-43C0-9AB3-18BAD75B04F9}"/>
    <cellStyle name="Normal 2 4 6 2 3 4" xfId="26300" xr:uid="{36D94EC0-6C0E-4BDB-9F67-8E702BA42224}"/>
    <cellStyle name="Normal 2 4 6 2 4" xfId="5936" xr:uid="{00000000-0005-0000-0000-000030170000}"/>
    <cellStyle name="Normal 2 4 6 2 4 2" xfId="5937" xr:uid="{00000000-0005-0000-0000-000031170000}"/>
    <cellStyle name="Normal 2 4 6 2 4 2 2" xfId="26305" xr:uid="{A91602BD-02AB-4DF2-B95A-B7176613FC26}"/>
    <cellStyle name="Normal 2 4 6 2 4 3" xfId="26304" xr:uid="{DFCB97DF-FEFB-4043-9B49-0B8372440E5C}"/>
    <cellStyle name="Normal 2 4 6 2 5" xfId="5938" xr:uid="{00000000-0005-0000-0000-000032170000}"/>
    <cellStyle name="Normal 2 4 6 2 5 2" xfId="26306" xr:uid="{DE56FDF8-9590-4C38-9570-28C87AE6AD2B}"/>
    <cellStyle name="Normal 2 4 6 2 6" xfId="26295" xr:uid="{A8A0B382-63B0-484F-B884-5795291293D1}"/>
    <cellStyle name="Normal 2 4 6 2 7" xfId="21488" xr:uid="{C00EAEE0-D0C1-4C20-9764-1FF8E669DF74}"/>
    <cellStyle name="Normal 2 4 6 2 8" xfId="37328" xr:uid="{209DAC06-236F-4593-8358-24F4C342908C}"/>
    <cellStyle name="Normal 2 4 6 2 9" xfId="39808" xr:uid="{12227475-6202-429A-8B8B-FE5928E71CA0}"/>
    <cellStyle name="Normal 2 4 6 3" xfId="5939" xr:uid="{00000000-0005-0000-0000-000033170000}"/>
    <cellStyle name="Normal 2 4 6 3 2" xfId="5940" xr:uid="{00000000-0005-0000-0000-000034170000}"/>
    <cellStyle name="Normal 2 4 6 3 2 2" xfId="5941" xr:uid="{00000000-0005-0000-0000-000035170000}"/>
    <cellStyle name="Normal 2 4 6 3 2 2 2" xfId="5942" xr:uid="{00000000-0005-0000-0000-000036170000}"/>
    <cellStyle name="Normal 2 4 6 3 2 2 2 2" xfId="20900" xr:uid="{2B0F81F1-BC96-456B-B9F7-53C9AD2387AB}"/>
    <cellStyle name="Normal 2 4 6 3 2 2 3" xfId="20899" xr:uid="{B6A7E107-D501-45A1-858C-95F2825D8349}"/>
    <cellStyle name="Normal 2 4 6 3 2 3" xfId="5943" xr:uid="{00000000-0005-0000-0000-000037170000}"/>
    <cellStyle name="Normal 2 4 6 3 2 3 2" xfId="26309" xr:uid="{E89665B5-7C68-45CA-85DF-49E210BF70C2}"/>
    <cellStyle name="Normal 2 4 6 3 2 4" xfId="26308" xr:uid="{B91D4A83-4787-438F-8417-811ABE14AAF4}"/>
    <cellStyle name="Normal 2 4 6 3 3" xfId="5944" xr:uid="{00000000-0005-0000-0000-000038170000}"/>
    <cellStyle name="Normal 2 4 6 3 3 2" xfId="5945" xr:uid="{00000000-0005-0000-0000-000039170000}"/>
    <cellStyle name="Normal 2 4 6 3 3 2 2" xfId="26311" xr:uid="{EBE59E5B-25DF-4140-BE91-DDAF70116549}"/>
    <cellStyle name="Normal 2 4 6 3 3 3" xfId="26310" xr:uid="{5556943F-C626-466C-899B-83CDE333B5B1}"/>
    <cellStyle name="Normal 2 4 6 3 4" xfId="5946" xr:uid="{00000000-0005-0000-0000-00003A170000}"/>
    <cellStyle name="Normal 2 4 6 3 4 2" xfId="26312" xr:uid="{F1395B5C-85D9-4021-BDCB-2DEF8920DD02}"/>
    <cellStyle name="Normal 2 4 6 3 5" xfId="26307" xr:uid="{6ABC353D-794A-49F6-86BD-91F91EB4BBAA}"/>
    <cellStyle name="Normal 2 4 6 3 6" xfId="24304" xr:uid="{2F7BCE28-8C82-49D6-A0F3-4FD51EBA79BF}"/>
    <cellStyle name="Normal 2 4 6 3 7" xfId="38164" xr:uid="{1B9E4F67-2020-461D-B530-1311876072A2}"/>
    <cellStyle name="Normal 2 4 6 3 8" xfId="40644" xr:uid="{8F1FBF35-B8E9-477C-B6D0-453DFA8804AF}"/>
    <cellStyle name="Normal 2 4 6 3 9" xfId="43122" xr:uid="{75FDCD28-4DFF-4513-8800-25C7621E6B21}"/>
    <cellStyle name="Normal 2 4 6 4" xfId="5947" xr:uid="{00000000-0005-0000-0000-00003B170000}"/>
    <cellStyle name="Normal 2 4 6 4 2" xfId="26313" xr:uid="{138CD164-F1DE-48BC-8D30-7EE2F95CCE64}"/>
    <cellStyle name="Normal 2 4 6 5" xfId="5948" xr:uid="{00000000-0005-0000-0000-00003C170000}"/>
    <cellStyle name="Normal 2 4 6 5 2" xfId="5949" xr:uid="{00000000-0005-0000-0000-00003D170000}"/>
    <cellStyle name="Normal 2 4 6 5 2 2" xfId="26315" xr:uid="{724FA79C-A335-43BC-AA49-5585DF867808}"/>
    <cellStyle name="Normal 2 4 6 5 3" xfId="26314" xr:uid="{F0B52304-1952-4EC7-B539-FB3E6421B7B6}"/>
    <cellStyle name="Normal 2 4 6 6" xfId="5950" xr:uid="{00000000-0005-0000-0000-00003E170000}"/>
    <cellStyle name="Normal 2 4 6 6 2" xfId="26316" xr:uid="{EBAD1304-C98E-4AB6-882A-83815B9033D1}"/>
    <cellStyle name="Normal 2 4 6 7" xfId="26294" xr:uid="{A261172E-A58D-40DA-8091-47FE40D0224B}"/>
    <cellStyle name="Normal 2 4 6 8" xfId="19800" xr:uid="{B5DE4F83-F041-4EBE-968D-D688C589CAC1}"/>
    <cellStyle name="Normal 2 4 6 9" xfId="36700" xr:uid="{DD850AE9-E49E-46C0-8894-7D951F499C10}"/>
    <cellStyle name="Normal 2 4 7" xfId="5951" xr:uid="{00000000-0005-0000-0000-00003F170000}"/>
    <cellStyle name="Normal 2 4 7 10" xfId="39181" xr:uid="{434DE218-495F-4DFD-B0EE-223C99F44523}"/>
    <cellStyle name="Normal 2 4 7 11" xfId="41659" xr:uid="{8D6897F8-36BB-4714-A07D-C67417BBA45A}"/>
    <cellStyle name="Normal 2 4 7 2" xfId="5952" xr:uid="{00000000-0005-0000-0000-000040170000}"/>
    <cellStyle name="Normal 2 4 7 2 10" xfId="42287" xr:uid="{8E2356B2-3B0E-458F-BE7B-63D8FE0A74F5}"/>
    <cellStyle name="Normal 2 4 7 2 2" xfId="5953" xr:uid="{00000000-0005-0000-0000-000041170000}"/>
    <cellStyle name="Normal 2 4 7 2 2 2" xfId="5954" xr:uid="{00000000-0005-0000-0000-000042170000}"/>
    <cellStyle name="Normal 2 4 7 2 2 2 2" xfId="5955" xr:uid="{00000000-0005-0000-0000-000043170000}"/>
    <cellStyle name="Normal 2 4 7 2 2 2 2 2" xfId="26321" xr:uid="{00CA3E4E-4E57-407F-948A-39757B03FD04}"/>
    <cellStyle name="Normal 2 4 7 2 2 2 3" xfId="26320" xr:uid="{02DDFF2F-BE3F-4F7F-8DAD-B184A1C87705}"/>
    <cellStyle name="Normal 2 4 7 2 2 3" xfId="5956" xr:uid="{00000000-0005-0000-0000-000044170000}"/>
    <cellStyle name="Normal 2 4 7 2 2 3 2" xfId="26322" xr:uid="{F1490930-5F7A-4EFE-B47B-AF1B547D967F}"/>
    <cellStyle name="Normal 2 4 7 2 2 4" xfId="26319" xr:uid="{7BB6012F-03C9-4C2C-956D-65F24D0E2124}"/>
    <cellStyle name="Normal 2 4 7 2 2 5" xfId="24307" xr:uid="{F590ED6A-292D-430B-BA04-2CBF4442D497}"/>
    <cellStyle name="Normal 2 4 7 2 2 6" xfId="38167" xr:uid="{8B0AD68E-C79A-479B-96CC-7FDC71BC7513}"/>
    <cellStyle name="Normal 2 4 7 2 2 7" xfId="40647" xr:uid="{9A4516C3-FBA6-4277-A6DF-7CF9B2DC0284}"/>
    <cellStyle name="Normal 2 4 7 2 2 8" xfId="43125" xr:uid="{3BE99BE7-E1DF-484A-AD14-052B6552BE10}"/>
    <cellStyle name="Normal 2 4 7 2 3" xfId="5957" xr:uid="{00000000-0005-0000-0000-000045170000}"/>
    <cellStyle name="Normal 2 4 7 2 3 2" xfId="5958" xr:uid="{00000000-0005-0000-0000-000046170000}"/>
    <cellStyle name="Normal 2 4 7 2 3 2 2" xfId="5959" xr:uid="{00000000-0005-0000-0000-000047170000}"/>
    <cellStyle name="Normal 2 4 7 2 3 2 2 2" xfId="26325" xr:uid="{5F86041E-901F-42CF-9AEE-A9EF430EF59E}"/>
    <cellStyle name="Normal 2 4 7 2 3 2 3" xfId="26324" xr:uid="{33D8BB86-64A1-4062-9B7A-B0DC1B104B6A}"/>
    <cellStyle name="Normal 2 4 7 2 3 3" xfId="5960" xr:uid="{00000000-0005-0000-0000-000048170000}"/>
    <cellStyle name="Normal 2 4 7 2 3 3 2" xfId="26326" xr:uid="{0253B159-566D-4524-8439-314DE27B3E27}"/>
    <cellStyle name="Normal 2 4 7 2 3 4" xfId="26323" xr:uid="{88E5EC67-A08A-4CA9-9618-6DC75D43131E}"/>
    <cellStyle name="Normal 2 4 7 2 4" xfId="5961" xr:uid="{00000000-0005-0000-0000-000049170000}"/>
    <cellStyle name="Normal 2 4 7 2 4 2" xfId="5962" xr:uid="{00000000-0005-0000-0000-00004A170000}"/>
    <cellStyle name="Normal 2 4 7 2 4 2 2" xfId="26328" xr:uid="{25B60665-0894-460B-8950-383E141D2C63}"/>
    <cellStyle name="Normal 2 4 7 2 4 3" xfId="26327" xr:uid="{347CD69A-DA36-4983-87A4-0D3F45AD0A92}"/>
    <cellStyle name="Normal 2 4 7 2 5" xfId="5963" xr:uid="{00000000-0005-0000-0000-00004B170000}"/>
    <cellStyle name="Normal 2 4 7 2 5 2" xfId="26329" xr:uid="{D266F64F-42EE-4B88-B55D-67FEEAEEEC3E}"/>
    <cellStyle name="Normal 2 4 7 2 6" xfId="26318" xr:uid="{59A5EBB1-6B14-43AA-BF0E-41E2A9C0CB0B}"/>
    <cellStyle name="Normal 2 4 7 2 7" xfId="21489" xr:uid="{E86FF972-2B29-49D8-814C-5145A9685435}"/>
    <cellStyle name="Normal 2 4 7 2 8" xfId="37329" xr:uid="{A7876CFC-2A1E-40A9-BE98-C3045884A77F}"/>
    <cellStyle name="Normal 2 4 7 2 9" xfId="39809" xr:uid="{09657851-EB0F-4A0F-8639-FA3C3A34DE3D}"/>
    <cellStyle name="Normal 2 4 7 3" xfId="5964" xr:uid="{00000000-0005-0000-0000-00004C170000}"/>
    <cellStyle name="Normal 2 4 7 3 2" xfId="5965" xr:uid="{00000000-0005-0000-0000-00004D170000}"/>
    <cellStyle name="Normal 2 4 7 3 2 2" xfId="5966" xr:uid="{00000000-0005-0000-0000-00004E170000}"/>
    <cellStyle name="Normal 2 4 7 3 2 2 2" xfId="5967" xr:uid="{00000000-0005-0000-0000-00004F170000}"/>
    <cellStyle name="Normal 2 4 7 3 2 2 2 2" xfId="26333" xr:uid="{5E1BE84B-12B1-4D6B-AB66-DDF54FB75FEB}"/>
    <cellStyle name="Normal 2 4 7 3 2 2 3" xfId="26332" xr:uid="{963DB00D-94B2-4B0F-ADC7-9F30F30F2179}"/>
    <cellStyle name="Normal 2 4 7 3 2 3" xfId="5968" xr:uid="{00000000-0005-0000-0000-000050170000}"/>
    <cellStyle name="Normal 2 4 7 3 2 3 2" xfId="26334" xr:uid="{E20017CF-2BD9-41A7-B6E6-A0A43729CC21}"/>
    <cellStyle name="Normal 2 4 7 3 2 4" xfId="26331" xr:uid="{A2FC291E-B9AE-4D5F-95F2-0DA7A2510A85}"/>
    <cellStyle name="Normal 2 4 7 3 3" xfId="5969" xr:uid="{00000000-0005-0000-0000-000051170000}"/>
    <cellStyle name="Normal 2 4 7 3 3 2" xfId="5970" xr:uid="{00000000-0005-0000-0000-000052170000}"/>
    <cellStyle name="Normal 2 4 7 3 3 2 2" xfId="26336" xr:uid="{2F75F6DD-F13A-49AF-B81A-30446EEBEA83}"/>
    <cellStyle name="Normal 2 4 7 3 3 3" xfId="26335" xr:uid="{48D36038-B56E-45BA-AB8F-95711422086C}"/>
    <cellStyle name="Normal 2 4 7 3 4" xfId="5971" xr:uid="{00000000-0005-0000-0000-000053170000}"/>
    <cellStyle name="Normal 2 4 7 3 4 2" xfId="26337" xr:uid="{97E48D29-DDBE-41BE-9DAB-A53296CEF887}"/>
    <cellStyle name="Normal 2 4 7 3 5" xfId="26330" xr:uid="{3F6ED961-36E3-4207-B0D7-8535D1C9CFFD}"/>
    <cellStyle name="Normal 2 4 7 3 6" xfId="24306" xr:uid="{88738262-4A97-4609-9B80-8D014C3C2871}"/>
    <cellStyle name="Normal 2 4 7 3 7" xfId="38166" xr:uid="{7C0F5FC5-A920-4357-94FC-C42A4C405358}"/>
    <cellStyle name="Normal 2 4 7 3 8" xfId="40646" xr:uid="{745EF580-842A-4CBE-81EE-8E445817FCB1}"/>
    <cellStyle name="Normal 2 4 7 3 9" xfId="43124" xr:uid="{496B34F0-77F1-47B3-BE56-43C0AFDE3111}"/>
    <cellStyle name="Normal 2 4 7 4" xfId="5972" xr:uid="{00000000-0005-0000-0000-000054170000}"/>
    <cellStyle name="Normal 2 4 7 4 2" xfId="26338" xr:uid="{23E8E9A2-1CC0-47A4-A3A3-D75CC4096750}"/>
    <cellStyle name="Normal 2 4 7 5" xfId="5973" xr:uid="{00000000-0005-0000-0000-000055170000}"/>
    <cellStyle name="Normal 2 4 7 5 2" xfId="5974" xr:uid="{00000000-0005-0000-0000-000056170000}"/>
    <cellStyle name="Normal 2 4 7 5 2 2" xfId="26340" xr:uid="{6C468E20-1C6C-4532-B4BD-9080418D6B49}"/>
    <cellStyle name="Normal 2 4 7 5 3" xfId="26339" xr:uid="{71CF65A4-9380-4A5D-A229-51FD1CC79310}"/>
    <cellStyle name="Normal 2 4 7 6" xfId="5975" xr:uid="{00000000-0005-0000-0000-000057170000}"/>
    <cellStyle name="Normal 2 4 7 6 2" xfId="26341" xr:uid="{E489043F-BF46-4E5F-8258-8FD171DB8F50}"/>
    <cellStyle name="Normal 2 4 7 7" xfId="26317" xr:uid="{6DBA6086-8DD0-47B9-AE39-D4B41E550D8F}"/>
    <cellStyle name="Normal 2 4 7 8" xfId="19801" xr:uid="{F18180C8-180A-4982-AB89-B16FDE575E9A}"/>
    <cellStyle name="Normal 2 4 7 9" xfId="36701" xr:uid="{E1509521-3EB4-4B08-BFAA-31E299075BB8}"/>
    <cellStyle name="Normal 2 4 8" xfId="5976" xr:uid="{00000000-0005-0000-0000-000058170000}"/>
    <cellStyle name="Normal 2 4 8 10" xfId="39182" xr:uid="{1892DCDE-AAFC-4777-8A88-DFE9CDB8BF6E}"/>
    <cellStyle name="Normal 2 4 8 11" xfId="41660" xr:uid="{58CA0745-BAC3-4EC0-ADFE-8ABB587970A4}"/>
    <cellStyle name="Normal 2 4 8 2" xfId="5977" xr:uid="{00000000-0005-0000-0000-000059170000}"/>
    <cellStyle name="Normal 2 4 8 2 10" xfId="42288" xr:uid="{F5F4F3AD-AC5E-46D5-9FFD-EBDC4B077C1A}"/>
    <cellStyle name="Normal 2 4 8 2 2" xfId="5978" xr:uid="{00000000-0005-0000-0000-00005A170000}"/>
    <cellStyle name="Normal 2 4 8 2 2 2" xfId="5979" xr:uid="{00000000-0005-0000-0000-00005B170000}"/>
    <cellStyle name="Normal 2 4 8 2 2 2 2" xfId="5980" xr:uid="{00000000-0005-0000-0000-00005C170000}"/>
    <cellStyle name="Normal 2 4 8 2 2 2 2 2" xfId="26346" xr:uid="{13521F15-B270-457C-9676-B3F419B3BA8E}"/>
    <cellStyle name="Normal 2 4 8 2 2 2 3" xfId="26345" xr:uid="{FB20C0EC-3A9C-4909-8BE0-350A43933532}"/>
    <cellStyle name="Normal 2 4 8 2 2 3" xfId="5981" xr:uid="{00000000-0005-0000-0000-00005D170000}"/>
    <cellStyle name="Normal 2 4 8 2 2 3 2" xfId="26347" xr:uid="{A4FCA161-3E5A-4C46-8E71-A532879DAB99}"/>
    <cellStyle name="Normal 2 4 8 2 2 4" xfId="26344" xr:uid="{78AF86E4-C3D6-417D-B5E3-623E7A65E5AC}"/>
    <cellStyle name="Normal 2 4 8 2 2 5" xfId="24309" xr:uid="{8975AD7B-EFE2-4629-96CA-8895639CD0A7}"/>
    <cellStyle name="Normal 2 4 8 2 2 6" xfId="38169" xr:uid="{49409ACC-5BC0-4D9E-9036-6E1641632D37}"/>
    <cellStyle name="Normal 2 4 8 2 2 7" xfId="40649" xr:uid="{E4DD2415-F20B-4A17-AECF-FBEEDD43F6B0}"/>
    <cellStyle name="Normal 2 4 8 2 2 8" xfId="43127" xr:uid="{EAEE2BEF-0D9D-4472-A764-6C9E825E18E5}"/>
    <cellStyle name="Normal 2 4 8 2 3" xfId="5982" xr:uid="{00000000-0005-0000-0000-00005E170000}"/>
    <cellStyle name="Normal 2 4 8 2 3 2" xfId="5983" xr:uid="{00000000-0005-0000-0000-00005F170000}"/>
    <cellStyle name="Normal 2 4 8 2 3 2 2" xfId="5984" xr:uid="{00000000-0005-0000-0000-000060170000}"/>
    <cellStyle name="Normal 2 4 8 2 3 2 2 2" xfId="26350" xr:uid="{8D159D64-0452-4149-9400-77E6DA185DFB}"/>
    <cellStyle name="Normal 2 4 8 2 3 2 3" xfId="26349" xr:uid="{8A696FF7-22B6-4465-A2FD-344319B90721}"/>
    <cellStyle name="Normal 2 4 8 2 3 3" xfId="5985" xr:uid="{00000000-0005-0000-0000-000061170000}"/>
    <cellStyle name="Normal 2 4 8 2 3 3 2" xfId="26351" xr:uid="{E298465C-072A-48D0-9D30-6B9D11774B4B}"/>
    <cellStyle name="Normal 2 4 8 2 3 4" xfId="26348" xr:uid="{465D1CBE-4562-45E0-BBFF-AB13CEBCD723}"/>
    <cellStyle name="Normal 2 4 8 2 4" xfId="5986" xr:uid="{00000000-0005-0000-0000-000062170000}"/>
    <cellStyle name="Normal 2 4 8 2 4 2" xfId="5987" xr:uid="{00000000-0005-0000-0000-000063170000}"/>
    <cellStyle name="Normal 2 4 8 2 4 2 2" xfId="26353" xr:uid="{8DC27BE2-3891-4B37-A395-8730066E0DA0}"/>
    <cellStyle name="Normal 2 4 8 2 4 3" xfId="26352" xr:uid="{F786CB47-54CC-4298-B584-45CD057D1D94}"/>
    <cellStyle name="Normal 2 4 8 2 5" xfId="5988" xr:uid="{00000000-0005-0000-0000-000064170000}"/>
    <cellStyle name="Normal 2 4 8 2 5 2" xfId="26354" xr:uid="{E6B8370D-A022-4583-8272-F73134869819}"/>
    <cellStyle name="Normal 2 4 8 2 6" xfId="26343" xr:uid="{0934D7BD-4781-4D1F-B7C6-88A29D5CEFF1}"/>
    <cellStyle name="Normal 2 4 8 2 7" xfId="21490" xr:uid="{D0781E2E-5A9A-407F-9664-1DE418C3B2E3}"/>
    <cellStyle name="Normal 2 4 8 2 8" xfId="37330" xr:uid="{B9FB4C76-FE7B-4BC0-B252-B00131652B23}"/>
    <cellStyle name="Normal 2 4 8 2 9" xfId="39810" xr:uid="{AB903757-47A0-463F-995A-E3ACC0C3D3EF}"/>
    <cellStyle name="Normal 2 4 8 3" xfId="5989" xr:uid="{00000000-0005-0000-0000-000065170000}"/>
    <cellStyle name="Normal 2 4 8 3 2" xfId="5990" xr:uid="{00000000-0005-0000-0000-000066170000}"/>
    <cellStyle name="Normal 2 4 8 3 2 2" xfId="5991" xr:uid="{00000000-0005-0000-0000-000067170000}"/>
    <cellStyle name="Normal 2 4 8 3 2 2 2" xfId="5992" xr:uid="{00000000-0005-0000-0000-000068170000}"/>
    <cellStyle name="Normal 2 4 8 3 2 2 2 2" xfId="26358" xr:uid="{D22EBDE7-E5B3-42F6-AB2A-ECAA2AADF23A}"/>
    <cellStyle name="Normal 2 4 8 3 2 2 3" xfId="26357" xr:uid="{B977A64B-B374-4F46-ADCD-1FD702FD485F}"/>
    <cellStyle name="Normal 2 4 8 3 2 3" xfId="5993" xr:uid="{00000000-0005-0000-0000-000069170000}"/>
    <cellStyle name="Normal 2 4 8 3 2 3 2" xfId="26359" xr:uid="{87801D89-5223-4C6E-BDB4-B7033591D1D1}"/>
    <cellStyle name="Normal 2 4 8 3 2 4" xfId="26356" xr:uid="{971726D7-5D7B-4F67-8A08-273DF20B650C}"/>
    <cellStyle name="Normal 2 4 8 3 3" xfId="5994" xr:uid="{00000000-0005-0000-0000-00006A170000}"/>
    <cellStyle name="Normal 2 4 8 3 3 2" xfId="5995" xr:uid="{00000000-0005-0000-0000-00006B170000}"/>
    <cellStyle name="Normal 2 4 8 3 3 2 2" xfId="26361" xr:uid="{2A56CD33-DCFA-489D-98E6-19A5BC8E43F8}"/>
    <cellStyle name="Normal 2 4 8 3 3 3" xfId="26360" xr:uid="{5C15617C-5BFA-4E9C-B025-F92AAC7F37B3}"/>
    <cellStyle name="Normal 2 4 8 3 4" xfId="5996" xr:uid="{00000000-0005-0000-0000-00006C170000}"/>
    <cellStyle name="Normal 2 4 8 3 4 2" xfId="26362" xr:uid="{762AC770-9920-486D-A672-03375E5A7E68}"/>
    <cellStyle name="Normal 2 4 8 3 5" xfId="26355" xr:uid="{AD6E850A-194A-4D8A-803B-4C36F3D422B5}"/>
    <cellStyle name="Normal 2 4 8 3 6" xfId="24308" xr:uid="{9D3C271D-7818-42EB-825D-EFBCFBD3B182}"/>
    <cellStyle name="Normal 2 4 8 3 7" xfId="38168" xr:uid="{C272A275-4D65-4428-A6BC-7954D2A4EBCC}"/>
    <cellStyle name="Normal 2 4 8 3 8" xfId="40648" xr:uid="{1B0D944B-DE6F-41CF-ADD8-8B34FEAE6D62}"/>
    <cellStyle name="Normal 2 4 8 3 9" xfId="43126" xr:uid="{5DF6991C-0C77-4963-AB68-4730B19920DC}"/>
    <cellStyle name="Normal 2 4 8 4" xfId="5997" xr:uid="{00000000-0005-0000-0000-00006D170000}"/>
    <cellStyle name="Normal 2 4 8 4 2" xfId="26363" xr:uid="{8E72AC00-D23D-4B53-9025-D54F51A5BAEB}"/>
    <cellStyle name="Normal 2 4 8 5" xfId="5998" xr:uid="{00000000-0005-0000-0000-00006E170000}"/>
    <cellStyle name="Normal 2 4 8 5 2" xfId="5999" xr:uid="{00000000-0005-0000-0000-00006F170000}"/>
    <cellStyle name="Normal 2 4 8 5 2 2" xfId="26365" xr:uid="{23068F1D-9E20-4BFB-A2CE-017D088AFA2F}"/>
    <cellStyle name="Normal 2 4 8 5 3" xfId="26364" xr:uid="{7D08F1EB-649C-4BE7-AD8F-83013186818D}"/>
    <cellStyle name="Normal 2 4 8 6" xfId="6000" xr:uid="{00000000-0005-0000-0000-000070170000}"/>
    <cellStyle name="Normal 2 4 8 6 2" xfId="26366" xr:uid="{6848CA6A-8BEC-4805-A0A9-28C0FC08DF38}"/>
    <cellStyle name="Normal 2 4 8 7" xfId="26342" xr:uid="{191261A7-D4F3-447C-AC9B-2BBD41D45D8B}"/>
    <cellStyle name="Normal 2 4 8 8" xfId="19802" xr:uid="{97A58079-37EA-4F37-9971-C865F99185FC}"/>
    <cellStyle name="Normal 2 4 8 9" xfId="36702" xr:uid="{51954D12-FC8D-4525-B447-AA3175E4C6E8}"/>
    <cellStyle name="Normal 2 4 9" xfId="6001" xr:uid="{00000000-0005-0000-0000-000071170000}"/>
    <cellStyle name="Normal 2 4 9 10" xfId="39183" xr:uid="{E8626488-A373-4800-BE55-DFC5BF4186FD}"/>
    <cellStyle name="Normal 2 4 9 11" xfId="41661" xr:uid="{8891564E-2DE3-425B-9DF6-CD294419624C}"/>
    <cellStyle name="Normal 2 4 9 2" xfId="6002" xr:uid="{00000000-0005-0000-0000-000072170000}"/>
    <cellStyle name="Normal 2 4 9 2 10" xfId="42289" xr:uid="{124B0469-1DB2-4674-B44F-DE985C1863AD}"/>
    <cellStyle name="Normal 2 4 9 2 2" xfId="6003" xr:uid="{00000000-0005-0000-0000-000073170000}"/>
    <cellStyle name="Normal 2 4 9 2 2 2" xfId="6004" xr:uid="{00000000-0005-0000-0000-000074170000}"/>
    <cellStyle name="Normal 2 4 9 2 2 2 2" xfId="6005" xr:uid="{00000000-0005-0000-0000-000075170000}"/>
    <cellStyle name="Normal 2 4 9 2 2 2 2 2" xfId="26368" xr:uid="{039B7CD2-4AB8-44E5-861F-C6FD263C2DA0}"/>
    <cellStyle name="Normal 2 4 9 2 2 2 3" xfId="26713" xr:uid="{B78F325C-3056-47B2-A7B8-D024FA9E9257}"/>
    <cellStyle name="Normal 2 4 9 2 2 3" xfId="6006" xr:uid="{00000000-0005-0000-0000-000076170000}"/>
    <cellStyle name="Normal 2 4 9 2 2 3 2" xfId="26369" xr:uid="{53EFBABA-8A4A-4B6D-90A6-FE086ED82E4D}"/>
    <cellStyle name="Normal 2 4 9 2 2 4" xfId="26367" xr:uid="{418C23AD-A0F3-4C46-BC88-A3211B3F8982}"/>
    <cellStyle name="Normal 2 4 9 2 2 5" xfId="24311" xr:uid="{4B09E262-0E18-4A9B-BBDD-A111CE495D4F}"/>
    <cellStyle name="Normal 2 4 9 2 2 6" xfId="38171" xr:uid="{631001B8-3AF7-4B46-B419-3E5EFB887372}"/>
    <cellStyle name="Normal 2 4 9 2 2 7" xfId="40651" xr:uid="{36C9FA24-D6D5-4FC3-815D-385816F94CC9}"/>
    <cellStyle name="Normal 2 4 9 2 2 8" xfId="43129" xr:uid="{82403462-A8AE-4C7A-8A0F-1A1A63CDC672}"/>
    <cellStyle name="Normal 2 4 9 2 3" xfId="6007" xr:uid="{00000000-0005-0000-0000-000077170000}"/>
    <cellStyle name="Normal 2 4 9 2 3 2" xfId="6008" xr:uid="{00000000-0005-0000-0000-000078170000}"/>
    <cellStyle name="Normal 2 4 9 2 3 2 2" xfId="6009" xr:uid="{00000000-0005-0000-0000-000079170000}"/>
    <cellStyle name="Normal 2 4 9 2 3 2 2 2" xfId="26716" xr:uid="{EBE04EB4-F04B-4AD1-B054-6FE7D86E089F}"/>
    <cellStyle name="Normal 2 4 9 2 3 2 3" xfId="26370" xr:uid="{F4308000-0751-41E2-9065-3E6AD2973CA7}"/>
    <cellStyle name="Normal 2 4 9 2 3 3" xfId="6010" xr:uid="{00000000-0005-0000-0000-00007A170000}"/>
    <cellStyle name="Normal 2 4 9 2 3 3 2" xfId="26371" xr:uid="{4DD9CCF5-F109-4112-B24A-0936996D72F2}"/>
    <cellStyle name="Normal 2 4 9 2 3 4" xfId="26717" xr:uid="{135CEB9B-5573-4BE2-86A9-A1243C208663}"/>
    <cellStyle name="Normal 2 4 9 2 4" xfId="6011" xr:uid="{00000000-0005-0000-0000-00007B170000}"/>
    <cellStyle name="Normal 2 4 9 2 4 2" xfId="6012" xr:uid="{00000000-0005-0000-0000-00007C170000}"/>
    <cellStyle name="Normal 2 4 9 2 4 2 2" xfId="26712" xr:uid="{8E72A33E-0AC5-4FEF-8EF0-1912870ADC42}"/>
    <cellStyle name="Normal 2 4 9 2 4 3" xfId="26372" xr:uid="{8857CEA6-CAD1-49CF-BB69-EE283E044743}"/>
    <cellStyle name="Normal 2 4 9 2 5" xfId="6013" xr:uid="{00000000-0005-0000-0000-00007D170000}"/>
    <cellStyle name="Normal 2 4 9 2 5 2" xfId="26373" xr:uid="{D4893B5F-4E38-419C-B4C0-F5147F538293}"/>
    <cellStyle name="Normal 2 4 9 2 6" xfId="26714" xr:uid="{B3D2D3E8-AAEF-48D4-8BE6-67B7FA815155}"/>
    <cellStyle name="Normal 2 4 9 2 7" xfId="21491" xr:uid="{B6453B7E-B56C-47B7-A973-2BF98DB9BFC4}"/>
    <cellStyle name="Normal 2 4 9 2 8" xfId="37331" xr:uid="{CDE5A200-0530-4AF6-9B51-41ACA2826AFC}"/>
    <cellStyle name="Normal 2 4 9 2 9" xfId="39811" xr:uid="{80E95BCE-E462-4E61-98D3-DDA84D43E1D5}"/>
    <cellStyle name="Normal 2 4 9 3" xfId="6014" xr:uid="{00000000-0005-0000-0000-00007E170000}"/>
    <cellStyle name="Normal 2 4 9 3 2" xfId="6015" xr:uid="{00000000-0005-0000-0000-00007F170000}"/>
    <cellStyle name="Normal 2 4 9 3 2 2" xfId="6016" xr:uid="{00000000-0005-0000-0000-000080170000}"/>
    <cellStyle name="Normal 2 4 9 3 2 2 2" xfId="6017" xr:uid="{00000000-0005-0000-0000-000081170000}"/>
    <cellStyle name="Normal 2 4 9 3 2 2 2 2" xfId="26375" xr:uid="{6AD8F701-DDD2-460C-A835-579E93D6C238}"/>
    <cellStyle name="Normal 2 4 9 3 2 2 3" xfId="26719" xr:uid="{4C7075F6-0119-4DAA-B094-BF0C36FB6852}"/>
    <cellStyle name="Normal 2 4 9 3 2 3" xfId="6018" xr:uid="{00000000-0005-0000-0000-000082170000}"/>
    <cellStyle name="Normal 2 4 9 3 2 3 2" xfId="26721" xr:uid="{0DEB0C00-13C9-42C8-B42A-8BFC31707C75}"/>
    <cellStyle name="Normal 2 4 9 3 2 4" xfId="26720" xr:uid="{F1D4056B-D564-4798-92EF-0E2A84637CF1}"/>
    <cellStyle name="Normal 2 4 9 3 3" xfId="6019" xr:uid="{00000000-0005-0000-0000-000083170000}"/>
    <cellStyle name="Normal 2 4 9 3 3 2" xfId="6020" xr:uid="{00000000-0005-0000-0000-000084170000}"/>
    <cellStyle name="Normal 2 4 9 3 3 2 2" xfId="26376" xr:uid="{680B8E5D-AFB4-4FB0-9BD5-0A1407D8ACBE}"/>
    <cellStyle name="Normal 2 4 9 3 3 3" xfId="26718" xr:uid="{549AC2E3-44A6-4258-8DC2-66C071CC2AC5}"/>
    <cellStyle name="Normal 2 4 9 3 4" xfId="6021" xr:uid="{00000000-0005-0000-0000-000085170000}"/>
    <cellStyle name="Normal 2 4 9 3 4 2" xfId="26377" xr:uid="{7C321E00-2A22-4A86-B8F2-F47FE89A8612}"/>
    <cellStyle name="Normal 2 4 9 3 5" xfId="26374" xr:uid="{2685C61F-45A9-4A01-A195-63C1ED304F2E}"/>
    <cellStyle name="Normal 2 4 9 3 6" xfId="24310" xr:uid="{156E522C-12F9-4A09-9FD9-7EFE41BC3FAC}"/>
    <cellStyle name="Normal 2 4 9 3 7" xfId="38170" xr:uid="{13EB0A72-ACB3-4E60-99D8-B977D199E228}"/>
    <cellStyle name="Normal 2 4 9 3 8" xfId="40650" xr:uid="{44F31718-6667-4647-B591-AFCE449DFD80}"/>
    <cellStyle name="Normal 2 4 9 3 9" xfId="43128" xr:uid="{373BB45C-4224-4E1D-97F3-C87DAE12B42C}"/>
    <cellStyle name="Normal 2 4 9 4" xfId="6022" xr:uid="{00000000-0005-0000-0000-000086170000}"/>
    <cellStyle name="Normal 2 4 9 4 2" xfId="26378" xr:uid="{D32CDCA8-1110-429B-B165-C09F5742E3BC}"/>
    <cellStyle name="Normal 2 4 9 5" xfId="6023" xr:uid="{00000000-0005-0000-0000-000087170000}"/>
    <cellStyle name="Normal 2 4 9 5 2" xfId="6024" xr:uid="{00000000-0005-0000-0000-000088170000}"/>
    <cellStyle name="Normal 2 4 9 5 2 2" xfId="26379" xr:uid="{88CC1EEE-947F-46CB-A757-E8330D546CDB}"/>
    <cellStyle name="Normal 2 4 9 5 3" xfId="26722" xr:uid="{F86721C8-DCF8-493D-AE4F-D728F5240F6A}"/>
    <cellStyle name="Normal 2 4 9 6" xfId="6025" xr:uid="{00000000-0005-0000-0000-000089170000}"/>
    <cellStyle name="Normal 2 4 9 6 2" xfId="26380" xr:uid="{C0AF33D2-4709-42E4-B451-022CC656D5ED}"/>
    <cellStyle name="Normal 2 4 9 7" xfId="26715" xr:uid="{AE5EFC39-5224-4D23-BB18-94877435AEA2}"/>
    <cellStyle name="Normal 2 4 9 8" xfId="19803" xr:uid="{85B4F431-5050-456F-9990-E988328A561C}"/>
    <cellStyle name="Normal 2 4 9 9" xfId="36703" xr:uid="{38BADB2A-6E21-4374-898F-466FF5667DE8}"/>
    <cellStyle name="Normal 2 40" xfId="6026" xr:uid="{00000000-0005-0000-0000-00008A170000}"/>
    <cellStyle name="Normal 2 40 2" xfId="21492" xr:uid="{F9E96173-1A94-4BCD-B8B5-698397289320}"/>
    <cellStyle name="Normal 2 41" xfId="6027" xr:uid="{00000000-0005-0000-0000-00008B170000}"/>
    <cellStyle name="Normal 2 41 2" xfId="21493" xr:uid="{C1799157-9430-4D05-8703-C1CD557AD15A}"/>
    <cellStyle name="Normal 2 42" xfId="6028" xr:uid="{00000000-0005-0000-0000-00008C170000}"/>
    <cellStyle name="Normal 2 42 2" xfId="21494" xr:uid="{0311CFDC-661F-41DC-B684-3E7B428CB8ED}"/>
    <cellStyle name="Normal 2 43" xfId="6029" xr:uid="{00000000-0005-0000-0000-00008D170000}"/>
    <cellStyle name="Normal 2 43 2" xfId="21495" xr:uid="{C2A917C9-61AE-4F2F-ADDD-1A1FFA12884A}"/>
    <cellStyle name="Normal 2 44" xfId="6030" xr:uid="{00000000-0005-0000-0000-00008E170000}"/>
    <cellStyle name="Normal 2 44 2" xfId="26723" xr:uid="{0243745A-E9B9-49C7-A383-A1B59DB82DDB}"/>
    <cellStyle name="Normal 2 44 3" xfId="21496" xr:uid="{CF5FE4DA-4B51-43AD-90E8-71B5A7677ED6}"/>
    <cellStyle name="Normal 2 45" xfId="6031" xr:uid="{00000000-0005-0000-0000-00008F170000}"/>
    <cellStyle name="Normal 2 45 10" xfId="39812" xr:uid="{F0A93E5A-620F-4F89-AD8B-5CAB68419064}"/>
    <cellStyle name="Normal 2 45 11" xfId="42290" xr:uid="{B40FFF4A-77F2-4C85-8DEE-3353BFA57577}"/>
    <cellStyle name="Normal 2 45 2" xfId="6032" xr:uid="{00000000-0005-0000-0000-000090170000}"/>
    <cellStyle name="Normal 2 45 2 10" xfId="42291" xr:uid="{07D3A22D-F565-4E57-9EC9-D85351C4C378}"/>
    <cellStyle name="Normal 2 45 2 2" xfId="6033" xr:uid="{00000000-0005-0000-0000-000091170000}"/>
    <cellStyle name="Normal 2 45 2 2 2" xfId="6034" xr:uid="{00000000-0005-0000-0000-000092170000}"/>
    <cellStyle name="Normal 2 45 2 2 2 2" xfId="6035" xr:uid="{00000000-0005-0000-0000-000093170000}"/>
    <cellStyle name="Normal 2 45 2 2 2 2 2" xfId="26726" xr:uid="{D055D5E5-0758-4F8B-A580-A77AF2AB710F}"/>
    <cellStyle name="Normal 2 45 2 2 2 3" xfId="26727" xr:uid="{9F6BA0A2-910D-4006-9582-D3D2ECE53A41}"/>
    <cellStyle name="Normal 2 45 2 2 3" xfId="6036" xr:uid="{00000000-0005-0000-0000-000094170000}"/>
    <cellStyle name="Normal 2 45 2 2 3 2" xfId="26725" xr:uid="{B0AEA01E-73AA-4358-B1AF-6274677D17E2}"/>
    <cellStyle name="Normal 2 45 2 2 4" xfId="26383" xr:uid="{368061E9-2961-43B1-929A-F61C97800610}"/>
    <cellStyle name="Normal 2 45 2 2 5" xfId="24313" xr:uid="{FFB08A18-74CA-428F-BDD0-631E671A7F28}"/>
    <cellStyle name="Normal 2 45 2 2 6" xfId="38173" xr:uid="{188D9AD5-DA15-4F46-B124-C17D3CE79EA5}"/>
    <cellStyle name="Normal 2 45 2 2 7" xfId="40653" xr:uid="{BAB14786-D561-4BB3-A537-AC45E3B9DAE7}"/>
    <cellStyle name="Normal 2 45 2 2 8" xfId="43131" xr:uid="{5888D2D9-E9A0-4D61-B726-6902EA14F761}"/>
    <cellStyle name="Normal 2 45 2 3" xfId="6037" xr:uid="{00000000-0005-0000-0000-000095170000}"/>
    <cellStyle name="Normal 2 45 2 3 2" xfId="6038" xr:uid="{00000000-0005-0000-0000-000096170000}"/>
    <cellStyle name="Normal 2 45 2 3 2 2" xfId="6039" xr:uid="{00000000-0005-0000-0000-000097170000}"/>
    <cellStyle name="Normal 2 45 2 3 2 2 2" xfId="26729" xr:uid="{0062346C-904E-4BD3-9961-3D9CCAF76719}"/>
    <cellStyle name="Normal 2 45 2 3 2 3" xfId="26385" xr:uid="{AAA1CF8C-49D6-4F0B-8447-5A6598B14B1E}"/>
    <cellStyle name="Normal 2 45 2 3 3" xfId="6040" xr:uid="{00000000-0005-0000-0000-000098170000}"/>
    <cellStyle name="Normal 2 45 2 3 3 2" xfId="26386" xr:uid="{476126EC-311A-4D5B-9D84-BE7AC0A8C172}"/>
    <cellStyle name="Normal 2 45 2 3 4" xfId="26384" xr:uid="{817A1F40-99A3-45C2-88B5-644FFEB16050}"/>
    <cellStyle name="Normal 2 45 2 4" xfId="6041" xr:uid="{00000000-0005-0000-0000-000099170000}"/>
    <cellStyle name="Normal 2 45 2 4 2" xfId="6042" xr:uid="{00000000-0005-0000-0000-00009A170000}"/>
    <cellStyle name="Normal 2 45 2 4 2 2" xfId="26387" xr:uid="{71815226-B8F7-4977-B9AC-4F79694E33A0}"/>
    <cellStyle name="Normal 2 45 2 4 3" xfId="26728" xr:uid="{17791465-CA2C-43EE-9905-0902C2F796BE}"/>
    <cellStyle name="Normal 2 45 2 5" xfId="6043" xr:uid="{00000000-0005-0000-0000-00009B170000}"/>
    <cellStyle name="Normal 2 45 2 5 2" xfId="26724" xr:uid="{1E6A4C5F-A28C-47B8-AB10-1AE8F75D46F5}"/>
    <cellStyle name="Normal 2 45 2 6" xfId="26382" xr:uid="{43C41A62-2269-4FAA-A57F-A35AD9B93517}"/>
    <cellStyle name="Normal 2 45 2 7" xfId="21498" xr:uid="{EF52B38E-EB90-4B72-B410-A59656795DB3}"/>
    <cellStyle name="Normal 2 45 2 8" xfId="37333" xr:uid="{6F82D20F-4083-4248-A955-4835DB0B156D}"/>
    <cellStyle name="Normal 2 45 2 9" xfId="39813" xr:uid="{4F3A045B-4DCF-4B12-A103-BD48E93D6A68}"/>
    <cellStyle name="Normal 2 45 3" xfId="6044" xr:uid="{00000000-0005-0000-0000-00009C170000}"/>
    <cellStyle name="Normal 2 45 3 2" xfId="6045" xr:uid="{00000000-0005-0000-0000-00009D170000}"/>
    <cellStyle name="Normal 2 45 3 2 2" xfId="6046" xr:uid="{00000000-0005-0000-0000-00009E170000}"/>
    <cellStyle name="Normal 2 45 3 2 2 2" xfId="26390" xr:uid="{FBEE8AC7-1795-4460-A1D3-C4CA0BFB0F5D}"/>
    <cellStyle name="Normal 2 45 3 2 3" xfId="26389" xr:uid="{407890E7-618F-46D1-BFDA-A60BAFE44E87}"/>
    <cellStyle name="Normal 2 45 3 3" xfId="6047" xr:uid="{00000000-0005-0000-0000-00009F170000}"/>
    <cellStyle name="Normal 2 45 3 3 2" xfId="26730" xr:uid="{FB107867-A45F-4E6A-BDCB-9D086A1633A5}"/>
    <cellStyle name="Normal 2 45 3 4" xfId="6048" xr:uid="{00000000-0005-0000-0000-0000A0170000}"/>
    <cellStyle name="Normal 2 45 3 4 2" xfId="26391" xr:uid="{98CD6D8D-4249-4B02-A7FB-3437E130C3B2}"/>
    <cellStyle name="Normal 2 45 3 5" xfId="26388" xr:uid="{87A265C4-0A4D-44C8-8CAA-AD893DD5645B}"/>
    <cellStyle name="Normal 2 45 3 6" xfId="24312" xr:uid="{D5B15226-D0EE-4535-BC5C-8F1E3E6FE3B4}"/>
    <cellStyle name="Normal 2 45 3 7" xfId="38172" xr:uid="{567A28FC-5175-4F71-987C-D389D48990E6}"/>
    <cellStyle name="Normal 2 45 3 8" xfId="40652" xr:uid="{14635D43-B384-42F6-BCC7-A24A78052696}"/>
    <cellStyle name="Normal 2 45 3 9" xfId="43130" xr:uid="{AAC2E976-3572-48EB-8095-A55F623FA729}"/>
    <cellStyle name="Normal 2 45 4" xfId="6049" xr:uid="{00000000-0005-0000-0000-0000A1170000}"/>
    <cellStyle name="Normal 2 45 4 2" xfId="6050" xr:uid="{00000000-0005-0000-0000-0000A2170000}"/>
    <cellStyle name="Normal 2 45 4 2 2" xfId="6051" xr:uid="{00000000-0005-0000-0000-0000A3170000}"/>
    <cellStyle name="Normal 2 45 4 2 2 2" xfId="26394" xr:uid="{4AF2F640-8553-4428-9FA0-0DAC87F44B04}"/>
    <cellStyle name="Normal 2 45 4 2 3" xfId="26393" xr:uid="{BAACDFD3-18B2-404D-B6DD-4C05DA1DC851}"/>
    <cellStyle name="Normal 2 45 4 3" xfId="6052" xr:uid="{00000000-0005-0000-0000-0000A4170000}"/>
    <cellStyle name="Normal 2 45 4 3 2" xfId="26395" xr:uid="{66B92CBE-723E-4585-92AC-46D545A24C2A}"/>
    <cellStyle name="Normal 2 45 4 4" xfId="26392" xr:uid="{87FDFC70-0805-456E-9DFD-BC2BA0BFBDBA}"/>
    <cellStyle name="Normal 2 45 5" xfId="6053" xr:uid="{00000000-0005-0000-0000-0000A5170000}"/>
    <cellStyle name="Normal 2 45 5 2" xfId="6054" xr:uid="{00000000-0005-0000-0000-0000A6170000}"/>
    <cellStyle name="Normal 2 45 5 2 2" xfId="26397" xr:uid="{16273C01-B2ED-4680-9E92-26B8A3545A07}"/>
    <cellStyle name="Normal 2 45 5 3" xfId="26396" xr:uid="{8F2C9024-2F8C-4A18-8F73-1B0FCACAC1EE}"/>
    <cellStyle name="Normal 2 45 6" xfId="6055" xr:uid="{00000000-0005-0000-0000-0000A7170000}"/>
    <cellStyle name="Normal 2 45 6 2" xfId="26398" xr:uid="{62D6B4E9-8658-4D4E-A00D-73DDCE5E90CC}"/>
    <cellStyle name="Normal 2 45 7" xfId="26381" xr:uid="{926ED54C-A286-409E-9437-90272EC9BDAD}"/>
    <cellStyle name="Normal 2 45 8" xfId="21497" xr:uid="{25095677-8ABF-417A-B492-200AC58FC338}"/>
    <cellStyle name="Normal 2 45 9" xfId="37332" xr:uid="{C4109EDC-78D0-4B17-AECC-F79692D25A5C}"/>
    <cellStyle name="Normal 2 46" xfId="6056" xr:uid="{00000000-0005-0000-0000-0000A8170000}"/>
    <cellStyle name="Normal 2 46 10" xfId="39814" xr:uid="{9AEE453C-F5FB-4F0E-A600-9541F6DF7C9B}"/>
    <cellStyle name="Normal 2 46 11" xfId="42292" xr:uid="{A8B987FF-DB12-406E-8D97-55ECA4FB9AC2}"/>
    <cellStyle name="Normal 2 46 2" xfId="6057" xr:uid="{00000000-0005-0000-0000-0000A9170000}"/>
    <cellStyle name="Normal 2 46 2 10" xfId="42293" xr:uid="{79AB062A-349E-4C8D-BDCA-D47B29D0EB4C}"/>
    <cellStyle name="Normal 2 46 2 2" xfId="6058" xr:uid="{00000000-0005-0000-0000-0000AA170000}"/>
    <cellStyle name="Normal 2 46 2 2 2" xfId="6059" xr:uid="{00000000-0005-0000-0000-0000AB170000}"/>
    <cellStyle name="Normal 2 46 2 2 2 2" xfId="6060" xr:uid="{00000000-0005-0000-0000-0000AC170000}"/>
    <cellStyle name="Normal 2 46 2 2 2 2 2" xfId="26403" xr:uid="{9F552950-C7B8-481F-AE94-1A7084C571E1}"/>
    <cellStyle name="Normal 2 46 2 2 2 3" xfId="26402" xr:uid="{CFFA070E-9C94-4117-93DB-59327B750E24}"/>
    <cellStyle name="Normal 2 46 2 2 3" xfId="6061" xr:uid="{00000000-0005-0000-0000-0000AD170000}"/>
    <cellStyle name="Normal 2 46 2 2 3 2" xfId="26404" xr:uid="{286C95C0-882B-4D1B-B69F-101C9C524FB5}"/>
    <cellStyle name="Normal 2 46 2 2 4" xfId="26401" xr:uid="{964AB820-5F7C-4E08-84E7-161245FBC39D}"/>
    <cellStyle name="Normal 2 46 2 2 5" xfId="24315" xr:uid="{3675431C-A6CF-4FF1-AF90-44E157E56228}"/>
    <cellStyle name="Normal 2 46 2 2 6" xfId="38175" xr:uid="{FD7CB576-AFCC-4B32-B4EF-4E4DEED62BD3}"/>
    <cellStyle name="Normal 2 46 2 2 7" xfId="40655" xr:uid="{27B82673-C383-4954-BE72-9264532729CB}"/>
    <cellStyle name="Normal 2 46 2 2 8" xfId="43133" xr:uid="{A9001DA4-BA0D-4105-9B85-7A0FFBE4AEF0}"/>
    <cellStyle name="Normal 2 46 2 3" xfId="6062" xr:uid="{00000000-0005-0000-0000-0000AE170000}"/>
    <cellStyle name="Normal 2 46 2 3 2" xfId="6063" xr:uid="{00000000-0005-0000-0000-0000AF170000}"/>
    <cellStyle name="Normal 2 46 2 3 2 2" xfId="6064" xr:uid="{00000000-0005-0000-0000-0000B0170000}"/>
    <cellStyle name="Normal 2 46 2 3 2 2 2" xfId="26407" xr:uid="{7F9F1539-47FE-4C01-91DE-9615709CE5FF}"/>
    <cellStyle name="Normal 2 46 2 3 2 3" xfId="26406" xr:uid="{BFD34548-0316-4288-B747-18DF2F18E8E3}"/>
    <cellStyle name="Normal 2 46 2 3 3" xfId="6065" xr:uid="{00000000-0005-0000-0000-0000B1170000}"/>
    <cellStyle name="Normal 2 46 2 3 3 2" xfId="26408" xr:uid="{98615926-C617-433C-9891-9681BC0EF7D9}"/>
    <cellStyle name="Normal 2 46 2 3 4" xfId="26405" xr:uid="{0BE6B542-3F9C-41DD-9946-15DE4E267117}"/>
    <cellStyle name="Normal 2 46 2 4" xfId="6066" xr:uid="{00000000-0005-0000-0000-0000B2170000}"/>
    <cellStyle name="Normal 2 46 2 4 2" xfId="6067" xr:uid="{00000000-0005-0000-0000-0000B3170000}"/>
    <cellStyle name="Normal 2 46 2 4 2 2" xfId="26410" xr:uid="{A369FADC-BE84-4FB6-952D-CA1A1887F8E2}"/>
    <cellStyle name="Normal 2 46 2 4 3" xfId="26409" xr:uid="{150D8DD6-D6B0-4A0E-A815-2F4809D7243F}"/>
    <cellStyle name="Normal 2 46 2 5" xfId="6068" xr:uid="{00000000-0005-0000-0000-0000B4170000}"/>
    <cellStyle name="Normal 2 46 2 5 2" xfId="26411" xr:uid="{F231C50A-76BA-4C41-96B6-53D5034DAC19}"/>
    <cellStyle name="Normal 2 46 2 6" xfId="26400" xr:uid="{47D34C19-1DF5-428F-8723-F9B19C152C17}"/>
    <cellStyle name="Normal 2 46 2 7" xfId="21500" xr:uid="{3F4BBB84-1B6A-422F-BF11-FA468B50D838}"/>
    <cellStyle name="Normal 2 46 2 8" xfId="37335" xr:uid="{7B4241B8-EAA6-48AF-84B4-E00DF9738A5B}"/>
    <cellStyle name="Normal 2 46 2 9" xfId="39815" xr:uid="{3C17F117-8623-41B5-BD85-6047AD42C71E}"/>
    <cellStyle name="Normal 2 46 3" xfId="6069" xr:uid="{00000000-0005-0000-0000-0000B5170000}"/>
    <cellStyle name="Normal 2 46 3 2" xfId="6070" xr:uid="{00000000-0005-0000-0000-0000B6170000}"/>
    <cellStyle name="Normal 2 46 3 2 2" xfId="6071" xr:uid="{00000000-0005-0000-0000-0000B7170000}"/>
    <cellStyle name="Normal 2 46 3 2 2 2" xfId="26414" xr:uid="{A3B034B9-A92F-4BE1-8553-21441FC0F16C}"/>
    <cellStyle name="Normal 2 46 3 2 3" xfId="26413" xr:uid="{724242F0-FF59-48FF-95EC-8AD4C1E60FE0}"/>
    <cellStyle name="Normal 2 46 3 3" xfId="6072" xr:uid="{00000000-0005-0000-0000-0000B8170000}"/>
    <cellStyle name="Normal 2 46 3 3 2" xfId="26415" xr:uid="{B3E6D117-DC19-44F7-AD54-891953CD0274}"/>
    <cellStyle name="Normal 2 46 3 4" xfId="26412" xr:uid="{8AB4EC3C-BEE9-4453-ABC6-E4152D6EF705}"/>
    <cellStyle name="Normal 2 46 3 5" xfId="24314" xr:uid="{DF99209F-5D91-48AE-BB41-49C7DB82F824}"/>
    <cellStyle name="Normal 2 46 3 6" xfId="38174" xr:uid="{ED7A1253-6854-45CB-87AF-0EE3A6730C50}"/>
    <cellStyle name="Normal 2 46 3 7" xfId="40654" xr:uid="{92AEE52E-A8E8-464B-9CE4-1FB43584687D}"/>
    <cellStyle name="Normal 2 46 3 8" xfId="43132" xr:uid="{2817AB4F-298F-49ED-840A-DB814B93CB60}"/>
    <cellStyle name="Normal 2 46 4" xfId="6073" xr:uid="{00000000-0005-0000-0000-0000B9170000}"/>
    <cellStyle name="Normal 2 46 4 2" xfId="6074" xr:uid="{00000000-0005-0000-0000-0000BA170000}"/>
    <cellStyle name="Normal 2 46 4 2 2" xfId="6075" xr:uid="{00000000-0005-0000-0000-0000BB170000}"/>
    <cellStyle name="Normal 2 46 4 2 2 2" xfId="26418" xr:uid="{8E2884E1-E226-4DE6-8F55-3FB00E934C0D}"/>
    <cellStyle name="Normal 2 46 4 2 3" xfId="26417" xr:uid="{8EEF9D53-DC84-4BBC-8FE0-C0B9F2F5F074}"/>
    <cellStyle name="Normal 2 46 4 3" xfId="6076" xr:uid="{00000000-0005-0000-0000-0000BC170000}"/>
    <cellStyle name="Normal 2 46 4 3 2" xfId="26419" xr:uid="{646A48C0-FFC4-42AC-B808-E2CE2002208F}"/>
    <cellStyle name="Normal 2 46 4 4" xfId="26416" xr:uid="{09938BC6-9825-4F55-A738-4EF21201D367}"/>
    <cellStyle name="Normal 2 46 5" xfId="6077" xr:uid="{00000000-0005-0000-0000-0000BD170000}"/>
    <cellStyle name="Normal 2 46 5 2" xfId="6078" xr:uid="{00000000-0005-0000-0000-0000BE170000}"/>
    <cellStyle name="Normal 2 46 5 2 2" xfId="26421" xr:uid="{54D23913-B6F0-45CE-AF95-F7138A2B0510}"/>
    <cellStyle name="Normal 2 46 5 3" xfId="26420" xr:uid="{3E4FA014-A722-4E88-80C0-A11E2DD157BC}"/>
    <cellStyle name="Normal 2 46 6" xfId="6079" xr:uid="{00000000-0005-0000-0000-0000BF170000}"/>
    <cellStyle name="Normal 2 46 6 2" xfId="26422" xr:uid="{1255F52F-EC3F-44F2-8103-8F1C269F2535}"/>
    <cellStyle name="Normal 2 46 7" xfId="26399" xr:uid="{4AF57CC6-92BB-42FB-9E16-0C7EFB8A386D}"/>
    <cellStyle name="Normal 2 46 8" xfId="21499" xr:uid="{06ACA0BF-73B5-4C5D-80B9-E5D217B0CAD0}"/>
    <cellStyle name="Normal 2 46 9" xfId="37334" xr:uid="{827DD5E1-9EB9-426E-A998-995759BA3F37}"/>
    <cellStyle name="Normal 2 47" xfId="6080" xr:uid="{00000000-0005-0000-0000-0000C0170000}"/>
    <cellStyle name="Normal 2 47 10" xfId="39816" xr:uid="{BC6C7023-FA42-44F4-AC68-363A901BF8EB}"/>
    <cellStyle name="Normal 2 47 11" xfId="42294" xr:uid="{9905FCB5-6989-46D4-A5D0-443E767F6162}"/>
    <cellStyle name="Normal 2 47 2" xfId="6081" xr:uid="{00000000-0005-0000-0000-0000C1170000}"/>
    <cellStyle name="Normal 2 47 2 10" xfId="42295" xr:uid="{AA7ED41E-6251-40A0-BD60-13F5CDC8ECB1}"/>
    <cellStyle name="Normal 2 47 2 2" xfId="6082" xr:uid="{00000000-0005-0000-0000-0000C2170000}"/>
    <cellStyle name="Normal 2 47 2 2 2" xfId="6083" xr:uid="{00000000-0005-0000-0000-0000C3170000}"/>
    <cellStyle name="Normal 2 47 2 2 2 2" xfId="6084" xr:uid="{00000000-0005-0000-0000-0000C4170000}"/>
    <cellStyle name="Normal 2 47 2 2 2 2 2" xfId="26427" xr:uid="{7550CCD4-91B9-4C55-9805-E93566055F16}"/>
    <cellStyle name="Normal 2 47 2 2 2 3" xfId="26426" xr:uid="{B74CA9D8-3766-4603-90ED-B0C60F96B80A}"/>
    <cellStyle name="Normal 2 47 2 2 3" xfId="6085" xr:uid="{00000000-0005-0000-0000-0000C5170000}"/>
    <cellStyle name="Normal 2 47 2 2 3 2" xfId="26428" xr:uid="{A4700322-A457-4F3F-9AA7-C8695E36B59B}"/>
    <cellStyle name="Normal 2 47 2 2 4" xfId="26425" xr:uid="{2BEB0B61-8941-4480-804F-B01975DF13C4}"/>
    <cellStyle name="Normal 2 47 2 2 5" xfId="24317" xr:uid="{941A1AEC-0D4C-43BD-90C7-DD73C2717C72}"/>
    <cellStyle name="Normal 2 47 2 2 6" xfId="38177" xr:uid="{F84B1D6A-A4EC-4197-9FFA-66DEE3751241}"/>
    <cellStyle name="Normal 2 47 2 2 7" xfId="40657" xr:uid="{D7FA4C05-732A-4312-B7CB-9B98CF62827E}"/>
    <cellStyle name="Normal 2 47 2 2 8" xfId="43135" xr:uid="{6927A2C2-7DC0-412E-BBAC-DA33538BAE61}"/>
    <cellStyle name="Normal 2 47 2 3" xfId="6086" xr:uid="{00000000-0005-0000-0000-0000C6170000}"/>
    <cellStyle name="Normal 2 47 2 3 2" xfId="6087" xr:uid="{00000000-0005-0000-0000-0000C7170000}"/>
    <cellStyle name="Normal 2 47 2 3 2 2" xfId="6088" xr:uid="{00000000-0005-0000-0000-0000C8170000}"/>
    <cellStyle name="Normal 2 47 2 3 2 2 2" xfId="20765" xr:uid="{1C45FEF4-CFA8-4DB6-B170-C6552D145C16}"/>
    <cellStyle name="Normal 2 47 2 3 2 3" xfId="26430" xr:uid="{426E973B-3AAA-4F29-AC18-6BD1C78522FC}"/>
    <cellStyle name="Normal 2 47 2 3 3" xfId="6089" xr:uid="{00000000-0005-0000-0000-0000C9170000}"/>
    <cellStyle name="Normal 2 47 2 3 3 2" xfId="26431" xr:uid="{255EABC4-15A2-463E-BC8D-4A6141BF6CAE}"/>
    <cellStyle name="Normal 2 47 2 3 4" xfId="26429" xr:uid="{8DAC7E49-4D80-4285-89A3-53C6B62AB3C2}"/>
    <cellStyle name="Normal 2 47 2 4" xfId="6090" xr:uid="{00000000-0005-0000-0000-0000CA170000}"/>
    <cellStyle name="Normal 2 47 2 4 2" xfId="6091" xr:uid="{00000000-0005-0000-0000-0000CB170000}"/>
    <cellStyle name="Normal 2 47 2 4 2 2" xfId="26433" xr:uid="{186CEA24-46FC-4685-B6C9-66BA324FBD96}"/>
    <cellStyle name="Normal 2 47 2 4 3" xfId="26432" xr:uid="{95C98860-A21F-4668-863C-6B615E136355}"/>
    <cellStyle name="Normal 2 47 2 5" xfId="6092" xr:uid="{00000000-0005-0000-0000-0000CC170000}"/>
    <cellStyle name="Normal 2 47 2 5 2" xfId="26434" xr:uid="{25D3C5C1-29DD-430C-8D0A-3B898C29E843}"/>
    <cellStyle name="Normal 2 47 2 6" xfId="26424" xr:uid="{7631BCE4-54A1-4336-A02E-3A8A9FB85DEF}"/>
    <cellStyle name="Normal 2 47 2 7" xfId="21502" xr:uid="{FCBD27B4-D6C0-491C-8781-84CAF68D348F}"/>
    <cellStyle name="Normal 2 47 2 8" xfId="37337" xr:uid="{8A402544-AA0D-4AC7-A5E7-BAE6DDCF8DDB}"/>
    <cellStyle name="Normal 2 47 2 9" xfId="39817" xr:uid="{9FD7D3AA-4336-47BB-8AF7-F4C3E7245E75}"/>
    <cellStyle name="Normal 2 47 3" xfId="6093" xr:uid="{00000000-0005-0000-0000-0000CD170000}"/>
    <cellStyle name="Normal 2 47 3 2" xfId="6094" xr:uid="{00000000-0005-0000-0000-0000CE170000}"/>
    <cellStyle name="Normal 2 47 3 2 2" xfId="6095" xr:uid="{00000000-0005-0000-0000-0000CF170000}"/>
    <cellStyle name="Normal 2 47 3 2 2 2" xfId="26437" xr:uid="{1CA766D8-6E28-4504-A88E-35BF9378F27A}"/>
    <cellStyle name="Normal 2 47 3 2 3" xfId="26436" xr:uid="{4AE0696C-6058-4200-A260-B7237B30779F}"/>
    <cellStyle name="Normal 2 47 3 3" xfId="6096" xr:uid="{00000000-0005-0000-0000-0000D0170000}"/>
    <cellStyle name="Normal 2 47 3 3 2" xfId="26438" xr:uid="{D0260F7C-023B-4BD7-97BE-35357D94CC01}"/>
    <cellStyle name="Normal 2 47 3 4" xfId="26435" xr:uid="{4D41C7B1-21DD-40A2-9437-C0F19F5A5752}"/>
    <cellStyle name="Normal 2 47 3 5" xfId="24316" xr:uid="{18ACC023-4B83-4D34-8E80-13747E854E41}"/>
    <cellStyle name="Normal 2 47 3 6" xfId="38176" xr:uid="{DAE675B6-D916-4D0C-8025-5A96948A2719}"/>
    <cellStyle name="Normal 2 47 3 7" xfId="40656" xr:uid="{74A431DB-EA0A-4BF5-9B52-F1A466179003}"/>
    <cellStyle name="Normal 2 47 3 8" xfId="43134" xr:uid="{10B2182E-30E3-4C0F-B616-C2DB6F9350EC}"/>
    <cellStyle name="Normal 2 47 4" xfId="6097" xr:uid="{00000000-0005-0000-0000-0000D1170000}"/>
    <cellStyle name="Normal 2 47 4 2" xfId="6098" xr:uid="{00000000-0005-0000-0000-0000D2170000}"/>
    <cellStyle name="Normal 2 47 4 2 2" xfId="6099" xr:uid="{00000000-0005-0000-0000-0000D3170000}"/>
    <cellStyle name="Normal 2 47 4 2 2 2" xfId="26441" xr:uid="{7FA177D4-4F36-498F-8CAA-D567FDA448ED}"/>
    <cellStyle name="Normal 2 47 4 2 3" xfId="26440" xr:uid="{A272313E-8BDC-4646-BCE1-084C5AAEE352}"/>
    <cellStyle name="Normal 2 47 4 3" xfId="6100" xr:uid="{00000000-0005-0000-0000-0000D4170000}"/>
    <cellStyle name="Normal 2 47 4 3 2" xfId="26442" xr:uid="{D3C1949A-E2FA-4ADE-9C6C-C4B078D725F7}"/>
    <cellStyle name="Normal 2 47 4 4" xfId="26439" xr:uid="{FBE98B0B-43C9-4564-B9FA-B93241861848}"/>
    <cellStyle name="Normal 2 47 5" xfId="6101" xr:uid="{00000000-0005-0000-0000-0000D5170000}"/>
    <cellStyle name="Normal 2 47 5 2" xfId="6102" xr:uid="{00000000-0005-0000-0000-0000D6170000}"/>
    <cellStyle name="Normal 2 47 5 2 2" xfId="26444" xr:uid="{7A178453-A28D-4CA7-987F-8A74F8778AD7}"/>
    <cellStyle name="Normal 2 47 5 3" xfId="26443" xr:uid="{14B10F0B-BF1E-46FB-87B1-487C443B8859}"/>
    <cellStyle name="Normal 2 47 6" xfId="6103" xr:uid="{00000000-0005-0000-0000-0000D7170000}"/>
    <cellStyle name="Normal 2 47 6 2" xfId="26445" xr:uid="{FD3059F1-7848-4225-9F00-7F18C5659281}"/>
    <cellStyle name="Normal 2 47 7" xfId="26423" xr:uid="{D8FA4F85-C41C-48AF-9AA8-C241D5FF0C52}"/>
    <cellStyle name="Normal 2 47 8" xfId="21501" xr:uid="{DA341EE4-AD48-4002-A2B9-ACE872898A40}"/>
    <cellStyle name="Normal 2 47 9" xfId="37336" xr:uid="{6EE49CF5-C601-4F01-991D-2B4754C49FC2}"/>
    <cellStyle name="Normal 2 48" xfId="6104" xr:uid="{00000000-0005-0000-0000-0000D8170000}"/>
    <cellStyle name="Normal 2 48 10" xfId="39818" xr:uid="{58FD8840-A565-4E15-BBE6-32067FD2433C}"/>
    <cellStyle name="Normal 2 48 11" xfId="42296" xr:uid="{DDEA79C2-FE22-4276-BA2E-F6C534EC6995}"/>
    <cellStyle name="Normal 2 48 2" xfId="6105" xr:uid="{00000000-0005-0000-0000-0000D9170000}"/>
    <cellStyle name="Normal 2 48 2 10" xfId="42297" xr:uid="{C691DE44-58C9-4B31-9138-4A9011C5DCBC}"/>
    <cellStyle name="Normal 2 48 2 2" xfId="6106" xr:uid="{00000000-0005-0000-0000-0000DA170000}"/>
    <cellStyle name="Normal 2 48 2 2 2" xfId="6107" xr:uid="{00000000-0005-0000-0000-0000DB170000}"/>
    <cellStyle name="Normal 2 48 2 2 2 2" xfId="6108" xr:uid="{00000000-0005-0000-0000-0000DC170000}"/>
    <cellStyle name="Normal 2 48 2 2 2 2 2" xfId="26450" xr:uid="{A9B3A472-D996-47AB-9A1E-30DA333853EC}"/>
    <cellStyle name="Normal 2 48 2 2 2 3" xfId="26449" xr:uid="{4A5C80C3-6958-4FCA-ADCD-77D85D6DCF6C}"/>
    <cellStyle name="Normal 2 48 2 2 3" xfId="6109" xr:uid="{00000000-0005-0000-0000-0000DD170000}"/>
    <cellStyle name="Normal 2 48 2 2 3 2" xfId="26451" xr:uid="{540A5B7F-61B6-423C-9AE5-E6E6627B27C1}"/>
    <cellStyle name="Normal 2 48 2 2 4" xfId="26448" xr:uid="{249B3E30-5383-4ED9-859B-48158419EB37}"/>
    <cellStyle name="Normal 2 48 2 2 5" xfId="24319" xr:uid="{CBF63158-2EE4-49F2-9242-F20AD61A9C81}"/>
    <cellStyle name="Normal 2 48 2 2 6" xfId="38179" xr:uid="{1AB800D5-2CCE-4EF8-9ADA-F0D19D73C8FB}"/>
    <cellStyle name="Normal 2 48 2 2 7" xfId="40659" xr:uid="{03170361-3138-45A6-B2DC-1531CCCE383D}"/>
    <cellStyle name="Normal 2 48 2 2 8" xfId="43137" xr:uid="{5A7277D3-4821-4972-A82A-2B541C8136EB}"/>
    <cellStyle name="Normal 2 48 2 3" xfId="6110" xr:uid="{00000000-0005-0000-0000-0000DE170000}"/>
    <cellStyle name="Normal 2 48 2 3 2" xfId="6111" xr:uid="{00000000-0005-0000-0000-0000DF170000}"/>
    <cellStyle name="Normal 2 48 2 3 2 2" xfId="6112" xr:uid="{00000000-0005-0000-0000-0000E0170000}"/>
    <cellStyle name="Normal 2 48 2 3 2 2 2" xfId="26454" xr:uid="{901AE140-DA0E-4440-91BB-E30356454E0D}"/>
    <cellStyle name="Normal 2 48 2 3 2 3" xfId="26453" xr:uid="{D8A982C1-737B-41A6-8478-EE817923A293}"/>
    <cellStyle name="Normal 2 48 2 3 3" xfId="6113" xr:uid="{00000000-0005-0000-0000-0000E1170000}"/>
    <cellStyle name="Normal 2 48 2 3 3 2" xfId="26455" xr:uid="{159A0FC4-A107-4449-8009-83BA2B5562C6}"/>
    <cellStyle name="Normal 2 48 2 3 4" xfId="26452" xr:uid="{37EABB08-0F1D-49A7-86D6-3C1779CCB28F}"/>
    <cellStyle name="Normal 2 48 2 4" xfId="6114" xr:uid="{00000000-0005-0000-0000-0000E2170000}"/>
    <cellStyle name="Normal 2 48 2 4 2" xfId="6115" xr:uid="{00000000-0005-0000-0000-0000E3170000}"/>
    <cellStyle name="Normal 2 48 2 4 2 2" xfId="26457" xr:uid="{61DE99FE-BFA7-4C9E-8BD8-2E42D0FAC4BA}"/>
    <cellStyle name="Normal 2 48 2 4 3" xfId="26456" xr:uid="{E3C14219-5B33-410D-8496-FAC2370B6FDA}"/>
    <cellStyle name="Normal 2 48 2 5" xfId="6116" xr:uid="{00000000-0005-0000-0000-0000E4170000}"/>
    <cellStyle name="Normal 2 48 2 5 2" xfId="26458" xr:uid="{0ED0C11A-81A1-461F-B00C-CB67E5022D81}"/>
    <cellStyle name="Normal 2 48 2 6" xfId="26447" xr:uid="{A7191A31-8063-430D-909B-D01043D48F9A}"/>
    <cellStyle name="Normal 2 48 2 7" xfId="21504" xr:uid="{83566D1B-D9A8-46E9-8B38-0E78DB26F128}"/>
    <cellStyle name="Normal 2 48 2 8" xfId="37339" xr:uid="{60B5EDDE-CEDB-4790-B9D1-8FA72E211969}"/>
    <cellStyle name="Normal 2 48 2 9" xfId="39819" xr:uid="{2588DB1F-FFCE-4CEA-BECB-E15D7DE5B0DC}"/>
    <cellStyle name="Normal 2 48 3" xfId="6117" xr:uid="{00000000-0005-0000-0000-0000E5170000}"/>
    <cellStyle name="Normal 2 48 3 2" xfId="6118" xr:uid="{00000000-0005-0000-0000-0000E6170000}"/>
    <cellStyle name="Normal 2 48 3 2 2" xfId="6119" xr:uid="{00000000-0005-0000-0000-0000E7170000}"/>
    <cellStyle name="Normal 2 48 3 2 2 2" xfId="26461" xr:uid="{8BD1D57A-666D-4FE2-B9A4-EE2EC4B10C29}"/>
    <cellStyle name="Normal 2 48 3 2 3" xfId="26460" xr:uid="{FAC67705-79E5-49CE-ACCA-9C90AF05FBFE}"/>
    <cellStyle name="Normal 2 48 3 3" xfId="6120" xr:uid="{00000000-0005-0000-0000-0000E8170000}"/>
    <cellStyle name="Normal 2 48 3 3 2" xfId="26462" xr:uid="{6E8DD63F-EE4E-4BC8-B8DC-FCCC6D8CF2C9}"/>
    <cellStyle name="Normal 2 48 3 4" xfId="26459" xr:uid="{E730454D-45BB-4A94-B40C-E30C37495486}"/>
    <cellStyle name="Normal 2 48 3 5" xfId="24318" xr:uid="{014AA9A1-AA98-47E7-8E91-6D373C47A161}"/>
    <cellStyle name="Normal 2 48 3 6" xfId="38178" xr:uid="{9E1E9D45-AC0E-4A78-B90C-D0EB43A24ED1}"/>
    <cellStyle name="Normal 2 48 3 7" xfId="40658" xr:uid="{6BC61B30-C45F-4C26-AF6F-51BD47E1AE0D}"/>
    <cellStyle name="Normal 2 48 3 8" xfId="43136" xr:uid="{F158B086-1CB2-410A-B933-BA3814ACB049}"/>
    <cellStyle name="Normal 2 48 4" xfId="6121" xr:uid="{00000000-0005-0000-0000-0000E9170000}"/>
    <cellStyle name="Normal 2 48 4 2" xfId="6122" xr:uid="{00000000-0005-0000-0000-0000EA170000}"/>
    <cellStyle name="Normal 2 48 4 2 2" xfId="6123" xr:uid="{00000000-0005-0000-0000-0000EB170000}"/>
    <cellStyle name="Normal 2 48 4 2 2 2" xfId="26465" xr:uid="{E7B535DB-D757-4F71-B4E0-54572218B3B1}"/>
    <cellStyle name="Normal 2 48 4 2 3" xfId="26464" xr:uid="{E3DC40B6-3C8A-4D81-A4C8-49FD75A0F323}"/>
    <cellStyle name="Normal 2 48 4 3" xfId="6124" xr:uid="{00000000-0005-0000-0000-0000EC170000}"/>
    <cellStyle name="Normal 2 48 4 3 2" xfId="26466" xr:uid="{84BC74D2-54A3-4266-9E2A-4E88D77A178F}"/>
    <cellStyle name="Normal 2 48 4 4" xfId="26463" xr:uid="{EF3EA4E8-5DA5-4A83-BA15-498ADB12B6A8}"/>
    <cellStyle name="Normal 2 48 5" xfId="6125" xr:uid="{00000000-0005-0000-0000-0000ED170000}"/>
    <cellStyle name="Normal 2 48 5 2" xfId="6126" xr:uid="{00000000-0005-0000-0000-0000EE170000}"/>
    <cellStyle name="Normal 2 48 5 2 2" xfId="26468" xr:uid="{FC748C2C-3B08-4CC8-AB02-8C63448776D7}"/>
    <cellStyle name="Normal 2 48 5 3" xfId="26467" xr:uid="{F5057DE4-218D-4E35-8DC0-7B73BAC39CA9}"/>
    <cellStyle name="Normal 2 48 6" xfId="6127" xr:uid="{00000000-0005-0000-0000-0000EF170000}"/>
    <cellStyle name="Normal 2 48 6 2" xfId="26469" xr:uid="{AF34C847-11B9-41CD-9C8A-509AC9F7DE13}"/>
    <cellStyle name="Normal 2 48 7" xfId="26446" xr:uid="{F258BC6E-E62A-4F27-A162-FAB43B825853}"/>
    <cellStyle name="Normal 2 48 8" xfId="21503" xr:uid="{AE591E56-1D7D-44F7-A15B-24A62BA5290F}"/>
    <cellStyle name="Normal 2 48 9" xfId="37338" xr:uid="{F59CA74E-0289-43CE-991B-90B02F79580E}"/>
    <cellStyle name="Normal 2 49" xfId="6128" xr:uid="{00000000-0005-0000-0000-0000F0170000}"/>
    <cellStyle name="Normal 2 49 10" xfId="42298" xr:uid="{A8A691E6-3B76-4318-A4E8-6EFB612416DC}"/>
    <cellStyle name="Normal 2 49 2" xfId="6129" xr:uid="{00000000-0005-0000-0000-0000F1170000}"/>
    <cellStyle name="Normal 2 49 2 2" xfId="6130" xr:uid="{00000000-0005-0000-0000-0000F2170000}"/>
    <cellStyle name="Normal 2 49 2 2 2" xfId="6131" xr:uid="{00000000-0005-0000-0000-0000F3170000}"/>
    <cellStyle name="Normal 2 49 2 2 2 2" xfId="26473" xr:uid="{DBEBEBBF-9AC8-4CC4-B5D1-743E12C6053A}"/>
    <cellStyle name="Normal 2 49 2 2 3" xfId="26472" xr:uid="{899B2567-CE1E-47C7-B8AF-D120B54F5C9F}"/>
    <cellStyle name="Normal 2 49 2 3" xfId="6132" xr:uid="{00000000-0005-0000-0000-0000F4170000}"/>
    <cellStyle name="Normal 2 49 2 3 2" xfId="26474" xr:uid="{517A69F5-2831-4941-8CC4-183343873522}"/>
    <cellStyle name="Normal 2 49 2 4" xfId="26471" xr:uid="{55BBFB2C-355B-4EBC-955B-1C5EDB15DA86}"/>
    <cellStyle name="Normal 2 49 2 5" xfId="24320" xr:uid="{601AD578-A873-4B20-8946-7D710161F907}"/>
    <cellStyle name="Normal 2 49 2 6" xfId="38180" xr:uid="{997F8E7B-9973-4934-BF28-6AB3037ED0C1}"/>
    <cellStyle name="Normal 2 49 2 7" xfId="40660" xr:uid="{2CD6A383-C297-4D41-A61E-9B921ED326C8}"/>
    <cellStyle name="Normal 2 49 2 8" xfId="43138" xr:uid="{AED626C1-D2DA-4A9A-8A8F-C275985F19A7}"/>
    <cellStyle name="Normal 2 49 3" xfId="6133" xr:uid="{00000000-0005-0000-0000-0000F5170000}"/>
    <cellStyle name="Normal 2 49 3 2" xfId="6134" xr:uid="{00000000-0005-0000-0000-0000F6170000}"/>
    <cellStyle name="Normal 2 49 3 2 2" xfId="6135" xr:uid="{00000000-0005-0000-0000-0000F7170000}"/>
    <cellStyle name="Normal 2 49 3 2 2 2" xfId="26477" xr:uid="{5A36A28A-A36B-4C97-879E-DC82ABFF2739}"/>
    <cellStyle name="Normal 2 49 3 2 3" xfId="26476" xr:uid="{2500E02B-E6C3-4F84-9C36-5089F5B000BE}"/>
    <cellStyle name="Normal 2 49 3 3" xfId="6136" xr:uid="{00000000-0005-0000-0000-0000F8170000}"/>
    <cellStyle name="Normal 2 49 3 3 2" xfId="26478" xr:uid="{88499404-F126-46EC-8E85-085248E9146F}"/>
    <cellStyle name="Normal 2 49 3 4" xfId="26475" xr:uid="{8971AE4D-6C29-4B5E-B4AE-59B592AF21B8}"/>
    <cellStyle name="Normal 2 49 4" xfId="6137" xr:uid="{00000000-0005-0000-0000-0000F9170000}"/>
    <cellStyle name="Normal 2 49 4 2" xfId="6138" xr:uid="{00000000-0005-0000-0000-0000FA170000}"/>
    <cellStyle name="Normal 2 49 4 2 2" xfId="26480" xr:uid="{540E965F-D9DF-40EC-B70B-178E1766B159}"/>
    <cellStyle name="Normal 2 49 4 3" xfId="26479" xr:uid="{86ECE3E8-E00B-4611-AEAA-72F160EDA450}"/>
    <cellStyle name="Normal 2 49 5" xfId="6139" xr:uid="{00000000-0005-0000-0000-0000FB170000}"/>
    <cellStyle name="Normal 2 49 5 2" xfId="26481" xr:uid="{22A4E162-1EE4-41DB-8883-A7FA5E8658CE}"/>
    <cellStyle name="Normal 2 49 6" xfId="26470" xr:uid="{3390EEA2-E09D-4AC9-B02C-80AFB9995A22}"/>
    <cellStyle name="Normal 2 49 7" xfId="21505" xr:uid="{4EF32409-045F-437F-95BF-D3806618043A}"/>
    <cellStyle name="Normal 2 49 8" xfId="37340" xr:uid="{29911EF4-0404-4D9E-8ADE-AD45C0BDC4E6}"/>
    <cellStyle name="Normal 2 49 9" xfId="39820" xr:uid="{1BE5040A-D022-4E62-BEDE-E84F5FDAFC87}"/>
    <cellStyle name="Normal 2 5" xfId="6140" xr:uid="{00000000-0005-0000-0000-0000FC170000}"/>
    <cellStyle name="Normal 2 5 10" xfId="6141" xr:uid="{00000000-0005-0000-0000-0000FD170000}"/>
    <cellStyle name="Normal 2 5 10 2" xfId="21506" xr:uid="{757ABEBB-DAAB-494A-9BB1-D29FA50BF6CE}"/>
    <cellStyle name="Normal 2 5 11" xfId="6142" xr:uid="{00000000-0005-0000-0000-0000FE170000}"/>
    <cellStyle name="Normal 2 5 11 2" xfId="21507" xr:uid="{44EF8BE9-20B0-4740-B6DB-4B53D08D0EB3}"/>
    <cellStyle name="Normal 2 5 12" xfId="6143" xr:uid="{00000000-0005-0000-0000-0000FF170000}"/>
    <cellStyle name="Normal 2 5 12 2" xfId="21508" xr:uid="{494462D4-95AB-4B04-82A6-40ED2D351580}"/>
    <cellStyle name="Normal 2 5 13" xfId="6144" xr:uid="{00000000-0005-0000-0000-000000180000}"/>
    <cellStyle name="Normal 2 5 13 2" xfId="21509" xr:uid="{208AB8E4-8003-4F60-A0F3-03C80A1C69CA}"/>
    <cellStyle name="Normal 2 5 14" xfId="6145" xr:uid="{00000000-0005-0000-0000-000001180000}"/>
    <cellStyle name="Normal 2 5 14 2" xfId="21510" xr:uid="{0D0EE453-1430-4399-A1C0-81AC7677EA65}"/>
    <cellStyle name="Normal 2 5 15" xfId="6146" xr:uid="{00000000-0005-0000-0000-000002180000}"/>
    <cellStyle name="Normal 2 5 15 2" xfId="21511" xr:uid="{975D5EF1-80D7-44C7-B21B-7C1A26C33E02}"/>
    <cellStyle name="Normal 2 5 16" xfId="6147" xr:uid="{00000000-0005-0000-0000-000003180000}"/>
    <cellStyle name="Normal 2 5 16 2" xfId="26482" xr:uid="{F72D66A3-4329-41E8-A4D1-0034FF6431AD}"/>
    <cellStyle name="Normal 2 5 16 3" xfId="21512" xr:uid="{EDF1EEF6-4B11-4107-8EC7-BA986596EA65}"/>
    <cellStyle name="Normal 2 5 17" xfId="6148" xr:uid="{00000000-0005-0000-0000-000004180000}"/>
    <cellStyle name="Normal 2 5 17 2" xfId="26483" xr:uid="{EF42B769-C519-4DCA-915A-FFD335BD0777}"/>
    <cellStyle name="Normal 2 5 17 3" xfId="21513" xr:uid="{483257C5-BEBF-4EF7-A528-DCAE395DC0FA}"/>
    <cellStyle name="Normal 2 5 18" xfId="19804" xr:uid="{1783A7C3-FF01-44D4-A1CB-03B0CE6D1CB1}"/>
    <cellStyle name="Normal 2 5 2" xfId="6149" xr:uid="{00000000-0005-0000-0000-000005180000}"/>
    <cellStyle name="Normal 2 5 2 10" xfId="6150" xr:uid="{00000000-0005-0000-0000-000006180000}"/>
    <cellStyle name="Normal 2 5 2 10 2" xfId="26731" xr:uid="{2B62244F-1495-439C-98B1-845EEFB710D6}"/>
    <cellStyle name="Normal 2 5 2 11" xfId="21514" xr:uid="{2C6341CC-8E0F-4AC8-BD30-451E0AA3D8A5}"/>
    <cellStyle name="Normal 2 5 2 12" xfId="37341" xr:uid="{348DD221-1982-4949-A1A3-DCF934595E64}"/>
    <cellStyle name="Normal 2 5 2 13" xfId="39821" xr:uid="{811B265C-4910-4E06-B312-004D24D278EC}"/>
    <cellStyle name="Normal 2 5 2 14" xfId="42299" xr:uid="{46E2BEEF-9139-4A0C-A94C-B93A739778FA}"/>
    <cellStyle name="Normal 2 5 2 2" xfId="6151" xr:uid="{00000000-0005-0000-0000-000007180000}"/>
    <cellStyle name="Normal 2 5 2 2 10" xfId="39822" xr:uid="{25DE6888-F7CB-498B-8F33-235E0695AEBE}"/>
    <cellStyle name="Normal 2 5 2 2 11" xfId="42300" xr:uid="{CC320F8B-2253-437F-B78B-7C6AB9634D1A}"/>
    <cellStyle name="Normal 2 5 2 2 2" xfId="6152" xr:uid="{00000000-0005-0000-0000-000008180000}"/>
    <cellStyle name="Normal 2 5 2 2 2 2" xfId="21516" xr:uid="{ECD27E97-0532-472A-8C40-FDE597EDBD12}"/>
    <cellStyle name="Normal 2 5 2 2 3" xfId="6153" xr:uid="{00000000-0005-0000-0000-000009180000}"/>
    <cellStyle name="Normal 2 5 2 2 3 10" xfId="42301" xr:uid="{6A3075AB-25AB-45ED-8857-8A8E270334ED}"/>
    <cellStyle name="Normal 2 5 2 2 3 2" xfId="6154" xr:uid="{00000000-0005-0000-0000-00000A180000}"/>
    <cellStyle name="Normal 2 5 2 2 3 2 2" xfId="6155" xr:uid="{00000000-0005-0000-0000-00000B180000}"/>
    <cellStyle name="Normal 2 5 2 2 3 2 2 2" xfId="6156" xr:uid="{00000000-0005-0000-0000-00000C180000}"/>
    <cellStyle name="Normal 2 5 2 2 3 2 2 2 2" xfId="26487" xr:uid="{0733C19B-78FA-4BD4-A785-DE0A5283F4F7}"/>
    <cellStyle name="Normal 2 5 2 2 3 2 2 3" xfId="26486" xr:uid="{F4F77DE7-02D4-40CF-B8E8-B7FC827082F0}"/>
    <cellStyle name="Normal 2 5 2 2 3 2 3" xfId="6157" xr:uid="{00000000-0005-0000-0000-00000D180000}"/>
    <cellStyle name="Normal 2 5 2 2 3 2 3 2" xfId="26488" xr:uid="{E5C45067-CB10-4D35-9888-4D7D76957FB2}"/>
    <cellStyle name="Normal 2 5 2 2 3 2 4" xfId="26485" xr:uid="{6E924125-6F2D-42CD-938E-AC02303A3D40}"/>
    <cellStyle name="Normal 2 5 2 2 3 2 5" xfId="24323" xr:uid="{937A19E5-8B0D-45D0-9688-3409DB6E9934}"/>
    <cellStyle name="Normal 2 5 2 2 3 2 6" xfId="38183" xr:uid="{C2985D84-2793-45DD-A543-CD5B84C7DACC}"/>
    <cellStyle name="Normal 2 5 2 2 3 2 7" xfId="40663" xr:uid="{B8B5EB78-C9FE-45EE-93BB-B9B2C2B56A48}"/>
    <cellStyle name="Normal 2 5 2 2 3 2 8" xfId="43141" xr:uid="{9714E067-A1F3-468E-9454-D8A8A7CEEE7A}"/>
    <cellStyle name="Normal 2 5 2 2 3 3" xfId="6158" xr:uid="{00000000-0005-0000-0000-00000E180000}"/>
    <cellStyle name="Normal 2 5 2 2 3 3 2" xfId="6159" xr:uid="{00000000-0005-0000-0000-00000F180000}"/>
    <cellStyle name="Normal 2 5 2 2 3 3 2 2" xfId="6160" xr:uid="{00000000-0005-0000-0000-000010180000}"/>
    <cellStyle name="Normal 2 5 2 2 3 3 2 2 2" xfId="26490" xr:uid="{6EF54391-60EE-45F2-8E3D-22DC4FFF7F07}"/>
    <cellStyle name="Normal 2 5 2 2 3 3 2 3" xfId="26489" xr:uid="{9977A4AB-2029-418C-B621-D3B3B6562271}"/>
    <cellStyle name="Normal 2 5 2 2 3 3 3" xfId="6161" xr:uid="{00000000-0005-0000-0000-000011180000}"/>
    <cellStyle name="Normal 2 5 2 2 3 3 3 2" xfId="26491" xr:uid="{50E474DF-563C-42AC-ABCD-FE926A8F181B}"/>
    <cellStyle name="Normal 2 5 2 2 3 3 4" xfId="20764" xr:uid="{3E29FF96-04A7-4073-93E4-E477DE5B4378}"/>
    <cellStyle name="Normal 2 5 2 2 3 4" xfId="6162" xr:uid="{00000000-0005-0000-0000-000012180000}"/>
    <cellStyle name="Normal 2 5 2 2 3 4 2" xfId="6163" xr:uid="{00000000-0005-0000-0000-000013180000}"/>
    <cellStyle name="Normal 2 5 2 2 3 4 2 2" xfId="26493" xr:uid="{BCC8C3D6-2FA5-4CA8-AA21-FC097E6B7192}"/>
    <cellStyle name="Normal 2 5 2 2 3 4 3" xfId="26492" xr:uid="{990C6205-DD9A-4DB9-B370-31180E4E0C6E}"/>
    <cellStyle name="Normal 2 5 2 2 3 5" xfId="6164" xr:uid="{00000000-0005-0000-0000-000014180000}"/>
    <cellStyle name="Normal 2 5 2 2 3 5 2" xfId="26494" xr:uid="{C366BCFA-C55B-49B3-BFF4-849DACB9953F}"/>
    <cellStyle name="Normal 2 5 2 2 3 6" xfId="26484" xr:uid="{F1015187-56A5-4527-81F2-CB54B6C65DF3}"/>
    <cellStyle name="Normal 2 5 2 2 3 7" xfId="21517" xr:uid="{51201F00-7256-4A27-8FCA-77A1F72C794F}"/>
    <cellStyle name="Normal 2 5 2 2 3 8" xfId="37343" xr:uid="{E6EE8D8E-5D34-496E-8D63-2E549B8EE4A4}"/>
    <cellStyle name="Normal 2 5 2 2 3 9" xfId="39823" xr:uid="{6FFB2BAA-E8F3-49AA-A9A5-D19A23798378}"/>
    <cellStyle name="Normal 2 5 2 2 4" xfId="6165" xr:uid="{00000000-0005-0000-0000-000015180000}"/>
    <cellStyle name="Normal 2 5 2 2 4 2" xfId="6166" xr:uid="{00000000-0005-0000-0000-000016180000}"/>
    <cellStyle name="Normal 2 5 2 2 4 2 2" xfId="6167" xr:uid="{00000000-0005-0000-0000-000017180000}"/>
    <cellStyle name="Normal 2 5 2 2 4 2 2 2" xfId="26497" xr:uid="{BBC7025D-578E-42DC-892B-DDE85A282915}"/>
    <cellStyle name="Normal 2 5 2 2 4 2 3" xfId="26496" xr:uid="{1B4556BB-5FC0-4965-B3C1-0A0F8B38849D}"/>
    <cellStyle name="Normal 2 5 2 2 4 3" xfId="6168" xr:uid="{00000000-0005-0000-0000-000018180000}"/>
    <cellStyle name="Normal 2 5 2 2 4 3 2" xfId="26498" xr:uid="{A517B87F-A223-4E83-8641-4948A9C8FD0B}"/>
    <cellStyle name="Normal 2 5 2 2 4 4" xfId="26495" xr:uid="{0A66659D-D2BF-44FD-A72C-9C334B41D58C}"/>
    <cellStyle name="Normal 2 5 2 2 4 5" xfId="24322" xr:uid="{3EF1761F-EC65-4785-83F2-A2C73D59A67D}"/>
    <cellStyle name="Normal 2 5 2 2 4 6" xfId="38182" xr:uid="{AD77CBB4-5413-4AF9-9FA1-6D9DBEA56406}"/>
    <cellStyle name="Normal 2 5 2 2 4 7" xfId="40662" xr:uid="{5BC9C494-FC4F-49D4-8FB1-1E62D0E1D12E}"/>
    <cellStyle name="Normal 2 5 2 2 4 8" xfId="43140" xr:uid="{D21A4AFE-78E3-4829-B8AA-4E4E79B481B3}"/>
    <cellStyle name="Normal 2 5 2 2 5" xfId="6169" xr:uid="{00000000-0005-0000-0000-000019180000}"/>
    <cellStyle name="Normal 2 5 2 2 5 2" xfId="6170" xr:uid="{00000000-0005-0000-0000-00001A180000}"/>
    <cellStyle name="Normal 2 5 2 2 5 2 2" xfId="6171" xr:uid="{00000000-0005-0000-0000-00001B180000}"/>
    <cellStyle name="Normal 2 5 2 2 5 2 2 2" xfId="26501" xr:uid="{886240E2-823B-4698-8AB3-50F0F66A6BAF}"/>
    <cellStyle name="Normal 2 5 2 2 5 2 3" xfId="26500" xr:uid="{2412FFCB-206D-4118-9788-0FE4E3817402}"/>
    <cellStyle name="Normal 2 5 2 2 5 3" xfId="6172" xr:uid="{00000000-0005-0000-0000-00001C180000}"/>
    <cellStyle name="Normal 2 5 2 2 5 3 2" xfId="26502" xr:uid="{5EF99288-3D28-4DF4-89F3-A41EF7A72436}"/>
    <cellStyle name="Normal 2 5 2 2 5 4" xfId="26499" xr:uid="{561D4DF8-B51A-41E6-8FF2-465EB370CB12}"/>
    <cellStyle name="Normal 2 5 2 2 6" xfId="6173" xr:uid="{00000000-0005-0000-0000-00001D180000}"/>
    <cellStyle name="Normal 2 5 2 2 6 2" xfId="6174" xr:uid="{00000000-0005-0000-0000-00001E180000}"/>
    <cellStyle name="Normal 2 5 2 2 6 2 2" xfId="26732" xr:uid="{D09E6559-CD8E-4CFC-B020-C9DE4730255D}"/>
    <cellStyle name="Normal 2 5 2 2 6 3" xfId="26503" xr:uid="{7B98B2E3-88BC-48A8-A16E-8F2000BC171B}"/>
    <cellStyle name="Normal 2 5 2 2 7" xfId="6175" xr:uid="{00000000-0005-0000-0000-00001F180000}"/>
    <cellStyle name="Normal 2 5 2 2 7 2" xfId="26504" xr:uid="{24FF7AC3-CF1E-4EA7-8D48-EB5D03A90099}"/>
    <cellStyle name="Normal 2 5 2 2 8" xfId="21515" xr:uid="{F14CCA2C-E894-4D59-B947-01F37AD889D0}"/>
    <cellStyle name="Normal 2 5 2 2 9" xfId="37342" xr:uid="{FA1B9388-27C8-45A8-937B-9E4AE736D63F}"/>
    <cellStyle name="Normal 2 5 2 3" xfId="6176" xr:uid="{00000000-0005-0000-0000-000020180000}"/>
    <cellStyle name="Normal 2 5 2 3 10" xfId="39824" xr:uid="{DBF8D61B-DE60-464D-B8C9-7A7268269253}"/>
    <cellStyle name="Normal 2 5 2 3 11" xfId="42302" xr:uid="{88735FB0-F74A-4F74-8F72-F2D5E18A460B}"/>
    <cellStyle name="Normal 2 5 2 3 2" xfId="6177" xr:uid="{00000000-0005-0000-0000-000021180000}"/>
    <cellStyle name="Normal 2 5 2 3 2 10" xfId="42303" xr:uid="{22DA2798-DCFB-4C79-9D84-42D839282913}"/>
    <cellStyle name="Normal 2 5 2 3 2 2" xfId="6178" xr:uid="{00000000-0005-0000-0000-000022180000}"/>
    <cellStyle name="Normal 2 5 2 3 2 2 2" xfId="6179" xr:uid="{00000000-0005-0000-0000-000023180000}"/>
    <cellStyle name="Normal 2 5 2 3 2 2 2 2" xfId="6180" xr:uid="{00000000-0005-0000-0000-000024180000}"/>
    <cellStyle name="Normal 2 5 2 3 2 2 2 2 2" xfId="26509" xr:uid="{C64EC91D-6FC9-46CD-822E-23A3BE9E2DBD}"/>
    <cellStyle name="Normal 2 5 2 3 2 2 2 3" xfId="26508" xr:uid="{AC8DB258-601C-4550-9F2E-366DAEA9B8AA}"/>
    <cellStyle name="Normal 2 5 2 3 2 2 3" xfId="6181" xr:uid="{00000000-0005-0000-0000-000025180000}"/>
    <cellStyle name="Normal 2 5 2 3 2 2 3 2" xfId="26510" xr:uid="{B6150E85-B861-46AC-AC16-4679DE18F0D7}"/>
    <cellStyle name="Normal 2 5 2 3 2 2 4" xfId="26507" xr:uid="{40645BEA-B4EF-4784-8B13-AE7A59F01258}"/>
    <cellStyle name="Normal 2 5 2 3 2 2 5" xfId="24325" xr:uid="{1B8941D2-1745-417A-8D31-224525DF8CD8}"/>
    <cellStyle name="Normal 2 5 2 3 2 2 6" xfId="38185" xr:uid="{9FB5A642-6FCD-42CF-AF6A-3993213CDFF4}"/>
    <cellStyle name="Normal 2 5 2 3 2 2 7" xfId="40665" xr:uid="{41F65603-4803-4BDB-A061-019310C2A8EC}"/>
    <cellStyle name="Normal 2 5 2 3 2 2 8" xfId="43143" xr:uid="{B96A9B69-BA1A-4454-97A8-ABC8F50A64C0}"/>
    <cellStyle name="Normal 2 5 2 3 2 3" xfId="6182" xr:uid="{00000000-0005-0000-0000-000026180000}"/>
    <cellStyle name="Normal 2 5 2 3 2 3 2" xfId="6183" xr:uid="{00000000-0005-0000-0000-000027180000}"/>
    <cellStyle name="Normal 2 5 2 3 2 3 2 2" xfId="6184" xr:uid="{00000000-0005-0000-0000-000028180000}"/>
    <cellStyle name="Normal 2 5 2 3 2 3 2 2 2" xfId="26513" xr:uid="{DCAEF41E-0090-44E6-89DD-1BA47696E57A}"/>
    <cellStyle name="Normal 2 5 2 3 2 3 2 3" xfId="26512" xr:uid="{D0A1C5AF-9FF5-4528-BA5D-3F5DD09DA103}"/>
    <cellStyle name="Normal 2 5 2 3 2 3 3" xfId="6185" xr:uid="{00000000-0005-0000-0000-000029180000}"/>
    <cellStyle name="Normal 2 5 2 3 2 3 3 2" xfId="26514" xr:uid="{E7307CF3-C256-464B-ABB6-08A7DEF4A9F7}"/>
    <cellStyle name="Normal 2 5 2 3 2 3 4" xfId="26511" xr:uid="{F4820559-1DB1-4677-9812-945A0000F2D2}"/>
    <cellStyle name="Normal 2 5 2 3 2 4" xfId="6186" xr:uid="{00000000-0005-0000-0000-00002A180000}"/>
    <cellStyle name="Normal 2 5 2 3 2 4 2" xfId="6187" xr:uid="{00000000-0005-0000-0000-00002B180000}"/>
    <cellStyle name="Normal 2 5 2 3 2 4 2 2" xfId="26516" xr:uid="{6D248FA7-6E14-4132-8D5B-7347F4887CE7}"/>
    <cellStyle name="Normal 2 5 2 3 2 4 3" xfId="26515" xr:uid="{DD38B780-3506-4298-B4D2-AA131624360D}"/>
    <cellStyle name="Normal 2 5 2 3 2 5" xfId="6188" xr:uid="{00000000-0005-0000-0000-00002C180000}"/>
    <cellStyle name="Normal 2 5 2 3 2 5 2" xfId="26517" xr:uid="{8978F512-5DE4-4DBB-BA9A-F27B08785867}"/>
    <cellStyle name="Normal 2 5 2 3 2 6" xfId="26506" xr:uid="{25BED119-94D6-4B6B-98A8-87C6E7B54382}"/>
    <cellStyle name="Normal 2 5 2 3 2 7" xfId="21519" xr:uid="{CB8A4AE1-DB63-4BA5-9A39-DF49C2A073B1}"/>
    <cellStyle name="Normal 2 5 2 3 2 8" xfId="37345" xr:uid="{F50A891A-52C7-4DF8-9F65-D248006EAB6A}"/>
    <cellStyle name="Normal 2 5 2 3 2 9" xfId="39825" xr:uid="{F8BA763F-8E0C-4DEE-BDDD-09EBFAD8554E}"/>
    <cellStyle name="Normal 2 5 2 3 3" xfId="6189" xr:uid="{00000000-0005-0000-0000-00002D180000}"/>
    <cellStyle name="Normal 2 5 2 3 3 2" xfId="6190" xr:uid="{00000000-0005-0000-0000-00002E180000}"/>
    <cellStyle name="Normal 2 5 2 3 3 2 2" xfId="6191" xr:uid="{00000000-0005-0000-0000-00002F180000}"/>
    <cellStyle name="Normal 2 5 2 3 3 2 2 2" xfId="26520" xr:uid="{FA39E477-AF6F-48E9-9366-1F2B8D7783C0}"/>
    <cellStyle name="Normal 2 5 2 3 3 2 3" xfId="26519" xr:uid="{C329E63F-62A4-4336-AE6F-A325C0A47965}"/>
    <cellStyle name="Normal 2 5 2 3 3 3" xfId="6192" xr:uid="{00000000-0005-0000-0000-000030180000}"/>
    <cellStyle name="Normal 2 5 2 3 3 3 2" xfId="26521" xr:uid="{349C1347-106D-4012-BB47-D931FD4015EE}"/>
    <cellStyle name="Normal 2 5 2 3 3 4" xfId="26518" xr:uid="{90C211F7-E0BF-4A81-BA0F-FCA291320DA1}"/>
    <cellStyle name="Normal 2 5 2 3 3 5" xfId="24324" xr:uid="{82158D34-88F9-4DAA-8E8E-32CB229197ED}"/>
    <cellStyle name="Normal 2 5 2 3 3 6" xfId="38184" xr:uid="{CDD1392A-8E69-4659-AE2C-D4AF87770464}"/>
    <cellStyle name="Normal 2 5 2 3 3 7" xfId="40664" xr:uid="{E192BC3B-B16E-4930-968F-BFB48C1F2441}"/>
    <cellStyle name="Normal 2 5 2 3 3 8" xfId="43142" xr:uid="{7F0CE19E-837F-4221-AFC4-028C91051CB3}"/>
    <cellStyle name="Normal 2 5 2 3 4" xfId="6193" xr:uid="{00000000-0005-0000-0000-000031180000}"/>
    <cellStyle name="Normal 2 5 2 3 4 2" xfId="6194" xr:uid="{00000000-0005-0000-0000-000032180000}"/>
    <cellStyle name="Normal 2 5 2 3 4 2 2" xfId="6195" xr:uid="{00000000-0005-0000-0000-000033180000}"/>
    <cellStyle name="Normal 2 5 2 3 4 2 2 2" xfId="26524" xr:uid="{1D4EEBE8-B0DF-4871-A055-736AC6014EBF}"/>
    <cellStyle name="Normal 2 5 2 3 4 2 3" xfId="26523" xr:uid="{C2C69DD2-E179-4F8C-A9C8-3A57D8737B35}"/>
    <cellStyle name="Normal 2 5 2 3 4 3" xfId="6196" xr:uid="{00000000-0005-0000-0000-000034180000}"/>
    <cellStyle name="Normal 2 5 2 3 4 3 2" xfId="26525" xr:uid="{C4720194-CADE-4F9D-9E05-C34A46D84C02}"/>
    <cellStyle name="Normal 2 5 2 3 4 4" xfId="26522" xr:uid="{45E78325-B3F4-4AB7-A8CE-6832B45DEA26}"/>
    <cellStyle name="Normal 2 5 2 3 5" xfId="6197" xr:uid="{00000000-0005-0000-0000-000035180000}"/>
    <cellStyle name="Normal 2 5 2 3 5 2" xfId="6198" xr:uid="{00000000-0005-0000-0000-000036180000}"/>
    <cellStyle name="Normal 2 5 2 3 5 2 2" xfId="26527" xr:uid="{F74C1630-1084-402F-9121-5701C3373242}"/>
    <cellStyle name="Normal 2 5 2 3 5 3" xfId="26526" xr:uid="{2355D95C-412C-48A5-8B69-D2CDDC306AE2}"/>
    <cellStyle name="Normal 2 5 2 3 6" xfId="6199" xr:uid="{00000000-0005-0000-0000-000037180000}"/>
    <cellStyle name="Normal 2 5 2 3 6 2" xfId="26528" xr:uid="{0FE9E8C9-4B34-495B-8F3D-8D83D34281B5}"/>
    <cellStyle name="Normal 2 5 2 3 7" xfId="26505" xr:uid="{875AFCE3-0ED2-46D6-B4D4-3DAD9A449F99}"/>
    <cellStyle name="Normal 2 5 2 3 8" xfId="21518" xr:uid="{28456D89-E00A-4F57-AA90-4D7DF05D0739}"/>
    <cellStyle name="Normal 2 5 2 3 9" xfId="37344" xr:uid="{71C77A19-F540-49C8-AA3A-E1A3C4D4C7B8}"/>
    <cellStyle name="Normal 2 5 2 4" xfId="6200" xr:uid="{00000000-0005-0000-0000-000038180000}"/>
    <cellStyle name="Normal 2 5 2 4 10" xfId="39826" xr:uid="{947CACC6-7F7C-407E-9506-E3C76F77CAB4}"/>
    <cellStyle name="Normal 2 5 2 4 11" xfId="42304" xr:uid="{4701ACE3-3C60-48F7-81DB-823563A8923D}"/>
    <cellStyle name="Normal 2 5 2 4 2" xfId="6201" xr:uid="{00000000-0005-0000-0000-000039180000}"/>
    <cellStyle name="Normal 2 5 2 4 2 10" xfId="42305" xr:uid="{47385433-DDD4-428B-8D29-0496E1A61C4C}"/>
    <cellStyle name="Normal 2 5 2 4 2 2" xfId="6202" xr:uid="{00000000-0005-0000-0000-00003A180000}"/>
    <cellStyle name="Normal 2 5 2 4 2 2 2" xfId="6203" xr:uid="{00000000-0005-0000-0000-00003B180000}"/>
    <cellStyle name="Normal 2 5 2 4 2 2 2 2" xfId="6204" xr:uid="{00000000-0005-0000-0000-00003C180000}"/>
    <cellStyle name="Normal 2 5 2 4 2 2 2 2 2" xfId="26533" xr:uid="{49609EB5-CE03-468A-82B9-B7BC45B4DFCB}"/>
    <cellStyle name="Normal 2 5 2 4 2 2 2 3" xfId="26532" xr:uid="{A9D1810D-A7E8-4868-848F-D691D374BCC6}"/>
    <cellStyle name="Normal 2 5 2 4 2 2 3" xfId="6205" xr:uid="{00000000-0005-0000-0000-00003D180000}"/>
    <cellStyle name="Normal 2 5 2 4 2 2 3 2" xfId="26534" xr:uid="{530B6D7E-0F88-4940-B70C-2D0CDF39E430}"/>
    <cellStyle name="Normal 2 5 2 4 2 2 4" xfId="26531" xr:uid="{C4CBAF0E-6026-44EE-AF73-597879706702}"/>
    <cellStyle name="Normal 2 5 2 4 2 2 5" xfId="24327" xr:uid="{F6671DB8-ACCD-4054-AA75-50853EA13E54}"/>
    <cellStyle name="Normal 2 5 2 4 2 2 6" xfId="38187" xr:uid="{4F8976E5-6945-43C3-BA18-7A606C02ECA7}"/>
    <cellStyle name="Normal 2 5 2 4 2 2 7" xfId="40667" xr:uid="{5C49808B-4EEA-471A-A0A4-8B0CA38069CB}"/>
    <cellStyle name="Normal 2 5 2 4 2 2 8" xfId="43145" xr:uid="{332DCE63-6675-44C5-BE30-13354B29D1AE}"/>
    <cellStyle name="Normal 2 5 2 4 2 3" xfId="6206" xr:uid="{00000000-0005-0000-0000-00003E180000}"/>
    <cellStyle name="Normal 2 5 2 4 2 3 2" xfId="6207" xr:uid="{00000000-0005-0000-0000-00003F180000}"/>
    <cellStyle name="Normal 2 5 2 4 2 3 2 2" xfId="6208" xr:uid="{00000000-0005-0000-0000-000040180000}"/>
    <cellStyle name="Normal 2 5 2 4 2 3 2 2 2" xfId="26537" xr:uid="{9404A384-8AD8-4DE7-A2CB-49E705AA0225}"/>
    <cellStyle name="Normal 2 5 2 4 2 3 2 3" xfId="26536" xr:uid="{BE5C1B9A-2157-4536-9DF8-270BA4BF9E38}"/>
    <cellStyle name="Normal 2 5 2 4 2 3 3" xfId="6209" xr:uid="{00000000-0005-0000-0000-000041180000}"/>
    <cellStyle name="Normal 2 5 2 4 2 3 3 2" xfId="26538" xr:uid="{DB8CD5D9-D29D-4FF4-8C97-E858D7903840}"/>
    <cellStyle name="Normal 2 5 2 4 2 3 4" xfId="26535" xr:uid="{0E2145C0-789D-46D2-B6C9-5043C538CD25}"/>
    <cellStyle name="Normal 2 5 2 4 2 4" xfId="6210" xr:uid="{00000000-0005-0000-0000-000042180000}"/>
    <cellStyle name="Normal 2 5 2 4 2 4 2" xfId="6211" xr:uid="{00000000-0005-0000-0000-000043180000}"/>
    <cellStyle name="Normal 2 5 2 4 2 4 2 2" xfId="26540" xr:uid="{D1F10B1A-EE56-4966-8335-1599870A5ADC}"/>
    <cellStyle name="Normal 2 5 2 4 2 4 3" xfId="26539" xr:uid="{B993E584-450C-4C7D-824A-E95529521591}"/>
    <cellStyle name="Normal 2 5 2 4 2 5" xfId="6212" xr:uid="{00000000-0005-0000-0000-000044180000}"/>
    <cellStyle name="Normal 2 5 2 4 2 5 2" xfId="26541" xr:uid="{3986101C-DD3E-49AB-A5E2-E5B07F502EBA}"/>
    <cellStyle name="Normal 2 5 2 4 2 6" xfId="26530" xr:uid="{C5D6F0B5-B053-44BD-8950-FC7236224391}"/>
    <cellStyle name="Normal 2 5 2 4 2 7" xfId="21521" xr:uid="{1316952C-A98C-4BE3-AA5E-1353621C83E9}"/>
    <cellStyle name="Normal 2 5 2 4 2 8" xfId="37347" xr:uid="{FBAC0141-A783-4907-87BA-1DD941145DA4}"/>
    <cellStyle name="Normal 2 5 2 4 2 9" xfId="39827" xr:uid="{E0C1947A-B6B7-4BBB-9091-7FF800BE2EA3}"/>
    <cellStyle name="Normal 2 5 2 4 3" xfId="6213" xr:uid="{00000000-0005-0000-0000-000045180000}"/>
    <cellStyle name="Normal 2 5 2 4 3 2" xfId="6214" xr:uid="{00000000-0005-0000-0000-000046180000}"/>
    <cellStyle name="Normal 2 5 2 4 3 2 2" xfId="6215" xr:uid="{00000000-0005-0000-0000-000047180000}"/>
    <cellStyle name="Normal 2 5 2 4 3 2 2 2" xfId="26544" xr:uid="{52DE8540-D9E6-4EEA-8696-3F511AA05880}"/>
    <cellStyle name="Normal 2 5 2 4 3 2 3" xfId="26543" xr:uid="{C150F7D6-935B-4A7D-8B3B-ADABE2254F6E}"/>
    <cellStyle name="Normal 2 5 2 4 3 3" xfId="6216" xr:uid="{00000000-0005-0000-0000-000048180000}"/>
    <cellStyle name="Normal 2 5 2 4 3 3 2" xfId="26545" xr:uid="{96F7606F-AA8B-4ED1-878E-416CD459180C}"/>
    <cellStyle name="Normal 2 5 2 4 3 4" xfId="26542" xr:uid="{46E43670-456D-4B1E-A099-C0AC15BC11E3}"/>
    <cellStyle name="Normal 2 5 2 4 3 5" xfId="24326" xr:uid="{1B697351-3CBA-4ECB-8389-D4E6012EB3C5}"/>
    <cellStyle name="Normal 2 5 2 4 3 6" xfId="38186" xr:uid="{D9FE9116-0A37-4C74-A569-187BB137A813}"/>
    <cellStyle name="Normal 2 5 2 4 3 7" xfId="40666" xr:uid="{29A56E5E-1EEB-43BE-9C0F-A97052C096B2}"/>
    <cellStyle name="Normal 2 5 2 4 3 8" xfId="43144" xr:uid="{3061BBF3-4EB9-42F0-8EB3-0CD9B7006F16}"/>
    <cellStyle name="Normal 2 5 2 4 4" xfId="6217" xr:uid="{00000000-0005-0000-0000-000049180000}"/>
    <cellStyle name="Normal 2 5 2 4 4 2" xfId="6218" xr:uid="{00000000-0005-0000-0000-00004A180000}"/>
    <cellStyle name="Normal 2 5 2 4 4 2 2" xfId="6219" xr:uid="{00000000-0005-0000-0000-00004B180000}"/>
    <cellStyle name="Normal 2 5 2 4 4 2 2 2" xfId="26548" xr:uid="{7ABC4195-3C25-47E2-8B3F-847634448FD9}"/>
    <cellStyle name="Normal 2 5 2 4 4 2 3" xfId="26547" xr:uid="{2C08D7FB-BF94-44C8-B7CE-84311ADB905F}"/>
    <cellStyle name="Normal 2 5 2 4 4 3" xfId="6220" xr:uid="{00000000-0005-0000-0000-00004C180000}"/>
    <cellStyle name="Normal 2 5 2 4 4 3 2" xfId="26549" xr:uid="{65A2E248-4B16-4183-A11E-4CC1A8AAD83D}"/>
    <cellStyle name="Normal 2 5 2 4 4 4" xfId="26546" xr:uid="{59C118F1-150E-469D-B230-989349781B0B}"/>
    <cellStyle name="Normal 2 5 2 4 5" xfId="6221" xr:uid="{00000000-0005-0000-0000-00004D180000}"/>
    <cellStyle name="Normal 2 5 2 4 5 2" xfId="6222" xr:uid="{00000000-0005-0000-0000-00004E180000}"/>
    <cellStyle name="Normal 2 5 2 4 5 2 2" xfId="26551" xr:uid="{E4ABC511-25BB-48D6-81EF-753DFB92895A}"/>
    <cellStyle name="Normal 2 5 2 4 5 3" xfId="26550" xr:uid="{131EB7A0-0BC5-49AB-A779-3D31FA357530}"/>
    <cellStyle name="Normal 2 5 2 4 6" xfId="6223" xr:uid="{00000000-0005-0000-0000-00004F180000}"/>
    <cellStyle name="Normal 2 5 2 4 6 2" xfId="26552" xr:uid="{C3331775-EC85-4C0B-A8C3-C4BECE7BE7F2}"/>
    <cellStyle name="Normal 2 5 2 4 7" xfId="26529" xr:uid="{13564B69-B070-4F27-8080-B675ADDC93E2}"/>
    <cellStyle name="Normal 2 5 2 4 8" xfId="21520" xr:uid="{DB5CE0A4-BBF4-4DF0-BD9C-3B2B20B6CEE4}"/>
    <cellStyle name="Normal 2 5 2 4 9" xfId="37346" xr:uid="{5719A25A-F43E-46F4-B110-0E74CBE1FEAE}"/>
    <cellStyle name="Normal 2 5 2 5" xfId="6224" xr:uid="{00000000-0005-0000-0000-000050180000}"/>
    <cellStyle name="Normal 2 5 2 5 10" xfId="39828" xr:uid="{82171710-6AE6-4210-8C94-29922FC26288}"/>
    <cellStyle name="Normal 2 5 2 5 11" xfId="42306" xr:uid="{F40818F8-5B58-4D20-8306-0394638D536F}"/>
    <cellStyle name="Normal 2 5 2 5 2" xfId="6225" xr:uid="{00000000-0005-0000-0000-000051180000}"/>
    <cellStyle name="Normal 2 5 2 5 2 10" xfId="42307" xr:uid="{6E3DAF32-0773-4C59-BCCE-BC68CB8F96B8}"/>
    <cellStyle name="Normal 2 5 2 5 2 2" xfId="6226" xr:uid="{00000000-0005-0000-0000-000052180000}"/>
    <cellStyle name="Normal 2 5 2 5 2 2 2" xfId="6227" xr:uid="{00000000-0005-0000-0000-000053180000}"/>
    <cellStyle name="Normal 2 5 2 5 2 2 2 2" xfId="6228" xr:uid="{00000000-0005-0000-0000-000054180000}"/>
    <cellStyle name="Normal 2 5 2 5 2 2 2 2 2" xfId="20763" xr:uid="{495BDA30-1AC4-464C-809D-0E7AA0BBA22D}"/>
    <cellStyle name="Normal 2 5 2 5 2 2 2 3" xfId="26556" xr:uid="{FDA1FBDA-AA75-4FB9-9FFE-EAB5786FDE1B}"/>
    <cellStyle name="Normal 2 5 2 5 2 2 3" xfId="6229" xr:uid="{00000000-0005-0000-0000-000055180000}"/>
    <cellStyle name="Normal 2 5 2 5 2 2 3 2" xfId="26557" xr:uid="{19B2E2DF-9B1A-4F4D-B1C0-4EDB03B24F2B}"/>
    <cellStyle name="Normal 2 5 2 5 2 2 4" xfId="26555" xr:uid="{27D01551-7D16-4A05-A0A0-DF2892072CC8}"/>
    <cellStyle name="Normal 2 5 2 5 2 2 5" xfId="24329" xr:uid="{0B8B8299-9522-45BC-8844-CA796259FFD0}"/>
    <cellStyle name="Normal 2 5 2 5 2 2 6" xfId="38189" xr:uid="{68B3B2B5-8879-4800-9112-A04477ED90D8}"/>
    <cellStyle name="Normal 2 5 2 5 2 2 7" xfId="40669" xr:uid="{F4F71E42-E415-4F80-95BE-B16153A5F975}"/>
    <cellStyle name="Normal 2 5 2 5 2 2 8" xfId="43147" xr:uid="{83A75B9D-EEB5-45CD-B6A2-8BB857F7DB41}"/>
    <cellStyle name="Normal 2 5 2 5 2 3" xfId="6230" xr:uid="{00000000-0005-0000-0000-000056180000}"/>
    <cellStyle name="Normal 2 5 2 5 2 3 2" xfId="6231" xr:uid="{00000000-0005-0000-0000-000057180000}"/>
    <cellStyle name="Normal 2 5 2 5 2 3 2 2" xfId="6232" xr:uid="{00000000-0005-0000-0000-000058180000}"/>
    <cellStyle name="Normal 2 5 2 5 2 3 2 2 2" xfId="26559" xr:uid="{9DC1D796-D4B4-4EDE-A588-CB9A6CE1853B}"/>
    <cellStyle name="Normal 2 5 2 5 2 3 2 3" xfId="26558" xr:uid="{59161F84-2407-4B05-BBF8-A44BD6C91082}"/>
    <cellStyle name="Normal 2 5 2 5 2 3 3" xfId="6233" xr:uid="{00000000-0005-0000-0000-000059180000}"/>
    <cellStyle name="Normal 2 5 2 5 2 3 3 2" xfId="26560" xr:uid="{4A7E8C0B-D3CA-46D5-8C40-8F23E1D77BB1}"/>
    <cellStyle name="Normal 2 5 2 5 2 3 4" xfId="26733" xr:uid="{C0CB367F-DF34-4631-A327-D4C2FCFEB4A3}"/>
    <cellStyle name="Normal 2 5 2 5 2 4" xfId="6234" xr:uid="{00000000-0005-0000-0000-00005A180000}"/>
    <cellStyle name="Normal 2 5 2 5 2 4 2" xfId="6235" xr:uid="{00000000-0005-0000-0000-00005B180000}"/>
    <cellStyle name="Normal 2 5 2 5 2 4 2 2" xfId="26562" xr:uid="{E7D4BA90-18B3-49C4-910A-CAF62B1D3774}"/>
    <cellStyle name="Normal 2 5 2 5 2 4 3" xfId="26561" xr:uid="{47B10F2B-69E4-4D45-AB94-E3BF5884A09D}"/>
    <cellStyle name="Normal 2 5 2 5 2 5" xfId="6236" xr:uid="{00000000-0005-0000-0000-00005C180000}"/>
    <cellStyle name="Normal 2 5 2 5 2 5 2" xfId="26563" xr:uid="{5B0A3487-6485-4BE6-AD70-34E16433D5E3}"/>
    <cellStyle name="Normal 2 5 2 5 2 6" xfId="26554" xr:uid="{F4384D34-3BC3-49A4-BDD3-BD6B6CA32A9C}"/>
    <cellStyle name="Normal 2 5 2 5 2 7" xfId="21523" xr:uid="{AC5E5403-7083-4FA6-A346-F52B590D1FB0}"/>
    <cellStyle name="Normal 2 5 2 5 2 8" xfId="37349" xr:uid="{329C8B9F-0E48-46F0-96BC-C58689CA52A2}"/>
    <cellStyle name="Normal 2 5 2 5 2 9" xfId="39829" xr:uid="{BC5B447A-BC81-4C95-A7CA-24E3FF32969A}"/>
    <cellStyle name="Normal 2 5 2 5 3" xfId="6237" xr:uid="{00000000-0005-0000-0000-00005D180000}"/>
    <cellStyle name="Normal 2 5 2 5 3 2" xfId="6238" xr:uid="{00000000-0005-0000-0000-00005E180000}"/>
    <cellStyle name="Normal 2 5 2 5 3 2 2" xfId="6239" xr:uid="{00000000-0005-0000-0000-00005F180000}"/>
    <cellStyle name="Normal 2 5 2 5 3 2 2 2" xfId="26566" xr:uid="{F87D1AD2-6DFB-4AAA-A9EF-46EAD1490F49}"/>
    <cellStyle name="Normal 2 5 2 5 3 2 3" xfId="26565" xr:uid="{DD71AD71-1F7C-41A9-B524-80940DF44D60}"/>
    <cellStyle name="Normal 2 5 2 5 3 3" xfId="6240" xr:uid="{00000000-0005-0000-0000-000060180000}"/>
    <cellStyle name="Normal 2 5 2 5 3 3 2" xfId="26567" xr:uid="{7EEB0FCF-ED01-45BB-96FA-D76E812A6A13}"/>
    <cellStyle name="Normal 2 5 2 5 3 4" xfId="26564" xr:uid="{A7ABE70D-ABE9-4CA3-9D3C-1D6B329D6751}"/>
    <cellStyle name="Normal 2 5 2 5 3 5" xfId="24328" xr:uid="{6FB3054A-3E20-4FC6-87E8-FDC330554DB7}"/>
    <cellStyle name="Normal 2 5 2 5 3 6" xfId="38188" xr:uid="{B2FCA242-A5CB-4317-AAE7-F52F8030373C}"/>
    <cellStyle name="Normal 2 5 2 5 3 7" xfId="40668" xr:uid="{81A8E21C-5B05-44CE-BF5F-A71B997A793C}"/>
    <cellStyle name="Normal 2 5 2 5 3 8" xfId="43146" xr:uid="{AA8604BE-D382-48C6-A9DD-35BE63B1BB27}"/>
    <cellStyle name="Normal 2 5 2 5 4" xfId="6241" xr:uid="{00000000-0005-0000-0000-000061180000}"/>
    <cellStyle name="Normal 2 5 2 5 4 2" xfId="6242" xr:uid="{00000000-0005-0000-0000-000062180000}"/>
    <cellStyle name="Normal 2 5 2 5 4 2 2" xfId="6243" xr:uid="{00000000-0005-0000-0000-000063180000}"/>
    <cellStyle name="Normal 2 5 2 5 4 2 2 2" xfId="26570" xr:uid="{1FDC7F43-5EA4-4F5C-8FC3-F264BC7FBBD7}"/>
    <cellStyle name="Normal 2 5 2 5 4 2 3" xfId="26569" xr:uid="{CC9C21DC-5C8F-4A4A-A6FB-D0207C2E54A0}"/>
    <cellStyle name="Normal 2 5 2 5 4 3" xfId="6244" xr:uid="{00000000-0005-0000-0000-000064180000}"/>
    <cellStyle name="Normal 2 5 2 5 4 3 2" xfId="26571" xr:uid="{AD8AB326-907A-43C3-BB46-14497B24A0C2}"/>
    <cellStyle name="Normal 2 5 2 5 4 4" xfId="26568" xr:uid="{6C4DDC06-211F-44AF-948B-C0E43231337D}"/>
    <cellStyle name="Normal 2 5 2 5 5" xfId="6245" xr:uid="{00000000-0005-0000-0000-000065180000}"/>
    <cellStyle name="Normal 2 5 2 5 5 2" xfId="6246" xr:uid="{00000000-0005-0000-0000-000066180000}"/>
    <cellStyle name="Normal 2 5 2 5 5 2 2" xfId="26573" xr:uid="{E3AF055E-4235-4422-ADDC-BEC3C24E26D3}"/>
    <cellStyle name="Normal 2 5 2 5 5 3" xfId="26572" xr:uid="{0D3EBC56-A089-430E-B829-47CF02CF157A}"/>
    <cellStyle name="Normal 2 5 2 5 6" xfId="6247" xr:uid="{00000000-0005-0000-0000-000067180000}"/>
    <cellStyle name="Normal 2 5 2 5 6 2" xfId="26574" xr:uid="{0FB4D4FD-8587-40D6-BBAB-32DD2D2A55BC}"/>
    <cellStyle name="Normal 2 5 2 5 7" xfId="26553" xr:uid="{3F3D190D-1A2B-4B2E-AF8A-C43C36C9FE43}"/>
    <cellStyle name="Normal 2 5 2 5 8" xfId="21522" xr:uid="{2D57E8A1-4487-4619-B73D-584B2E42D374}"/>
    <cellStyle name="Normal 2 5 2 5 9" xfId="37348" xr:uid="{D73FFC3A-AEAC-4B79-BE78-02D7BBF29F8E}"/>
    <cellStyle name="Normal 2 5 2 6" xfId="6248" xr:uid="{00000000-0005-0000-0000-000068180000}"/>
    <cellStyle name="Normal 2 5 2 6 10" xfId="42308" xr:uid="{D8F2CA20-2A1B-47F6-B721-F3820FF2B519}"/>
    <cellStyle name="Normal 2 5 2 6 2" xfId="6249" xr:uid="{00000000-0005-0000-0000-000069180000}"/>
    <cellStyle name="Normal 2 5 2 6 2 2" xfId="6250" xr:uid="{00000000-0005-0000-0000-00006A180000}"/>
    <cellStyle name="Normal 2 5 2 6 2 2 2" xfId="6251" xr:uid="{00000000-0005-0000-0000-00006B180000}"/>
    <cellStyle name="Normal 2 5 2 6 2 2 2 2" xfId="26578" xr:uid="{AA77FBC1-1E6F-4C06-8AF3-21E9D10D4EA7}"/>
    <cellStyle name="Normal 2 5 2 6 2 2 3" xfId="26577" xr:uid="{27C3E4E9-F664-4804-B247-18F1550C4E4E}"/>
    <cellStyle name="Normal 2 5 2 6 2 3" xfId="6252" xr:uid="{00000000-0005-0000-0000-00006C180000}"/>
    <cellStyle name="Normal 2 5 2 6 2 3 2" xfId="26579" xr:uid="{53499774-32C0-49D4-8CFF-6138D8193B7E}"/>
    <cellStyle name="Normal 2 5 2 6 2 4" xfId="26576" xr:uid="{37477C0D-5330-432F-8C99-35B96727B12F}"/>
    <cellStyle name="Normal 2 5 2 6 2 5" xfId="24330" xr:uid="{EF20A0AA-1B9D-409D-B171-09F9951E3E0B}"/>
    <cellStyle name="Normal 2 5 2 6 2 6" xfId="38190" xr:uid="{5AD80AA7-3C15-4653-BDCD-63F5D6488C12}"/>
    <cellStyle name="Normal 2 5 2 6 2 7" xfId="40670" xr:uid="{66F97296-0762-42CA-8222-858BF76ED606}"/>
    <cellStyle name="Normal 2 5 2 6 2 8" xfId="43148" xr:uid="{C04A6CCE-5E33-4149-A41A-1A1800EB6F6C}"/>
    <cellStyle name="Normal 2 5 2 6 3" xfId="6253" xr:uid="{00000000-0005-0000-0000-00006D180000}"/>
    <cellStyle name="Normal 2 5 2 6 3 2" xfId="6254" xr:uid="{00000000-0005-0000-0000-00006E180000}"/>
    <cellStyle name="Normal 2 5 2 6 3 2 2" xfId="6255" xr:uid="{00000000-0005-0000-0000-00006F180000}"/>
    <cellStyle name="Normal 2 5 2 6 3 2 2 2" xfId="26582" xr:uid="{A3C228DD-463E-4F63-B38A-A8C5AF331970}"/>
    <cellStyle name="Normal 2 5 2 6 3 2 3" xfId="26581" xr:uid="{2CD1D794-4E12-4C62-949E-86DA1CB63472}"/>
    <cellStyle name="Normal 2 5 2 6 3 3" xfId="6256" xr:uid="{00000000-0005-0000-0000-000070180000}"/>
    <cellStyle name="Normal 2 5 2 6 3 3 2" xfId="26583" xr:uid="{7D0D5F90-8238-421F-8842-35DBDC5D7C4B}"/>
    <cellStyle name="Normal 2 5 2 6 3 4" xfId="26580" xr:uid="{E23726AC-1983-4B1E-AF86-FE118E45A23A}"/>
    <cellStyle name="Normal 2 5 2 6 4" xfId="6257" xr:uid="{00000000-0005-0000-0000-000071180000}"/>
    <cellStyle name="Normal 2 5 2 6 4 2" xfId="6258" xr:uid="{00000000-0005-0000-0000-000072180000}"/>
    <cellStyle name="Normal 2 5 2 6 4 2 2" xfId="26585" xr:uid="{02BEFE40-60B7-4B3C-8ED0-F3A22B4D0A7F}"/>
    <cellStyle name="Normal 2 5 2 6 4 3" xfId="26584" xr:uid="{C7AD87E4-49E3-4F28-BB41-92286BEFA1B9}"/>
    <cellStyle name="Normal 2 5 2 6 5" xfId="6259" xr:uid="{00000000-0005-0000-0000-000073180000}"/>
    <cellStyle name="Normal 2 5 2 6 5 2" xfId="26586" xr:uid="{AE6503EF-F4F4-4A7C-AA27-4C48FA2FE1B7}"/>
    <cellStyle name="Normal 2 5 2 6 6" xfId="26575" xr:uid="{BDCF1D37-C882-4F7B-A8F8-09867B1A3A01}"/>
    <cellStyle name="Normal 2 5 2 6 7" xfId="21524" xr:uid="{2F11C114-2F22-4DCA-91A1-D7BD01E650AA}"/>
    <cellStyle name="Normal 2 5 2 6 8" xfId="37350" xr:uid="{12ACCCC6-7BD0-4160-8B5D-DCF587B515E4}"/>
    <cellStyle name="Normal 2 5 2 6 9" xfId="39830" xr:uid="{1B5BC9D8-AF3F-4D0B-8ED1-0CA745D0E8A5}"/>
    <cellStyle name="Normal 2 5 2 7" xfId="6260" xr:uid="{00000000-0005-0000-0000-000074180000}"/>
    <cellStyle name="Normal 2 5 2 7 2" xfId="6261" xr:uid="{00000000-0005-0000-0000-000075180000}"/>
    <cellStyle name="Normal 2 5 2 7 2 2" xfId="6262" xr:uid="{00000000-0005-0000-0000-000076180000}"/>
    <cellStyle name="Normal 2 5 2 7 2 2 2" xfId="26589" xr:uid="{F65CDB07-34B1-49F1-9141-44F9519CF5C8}"/>
    <cellStyle name="Normal 2 5 2 7 2 3" xfId="26588" xr:uid="{98D8BD97-63A9-4DA8-9EA7-BC39BF7F9393}"/>
    <cellStyle name="Normal 2 5 2 7 3" xfId="6263" xr:uid="{00000000-0005-0000-0000-000077180000}"/>
    <cellStyle name="Normal 2 5 2 7 3 2" xfId="26590" xr:uid="{38156B5A-75A3-4F4B-AE80-61715654C357}"/>
    <cellStyle name="Normal 2 5 2 7 4" xfId="26587" xr:uid="{D6095462-D28A-4828-99E0-AB0EF473E157}"/>
    <cellStyle name="Normal 2 5 2 7 5" xfId="24321" xr:uid="{12B74D83-817B-4572-BD20-D4E5C3A7C68C}"/>
    <cellStyle name="Normal 2 5 2 7 6" xfId="38181" xr:uid="{2F6FADF5-46F1-47B7-BCB5-6F2003F2B213}"/>
    <cellStyle name="Normal 2 5 2 7 7" xfId="40661" xr:uid="{170A50E4-9933-493B-9718-B4CF6F2DE30E}"/>
    <cellStyle name="Normal 2 5 2 7 8" xfId="43139" xr:uid="{90C74B31-D152-4CAB-B04D-3F1F758070AE}"/>
    <cellStyle name="Normal 2 5 2 8" xfId="6264" xr:uid="{00000000-0005-0000-0000-000078180000}"/>
    <cellStyle name="Normal 2 5 2 8 2" xfId="6265" xr:uid="{00000000-0005-0000-0000-000079180000}"/>
    <cellStyle name="Normal 2 5 2 8 2 2" xfId="6266" xr:uid="{00000000-0005-0000-0000-00007A180000}"/>
    <cellStyle name="Normal 2 5 2 8 2 2 2" xfId="26593" xr:uid="{784A01D2-D79B-4204-B322-A9FE627AF051}"/>
    <cellStyle name="Normal 2 5 2 8 2 3" xfId="26592" xr:uid="{4B8832A0-7CFD-41B8-ACD2-C164BFC5549D}"/>
    <cellStyle name="Normal 2 5 2 8 3" xfId="6267" xr:uid="{00000000-0005-0000-0000-00007B180000}"/>
    <cellStyle name="Normal 2 5 2 8 3 2" xfId="26594" xr:uid="{8DCF29B6-67C8-4CCD-A6DE-C54816026A79}"/>
    <cellStyle name="Normal 2 5 2 8 4" xfId="26591" xr:uid="{01AE2D34-0A4E-4ADF-849B-53D616BFC026}"/>
    <cellStyle name="Normal 2 5 2 9" xfId="6268" xr:uid="{00000000-0005-0000-0000-00007C180000}"/>
    <cellStyle name="Normal 2 5 2 9 2" xfId="6269" xr:uid="{00000000-0005-0000-0000-00007D180000}"/>
    <cellStyle name="Normal 2 5 2 9 2 2" xfId="26596" xr:uid="{98F26397-AC75-4768-A52F-47915EAEBD5C}"/>
    <cellStyle name="Normal 2 5 2 9 3" xfId="26595" xr:uid="{11178158-38EF-41C7-AEC7-C64BE56F89F9}"/>
    <cellStyle name="Normal 2 5 3" xfId="6270" xr:uid="{00000000-0005-0000-0000-00007E180000}"/>
    <cellStyle name="Normal 2 5 3 2" xfId="21525" xr:uid="{9A2E6AE1-A5DC-42A3-A71F-6957D9876CD9}"/>
    <cellStyle name="Normal 2 5 4" xfId="6271" xr:uid="{00000000-0005-0000-0000-00007F180000}"/>
    <cellStyle name="Normal 2 5 4 2" xfId="21526" xr:uid="{AC784968-9A30-4443-98B5-E293F435D598}"/>
    <cellStyle name="Normal 2 5 5" xfId="6272" xr:uid="{00000000-0005-0000-0000-000080180000}"/>
    <cellStyle name="Normal 2 5 5 2" xfId="21527" xr:uid="{695C9ACC-ECA4-48AC-AD36-6B89F234F122}"/>
    <cellStyle name="Normal 2 5 6" xfId="6273" xr:uid="{00000000-0005-0000-0000-000081180000}"/>
    <cellStyle name="Normal 2 5 6 2" xfId="21528" xr:uid="{519E3684-A2C6-4DA0-BA3A-A029BF32AF5F}"/>
    <cellStyle name="Normal 2 5 7" xfId="6274" xr:uid="{00000000-0005-0000-0000-000082180000}"/>
    <cellStyle name="Normal 2 5 7 2" xfId="21529" xr:uid="{BE3CC0D6-B397-4F4A-BFD0-D82424BA9646}"/>
    <cellStyle name="Normal 2 5 8" xfId="6275" xr:uid="{00000000-0005-0000-0000-000083180000}"/>
    <cellStyle name="Normal 2 5 8 2" xfId="21530" xr:uid="{BD61C80B-169C-4971-BEDE-1B1EBE90098C}"/>
    <cellStyle name="Normal 2 5 9" xfId="6276" xr:uid="{00000000-0005-0000-0000-000084180000}"/>
    <cellStyle name="Normal 2 5 9 2" xfId="21531" xr:uid="{4223048E-CE5B-4483-B76C-A604714615D4}"/>
    <cellStyle name="Normal 2 50" xfId="6277" xr:uid="{00000000-0005-0000-0000-000085180000}"/>
    <cellStyle name="Normal 2 50 2" xfId="6278" xr:uid="{00000000-0005-0000-0000-000086180000}"/>
    <cellStyle name="Normal 2 50 2 2" xfId="6279" xr:uid="{00000000-0005-0000-0000-000087180000}"/>
    <cellStyle name="Normal 2 50 2 2 2" xfId="26736" xr:uid="{C92B04D2-7E2E-4C5D-88B4-9950622A3530}"/>
    <cellStyle name="Normal 2 50 2 3" xfId="26735" xr:uid="{BFCC329A-E17C-4FFB-BD4A-612FCA6E6E6E}"/>
    <cellStyle name="Normal 2 50 3" xfId="6280" xr:uid="{00000000-0005-0000-0000-000088180000}"/>
    <cellStyle name="Normal 2 50 3 2" xfId="26597" xr:uid="{DE2A27E1-0D2A-4951-9246-578EE47A300B}"/>
    <cellStyle name="Normal 2 50 4" xfId="26734" xr:uid="{57368634-D3FC-47B0-8C30-5B9AE461D831}"/>
    <cellStyle name="Normal 2 51" xfId="6281" xr:uid="{00000000-0005-0000-0000-000089180000}"/>
    <cellStyle name="Normal 2 51 2" xfId="6282" xr:uid="{00000000-0005-0000-0000-00008A180000}"/>
    <cellStyle name="Normal 2 51 2 2" xfId="26909" xr:uid="{D53F319C-60F5-4F3C-B177-82384624A54C}"/>
    <cellStyle name="Normal 2 51 3" xfId="26598" xr:uid="{5E960D0C-5304-4170-A536-833F835F0AD8}"/>
    <cellStyle name="Normal 2 52" xfId="6283" xr:uid="{00000000-0005-0000-0000-00008B180000}"/>
    <cellStyle name="Normal 2 52 2" xfId="6284" xr:uid="{00000000-0005-0000-0000-00008C180000}"/>
    <cellStyle name="Normal 2 52 2 2" xfId="26600" xr:uid="{DF6C753F-8066-4E5A-A232-CB7549976051}"/>
    <cellStyle name="Normal 2 52 3" xfId="26599" xr:uid="{1A9308DE-9C3A-4FF2-9021-ED0C7C400A89}"/>
    <cellStyle name="Normal 2 53" xfId="6285" xr:uid="{00000000-0005-0000-0000-00008D180000}"/>
    <cellStyle name="Normal 2 53 2" xfId="6286" xr:uid="{00000000-0005-0000-0000-00008E180000}"/>
    <cellStyle name="Normal 2 53 2 2" xfId="26602" xr:uid="{3D75DD41-0CDF-4FA6-A918-CA4D479B2C86}"/>
    <cellStyle name="Normal 2 53 3" xfId="26601" xr:uid="{27EE8FDF-C8DA-4EF9-B96C-073C0B059ABD}"/>
    <cellStyle name="Normal 2 54" xfId="6287" xr:uid="{00000000-0005-0000-0000-00008F180000}"/>
    <cellStyle name="Normal 2 54 2" xfId="6288" xr:uid="{00000000-0005-0000-0000-000090180000}"/>
    <cellStyle name="Normal 2 54 2 2" xfId="26604" xr:uid="{F12DFA9A-496D-48F2-B67A-9889782B0933}"/>
    <cellStyle name="Normal 2 54 3" xfId="26603" xr:uid="{B27EF9D5-DFC3-40EF-9725-CA71F03B0AD7}"/>
    <cellStyle name="Normal 2 55" xfId="19425" xr:uid="{AB86BA71-07BE-41C8-AA09-DFD6E2E052B8}"/>
    <cellStyle name="Normal 2 55 2" xfId="21070" xr:uid="{1BE42D10-19B0-46D2-9B2B-9F61EB59CD6C}"/>
    <cellStyle name="Normal 2 56" xfId="18012" xr:uid="{1EC25CB9-5C97-480F-83FE-779EB9442692}"/>
    <cellStyle name="Normal 2 57" xfId="19428" xr:uid="{995F072C-09F6-437C-BD86-E8FFAD4E13E6}"/>
    <cellStyle name="Normal 2 58" xfId="19469" xr:uid="{2B01745F-69CB-4409-B9B0-39FE6ACF0195}"/>
    <cellStyle name="Normal 2 6" xfId="6289" xr:uid="{00000000-0005-0000-0000-000091180000}"/>
    <cellStyle name="Normal 2 6 10" xfId="6290" xr:uid="{00000000-0005-0000-0000-000092180000}"/>
    <cellStyle name="Normal 2 6 10 2" xfId="21532" xr:uid="{8FE4B667-02D5-449D-9746-A7DD8B5DA88B}"/>
    <cellStyle name="Normal 2 6 11" xfId="6291" xr:uid="{00000000-0005-0000-0000-000093180000}"/>
    <cellStyle name="Normal 2 6 11 2" xfId="21533" xr:uid="{E963E47A-BB9D-4CBD-99A1-37447EDFBBAC}"/>
    <cellStyle name="Normal 2 6 12" xfId="6292" xr:uid="{00000000-0005-0000-0000-000094180000}"/>
    <cellStyle name="Normal 2 6 12 2" xfId="21534" xr:uid="{9ADF0A14-E495-4C92-A66E-31F7DECC623C}"/>
    <cellStyle name="Normal 2 6 13" xfId="6293" xr:uid="{00000000-0005-0000-0000-000095180000}"/>
    <cellStyle name="Normal 2 6 13 2" xfId="21535" xr:uid="{D513461C-7D90-48AF-98FA-34E5C302CB8A}"/>
    <cellStyle name="Normal 2 6 14" xfId="6294" xr:uid="{00000000-0005-0000-0000-000096180000}"/>
    <cellStyle name="Normal 2 6 14 2" xfId="21536" xr:uid="{3E9A8481-B20A-413A-A3DA-4DA4DD8BA6D7}"/>
    <cellStyle name="Normal 2 6 15" xfId="6295" xr:uid="{00000000-0005-0000-0000-000097180000}"/>
    <cellStyle name="Normal 2 6 15 2" xfId="21537" xr:uid="{BA278B64-73A4-4654-A642-4E0F52B7CF63}"/>
    <cellStyle name="Normal 2 6 16" xfId="6296" xr:uid="{00000000-0005-0000-0000-000098180000}"/>
    <cellStyle name="Normal 2 6 16 2" xfId="26737" xr:uid="{AEB07EB6-E9EC-4E5D-8AA0-126507822377}"/>
    <cellStyle name="Normal 2 6 16 3" xfId="21538" xr:uid="{55EDAEDA-6053-431D-9E4D-01D1C3E5EFF9}"/>
    <cellStyle name="Normal 2 6 17" xfId="6297" xr:uid="{00000000-0005-0000-0000-000099180000}"/>
    <cellStyle name="Normal 2 6 17 10" xfId="39831" xr:uid="{8D4F1899-53A0-4F21-88C4-72FD1F2BC64A}"/>
    <cellStyle name="Normal 2 6 17 11" xfId="42309" xr:uid="{0F87EB01-B0E6-4CB3-BF32-24C88ABB7EC7}"/>
    <cellStyle name="Normal 2 6 17 2" xfId="6298" xr:uid="{00000000-0005-0000-0000-00009A180000}"/>
    <cellStyle name="Normal 2 6 17 2 10" xfId="42310" xr:uid="{D4A51FA8-AE90-4944-AB40-93A16C744D14}"/>
    <cellStyle name="Normal 2 6 17 2 2" xfId="6299" xr:uid="{00000000-0005-0000-0000-00009B180000}"/>
    <cellStyle name="Normal 2 6 17 2 2 2" xfId="6300" xr:uid="{00000000-0005-0000-0000-00009C180000}"/>
    <cellStyle name="Normal 2 6 17 2 2 2 2" xfId="6301" xr:uid="{00000000-0005-0000-0000-00009D180000}"/>
    <cellStyle name="Normal 2 6 17 2 2 2 2 2" xfId="26608" xr:uid="{BE7B6F2B-68B9-4627-AACA-BBEDB3E1D634}"/>
    <cellStyle name="Normal 2 6 17 2 2 2 3" xfId="26607" xr:uid="{F3484C72-C979-4E6A-A448-79198DEE0A0F}"/>
    <cellStyle name="Normal 2 6 17 2 2 3" xfId="6302" xr:uid="{00000000-0005-0000-0000-00009E180000}"/>
    <cellStyle name="Normal 2 6 17 2 2 3 2" xfId="26609" xr:uid="{78D438F2-1E97-4FCA-AE7B-8013D700A680}"/>
    <cellStyle name="Normal 2 6 17 2 2 4" xfId="26606" xr:uid="{D78180FE-DD36-4529-A817-0504C84A80BD}"/>
    <cellStyle name="Normal 2 6 17 2 2 5" xfId="24332" xr:uid="{B26DDAE8-2C58-4FDD-A0BA-C0A1C6E29D34}"/>
    <cellStyle name="Normal 2 6 17 2 2 6" xfId="38192" xr:uid="{120FE127-3164-4E45-8405-97388203B215}"/>
    <cellStyle name="Normal 2 6 17 2 2 7" xfId="40672" xr:uid="{1ED1273D-438B-44EC-94DA-7F0A7E4EAF86}"/>
    <cellStyle name="Normal 2 6 17 2 2 8" xfId="43150" xr:uid="{7AE6BF92-0087-4936-AB95-37C3F4241C0D}"/>
    <cellStyle name="Normal 2 6 17 2 3" xfId="6303" xr:uid="{00000000-0005-0000-0000-00009F180000}"/>
    <cellStyle name="Normal 2 6 17 2 3 2" xfId="6304" xr:uid="{00000000-0005-0000-0000-0000A0180000}"/>
    <cellStyle name="Normal 2 6 17 2 3 2 2" xfId="6305" xr:uid="{00000000-0005-0000-0000-0000A1180000}"/>
    <cellStyle name="Normal 2 6 17 2 3 2 2 2" xfId="26612" xr:uid="{1523A3DD-D490-48D7-9B54-3A42BD375E4C}"/>
    <cellStyle name="Normal 2 6 17 2 3 2 3" xfId="26611" xr:uid="{DF33C904-0645-4C0E-A8B5-236FC406E95A}"/>
    <cellStyle name="Normal 2 6 17 2 3 3" xfId="6306" xr:uid="{00000000-0005-0000-0000-0000A2180000}"/>
    <cellStyle name="Normal 2 6 17 2 3 3 2" xfId="26613" xr:uid="{43A165B7-F8BA-416B-B769-7AC7BACB8A4F}"/>
    <cellStyle name="Normal 2 6 17 2 3 4" xfId="26610" xr:uid="{BBB64DDE-DDF4-4FEC-A170-6F671F9C28C4}"/>
    <cellStyle name="Normal 2 6 17 2 4" xfId="6307" xr:uid="{00000000-0005-0000-0000-0000A3180000}"/>
    <cellStyle name="Normal 2 6 17 2 4 2" xfId="6308" xr:uid="{00000000-0005-0000-0000-0000A4180000}"/>
    <cellStyle name="Normal 2 6 17 2 4 2 2" xfId="26615" xr:uid="{20617E2B-1A03-498B-95FB-A94FEFEAE488}"/>
    <cellStyle name="Normal 2 6 17 2 4 3" xfId="26614" xr:uid="{D0B05A66-5DCC-430F-94BE-CEA636474C4D}"/>
    <cellStyle name="Normal 2 6 17 2 5" xfId="6309" xr:uid="{00000000-0005-0000-0000-0000A5180000}"/>
    <cellStyle name="Normal 2 6 17 2 5 2" xfId="26616" xr:uid="{A5E31B84-DC8F-4251-9509-C7CB2B760FFB}"/>
    <cellStyle name="Normal 2 6 17 2 6" xfId="20762" xr:uid="{67DE1DFE-1CC2-47D2-B7B0-41B9352D5A32}"/>
    <cellStyle name="Normal 2 6 17 2 7" xfId="21540" xr:uid="{DFC4A371-3804-48DF-875E-4D5E64F0F103}"/>
    <cellStyle name="Normal 2 6 17 2 8" xfId="37352" xr:uid="{A6806A24-1CE0-4E88-8B30-87A4D9BD5B88}"/>
    <cellStyle name="Normal 2 6 17 2 9" xfId="39832" xr:uid="{AD8B9012-0004-4A79-AD4C-3644EA8716DD}"/>
    <cellStyle name="Normal 2 6 17 3" xfId="6310" xr:uid="{00000000-0005-0000-0000-0000A6180000}"/>
    <cellStyle name="Normal 2 6 17 3 2" xfId="6311" xr:uid="{00000000-0005-0000-0000-0000A7180000}"/>
    <cellStyle name="Normal 2 6 17 3 2 2" xfId="6312" xr:uid="{00000000-0005-0000-0000-0000A8180000}"/>
    <cellStyle name="Normal 2 6 17 3 2 2 2" xfId="26619" xr:uid="{D9E58F38-BFA0-4D9E-8984-FBF2BC0C66F7}"/>
    <cellStyle name="Normal 2 6 17 3 2 3" xfId="26618" xr:uid="{FCAE9246-D2E3-4021-8C5B-CAB4369C067E}"/>
    <cellStyle name="Normal 2 6 17 3 3" xfId="6313" xr:uid="{00000000-0005-0000-0000-0000A9180000}"/>
    <cellStyle name="Normal 2 6 17 3 3 2" xfId="26620" xr:uid="{DCCFABCC-FE19-4F27-A023-58BE5CDD1434}"/>
    <cellStyle name="Normal 2 6 17 3 4" xfId="26617" xr:uid="{1B2D4B51-CD9C-4834-89B7-83DD6B6164A3}"/>
    <cellStyle name="Normal 2 6 17 3 5" xfId="24331" xr:uid="{60D3E417-FEF1-40D6-99E8-7749E198DE50}"/>
    <cellStyle name="Normal 2 6 17 3 6" xfId="38191" xr:uid="{0BC2D15F-84AF-4986-8ADD-5331B40DB500}"/>
    <cellStyle name="Normal 2 6 17 3 7" xfId="40671" xr:uid="{363C22A0-AE1E-456F-9930-0E71E9C73754}"/>
    <cellStyle name="Normal 2 6 17 3 8" xfId="43149" xr:uid="{B0B2D697-7497-46CC-A74C-D13BF493A97A}"/>
    <cellStyle name="Normal 2 6 17 4" xfId="6314" xr:uid="{00000000-0005-0000-0000-0000AA180000}"/>
    <cellStyle name="Normal 2 6 17 4 2" xfId="6315" xr:uid="{00000000-0005-0000-0000-0000AB180000}"/>
    <cellStyle name="Normal 2 6 17 4 2 2" xfId="6316" xr:uid="{00000000-0005-0000-0000-0000AC180000}"/>
    <cellStyle name="Normal 2 6 17 4 2 2 2" xfId="26623" xr:uid="{AED2AC92-7FAA-42C6-A10F-728AF7986845}"/>
    <cellStyle name="Normal 2 6 17 4 2 3" xfId="26622" xr:uid="{82DBFFB8-8EAE-4939-807F-DD340C7F954F}"/>
    <cellStyle name="Normal 2 6 17 4 3" xfId="6317" xr:uid="{00000000-0005-0000-0000-0000AD180000}"/>
    <cellStyle name="Normal 2 6 17 4 3 2" xfId="26624" xr:uid="{D3A44CC9-B7FE-456A-BF5A-61BA64638904}"/>
    <cellStyle name="Normal 2 6 17 4 4" xfId="26621" xr:uid="{BF64D3D8-2221-430F-8D67-76C553D904C6}"/>
    <cellStyle name="Normal 2 6 17 5" xfId="6318" xr:uid="{00000000-0005-0000-0000-0000AE180000}"/>
    <cellStyle name="Normal 2 6 17 5 2" xfId="6319" xr:uid="{00000000-0005-0000-0000-0000AF180000}"/>
    <cellStyle name="Normal 2 6 17 5 2 2" xfId="26626" xr:uid="{F9CA6C2A-D018-44A2-9836-3FA38E8CC79B}"/>
    <cellStyle name="Normal 2 6 17 5 3" xfId="26625" xr:uid="{EC258EF4-6A9C-477E-BDEB-163E46954DD4}"/>
    <cellStyle name="Normal 2 6 17 6" xfId="6320" xr:uid="{00000000-0005-0000-0000-0000B0180000}"/>
    <cellStyle name="Normal 2 6 17 6 2" xfId="26627" xr:uid="{9B75374A-65E0-4987-834F-3ECA75F2D845}"/>
    <cellStyle name="Normal 2 6 17 7" xfId="26605" xr:uid="{6003591D-5D88-4B13-9BAA-33B205D2EB45}"/>
    <cellStyle name="Normal 2 6 17 8" xfId="21539" xr:uid="{0378BB17-901F-4A3E-8937-8AB6AE0F095E}"/>
    <cellStyle name="Normal 2 6 17 9" xfId="37351" xr:uid="{D6767EF0-524F-40BD-9969-F2D00383B545}"/>
    <cellStyle name="Normal 2 6 18" xfId="6321" xr:uid="{00000000-0005-0000-0000-0000B1180000}"/>
    <cellStyle name="Normal 2 6 18 10" xfId="39833" xr:uid="{60E24F3D-15C8-4B3A-ABD3-655383B9AD20}"/>
    <cellStyle name="Normal 2 6 18 11" xfId="42311" xr:uid="{E95940E8-FD4B-4F87-A35B-BF2AE66E9CE2}"/>
    <cellStyle name="Normal 2 6 18 2" xfId="6322" xr:uid="{00000000-0005-0000-0000-0000B2180000}"/>
    <cellStyle name="Normal 2 6 18 2 10" xfId="42312" xr:uid="{026447B8-E82A-4282-84D2-A2FDB0CF0F23}"/>
    <cellStyle name="Normal 2 6 18 2 2" xfId="6323" xr:uid="{00000000-0005-0000-0000-0000B3180000}"/>
    <cellStyle name="Normal 2 6 18 2 2 2" xfId="6324" xr:uid="{00000000-0005-0000-0000-0000B4180000}"/>
    <cellStyle name="Normal 2 6 18 2 2 2 2" xfId="6325" xr:uid="{00000000-0005-0000-0000-0000B5180000}"/>
    <cellStyle name="Normal 2 6 18 2 2 2 2 2" xfId="26632" xr:uid="{0EDAB335-27D0-45D8-865C-2CEE5877DF8F}"/>
    <cellStyle name="Normal 2 6 18 2 2 2 3" xfId="26631" xr:uid="{E7235915-4395-4A06-9C09-3A624870954A}"/>
    <cellStyle name="Normal 2 6 18 2 2 3" xfId="6326" xr:uid="{00000000-0005-0000-0000-0000B6180000}"/>
    <cellStyle name="Normal 2 6 18 2 2 3 2" xfId="26633" xr:uid="{169EE134-6CC0-438D-A865-24E222F6EB2B}"/>
    <cellStyle name="Normal 2 6 18 2 2 4" xfId="26630" xr:uid="{778282C0-6682-4EB5-A5D0-FE2526A05BF5}"/>
    <cellStyle name="Normal 2 6 18 2 2 5" xfId="24334" xr:uid="{D1B8E7FB-0835-43C9-98A3-B093B7EF34F5}"/>
    <cellStyle name="Normal 2 6 18 2 2 6" xfId="38194" xr:uid="{55E71B5A-8163-4986-A9CB-3E1EF03D381F}"/>
    <cellStyle name="Normal 2 6 18 2 2 7" xfId="40674" xr:uid="{ADB7166E-954B-4A54-9AB0-D3921339532E}"/>
    <cellStyle name="Normal 2 6 18 2 2 8" xfId="43152" xr:uid="{D2A6A1B0-E3A0-4077-8A2F-6A4226682077}"/>
    <cellStyle name="Normal 2 6 18 2 3" xfId="6327" xr:uid="{00000000-0005-0000-0000-0000B7180000}"/>
    <cellStyle name="Normal 2 6 18 2 3 2" xfId="6328" xr:uid="{00000000-0005-0000-0000-0000B8180000}"/>
    <cellStyle name="Normal 2 6 18 2 3 2 2" xfId="6329" xr:uid="{00000000-0005-0000-0000-0000B9180000}"/>
    <cellStyle name="Normal 2 6 18 2 3 2 2 2" xfId="26636" xr:uid="{6AF9829A-67FE-43A1-B435-DB096DEACF56}"/>
    <cellStyle name="Normal 2 6 18 2 3 2 3" xfId="26635" xr:uid="{39B1AE30-70AD-4544-9A1C-DD2A71709349}"/>
    <cellStyle name="Normal 2 6 18 2 3 3" xfId="6330" xr:uid="{00000000-0005-0000-0000-0000BA180000}"/>
    <cellStyle name="Normal 2 6 18 2 3 3 2" xfId="26637" xr:uid="{CB6C11F3-9924-412E-BC43-2A13E746DD35}"/>
    <cellStyle name="Normal 2 6 18 2 3 4" xfId="26634" xr:uid="{54916D16-CB8A-4C8A-A5AE-CC743083DC94}"/>
    <cellStyle name="Normal 2 6 18 2 4" xfId="6331" xr:uid="{00000000-0005-0000-0000-0000BB180000}"/>
    <cellStyle name="Normal 2 6 18 2 4 2" xfId="6332" xr:uid="{00000000-0005-0000-0000-0000BC180000}"/>
    <cellStyle name="Normal 2 6 18 2 4 2 2" xfId="26639" xr:uid="{8FDC66DA-7D16-49BD-807E-D9495E0BE3A3}"/>
    <cellStyle name="Normal 2 6 18 2 4 3" xfId="26638" xr:uid="{1A1DACAD-946E-444B-B175-12C880B5EF01}"/>
    <cellStyle name="Normal 2 6 18 2 5" xfId="6333" xr:uid="{00000000-0005-0000-0000-0000BD180000}"/>
    <cellStyle name="Normal 2 6 18 2 5 2" xfId="26640" xr:uid="{304BA054-F4B6-48A4-8EEA-26EC0B701EA6}"/>
    <cellStyle name="Normal 2 6 18 2 6" xfId="26629" xr:uid="{8CC534ED-9EA3-45FA-A2DA-409E25B06C6C}"/>
    <cellStyle name="Normal 2 6 18 2 7" xfId="21542" xr:uid="{08379CA6-A35B-4DD2-A891-42CD1F70588E}"/>
    <cellStyle name="Normal 2 6 18 2 8" xfId="37354" xr:uid="{B9019452-0E98-4428-B1A4-0EDD92728F45}"/>
    <cellStyle name="Normal 2 6 18 2 9" xfId="39834" xr:uid="{11043D4A-B208-47EF-B17F-538909F3975C}"/>
    <cellStyle name="Normal 2 6 18 3" xfId="6334" xr:uid="{00000000-0005-0000-0000-0000BE180000}"/>
    <cellStyle name="Normal 2 6 18 3 2" xfId="6335" xr:uid="{00000000-0005-0000-0000-0000BF180000}"/>
    <cellStyle name="Normal 2 6 18 3 2 2" xfId="6336" xr:uid="{00000000-0005-0000-0000-0000C0180000}"/>
    <cellStyle name="Normal 2 6 18 3 2 2 2" xfId="26643" xr:uid="{35DA81CE-360B-4899-AA1F-2FB9ED8EE3D8}"/>
    <cellStyle name="Normal 2 6 18 3 2 3" xfId="26642" xr:uid="{7A3FC9A3-F85A-48A0-96E9-FB62737C4C26}"/>
    <cellStyle name="Normal 2 6 18 3 3" xfId="6337" xr:uid="{00000000-0005-0000-0000-0000C1180000}"/>
    <cellStyle name="Normal 2 6 18 3 3 2" xfId="26644" xr:uid="{E6DD96F4-A4C9-411A-A0BE-45FE5AB31624}"/>
    <cellStyle name="Normal 2 6 18 3 4" xfId="26641" xr:uid="{E78A0341-C940-4201-ABAB-088D0DDC9264}"/>
    <cellStyle name="Normal 2 6 18 3 5" xfId="24333" xr:uid="{B848B372-594F-469B-8315-F76A37F1DB04}"/>
    <cellStyle name="Normal 2 6 18 3 6" xfId="38193" xr:uid="{9C7B52A5-4CCF-4344-8269-B70A88ADFF34}"/>
    <cellStyle name="Normal 2 6 18 3 7" xfId="40673" xr:uid="{68CE20F8-D601-47AF-9E25-753367FBFFA3}"/>
    <cellStyle name="Normal 2 6 18 3 8" xfId="43151" xr:uid="{B011E330-C27C-4F1E-A221-C3BA174A677F}"/>
    <cellStyle name="Normal 2 6 18 4" xfId="6338" xr:uid="{00000000-0005-0000-0000-0000C2180000}"/>
    <cellStyle name="Normal 2 6 18 4 2" xfId="6339" xr:uid="{00000000-0005-0000-0000-0000C3180000}"/>
    <cellStyle name="Normal 2 6 18 4 2 2" xfId="6340" xr:uid="{00000000-0005-0000-0000-0000C4180000}"/>
    <cellStyle name="Normal 2 6 18 4 2 2 2" xfId="26911" xr:uid="{EDA3DB9B-DEA4-4E18-81E2-F459B2465B43}"/>
    <cellStyle name="Normal 2 6 18 4 2 3" xfId="26910" xr:uid="{203C2A3B-304F-4F98-883A-240087A1228F}"/>
    <cellStyle name="Normal 2 6 18 4 3" xfId="6341" xr:uid="{00000000-0005-0000-0000-0000C5180000}"/>
    <cellStyle name="Normal 2 6 18 4 3 2" xfId="26912" xr:uid="{3A0E5122-509C-4461-9359-11F1D7B11FBE}"/>
    <cellStyle name="Normal 2 6 18 4 4" xfId="26645" xr:uid="{F2689F29-6912-47A8-9972-39AAF6FDA553}"/>
    <cellStyle name="Normal 2 6 18 5" xfId="6342" xr:uid="{00000000-0005-0000-0000-0000C6180000}"/>
    <cellStyle name="Normal 2 6 18 5 2" xfId="6343" xr:uid="{00000000-0005-0000-0000-0000C7180000}"/>
    <cellStyle name="Normal 2 6 18 5 2 2" xfId="26914" xr:uid="{16B113B9-A119-4DE6-BBFC-56EF76097E3F}"/>
    <cellStyle name="Normal 2 6 18 5 3" xfId="26913" xr:uid="{16D6FB9C-E466-4C01-92BB-5FFD345A3054}"/>
    <cellStyle name="Normal 2 6 18 6" xfId="6344" xr:uid="{00000000-0005-0000-0000-0000C8180000}"/>
    <cellStyle name="Normal 2 6 18 6 2" xfId="26915" xr:uid="{B9CBF54E-1B5C-4026-A375-DA832E15DD6C}"/>
    <cellStyle name="Normal 2 6 18 7" xfId="26628" xr:uid="{B3EA82AA-369D-41D6-B1EA-61E3292E50DE}"/>
    <cellStyle name="Normal 2 6 18 8" xfId="21541" xr:uid="{0842E888-8EC2-41F7-A960-28ACFE42A93E}"/>
    <cellStyle name="Normal 2 6 18 9" xfId="37353" xr:uid="{2FFAA4B4-A9BF-4919-A67E-0B87506E3A21}"/>
    <cellStyle name="Normal 2 6 19" xfId="6345" xr:uid="{00000000-0005-0000-0000-0000C9180000}"/>
    <cellStyle name="Normal 2 6 19 10" xfId="42313" xr:uid="{CD96542B-0832-440F-8D54-50A9611C3484}"/>
    <cellStyle name="Normal 2 6 19 2" xfId="6346" xr:uid="{00000000-0005-0000-0000-0000CA180000}"/>
    <cellStyle name="Normal 2 6 19 2 2" xfId="6347" xr:uid="{00000000-0005-0000-0000-0000CB180000}"/>
    <cellStyle name="Normal 2 6 19 2 2 2" xfId="6348" xr:uid="{00000000-0005-0000-0000-0000CC180000}"/>
    <cellStyle name="Normal 2 6 19 2 2 2 2" xfId="26919" xr:uid="{B266FFFB-F66B-4B4F-BA89-4AF534D7556D}"/>
    <cellStyle name="Normal 2 6 19 2 2 3" xfId="26918" xr:uid="{96FDA7DD-C28C-49AC-A843-F76CC8216498}"/>
    <cellStyle name="Normal 2 6 19 2 3" xfId="6349" xr:uid="{00000000-0005-0000-0000-0000CD180000}"/>
    <cellStyle name="Normal 2 6 19 2 3 2" xfId="26920" xr:uid="{51FFBCC0-5851-417B-82C1-9B2B09B8B655}"/>
    <cellStyle name="Normal 2 6 19 2 4" xfId="26917" xr:uid="{8D027BAB-8BDE-4CE6-9528-5F92EA01E3B5}"/>
    <cellStyle name="Normal 2 6 19 2 5" xfId="24335" xr:uid="{4C0359A2-E4CE-4136-B531-C696C2D6B717}"/>
    <cellStyle name="Normal 2 6 19 2 6" xfId="38195" xr:uid="{226A9398-CF1B-4D05-AA2F-FF800F4E8E80}"/>
    <cellStyle name="Normal 2 6 19 2 7" xfId="40675" xr:uid="{70455E27-EBEA-4F41-9CE2-2AD0061DCB9E}"/>
    <cellStyle name="Normal 2 6 19 2 8" xfId="43153" xr:uid="{E90CC6C7-71CC-4089-B1B2-CB352F04BF2A}"/>
    <cellStyle name="Normal 2 6 19 3" xfId="6350" xr:uid="{00000000-0005-0000-0000-0000CE180000}"/>
    <cellStyle name="Normal 2 6 19 3 2" xfId="6351" xr:uid="{00000000-0005-0000-0000-0000CF180000}"/>
    <cellStyle name="Normal 2 6 19 3 2 2" xfId="6352" xr:uid="{00000000-0005-0000-0000-0000D0180000}"/>
    <cellStyle name="Normal 2 6 19 3 2 2 2" xfId="26923" xr:uid="{8BF47653-C812-4BD8-B05B-DA864EC47252}"/>
    <cellStyle name="Normal 2 6 19 3 2 3" xfId="26922" xr:uid="{7423EE23-A2FC-44F5-8443-99FB83A5C7E5}"/>
    <cellStyle name="Normal 2 6 19 3 3" xfId="6353" xr:uid="{00000000-0005-0000-0000-0000D1180000}"/>
    <cellStyle name="Normal 2 6 19 3 3 2" xfId="26924" xr:uid="{35712A0E-4387-4B30-979C-435EB3104718}"/>
    <cellStyle name="Normal 2 6 19 3 4" xfId="26921" xr:uid="{46DA7AAB-B2BF-49AF-B83D-D113FC611205}"/>
    <cellStyle name="Normal 2 6 19 4" xfId="6354" xr:uid="{00000000-0005-0000-0000-0000D2180000}"/>
    <cellStyle name="Normal 2 6 19 4 2" xfId="6355" xr:uid="{00000000-0005-0000-0000-0000D3180000}"/>
    <cellStyle name="Normal 2 6 19 4 2 2" xfId="26926" xr:uid="{A4F0D6EC-D31E-4C1B-9DAD-3ABD250FAB7E}"/>
    <cellStyle name="Normal 2 6 19 4 3" xfId="26925" xr:uid="{BB30C1E6-66F9-4AEB-8F50-0DCFEC873EFF}"/>
    <cellStyle name="Normal 2 6 19 5" xfId="6356" xr:uid="{00000000-0005-0000-0000-0000D4180000}"/>
    <cellStyle name="Normal 2 6 19 5 2" xfId="26927" xr:uid="{3896F8A5-2F0B-4850-877D-E34E64DB641A}"/>
    <cellStyle name="Normal 2 6 19 6" xfId="26916" xr:uid="{57494151-A665-4600-9EC7-FD423B011BF2}"/>
    <cellStyle name="Normal 2 6 19 7" xfId="21543" xr:uid="{DEAABC34-F9B0-4323-BC69-309F8DE86000}"/>
    <cellStyle name="Normal 2 6 19 8" xfId="37355" xr:uid="{4E26F3F4-0685-4BD1-AD98-A633F652671E}"/>
    <cellStyle name="Normal 2 6 19 9" xfId="39835" xr:uid="{AF21D73B-73E1-422F-B64C-CA310323AE8D}"/>
    <cellStyle name="Normal 2 6 2" xfId="6357" xr:uid="{00000000-0005-0000-0000-0000D5180000}"/>
    <cellStyle name="Normal 2 6 2 10" xfId="21544" xr:uid="{C283F6A2-1238-4C62-9C0D-74D671B46E4C}"/>
    <cellStyle name="Normal 2 6 2 11" xfId="37356" xr:uid="{09928E1D-F55C-42E4-931A-55EABB6B1698}"/>
    <cellStyle name="Normal 2 6 2 12" xfId="39836" xr:uid="{8833C962-1395-40CE-8CAD-AE61CA43D26D}"/>
    <cellStyle name="Normal 2 6 2 13" xfId="42314" xr:uid="{81E89952-8482-42B4-90EB-A00802B944AE}"/>
    <cellStyle name="Normal 2 6 2 2" xfId="6358" xr:uid="{00000000-0005-0000-0000-0000D6180000}"/>
    <cellStyle name="Normal 2 6 2 2 2" xfId="21545" xr:uid="{D96A57B7-76D5-41AC-8B27-00487D7B2988}"/>
    <cellStyle name="Normal 2 6 2 3" xfId="6359" xr:uid="{00000000-0005-0000-0000-0000D7180000}"/>
    <cellStyle name="Normal 2 6 2 3 10" xfId="39837" xr:uid="{CB46F7A0-ED70-457C-854B-685EB21D66B7}"/>
    <cellStyle name="Normal 2 6 2 3 11" xfId="42315" xr:uid="{83B63685-1052-4D75-BDAE-E34A5D70C86A}"/>
    <cellStyle name="Normal 2 6 2 3 2" xfId="6360" xr:uid="{00000000-0005-0000-0000-0000D8180000}"/>
    <cellStyle name="Normal 2 6 2 3 2 10" xfId="42316" xr:uid="{4FEB7F13-0A09-433C-947F-F0FCCD815F56}"/>
    <cellStyle name="Normal 2 6 2 3 2 2" xfId="6361" xr:uid="{00000000-0005-0000-0000-0000D9180000}"/>
    <cellStyle name="Normal 2 6 2 3 2 2 2" xfId="6362" xr:uid="{00000000-0005-0000-0000-0000DA180000}"/>
    <cellStyle name="Normal 2 6 2 3 2 2 2 2" xfId="6363" xr:uid="{00000000-0005-0000-0000-0000DB180000}"/>
    <cellStyle name="Normal 2 6 2 3 2 2 2 2 2" xfId="26932" xr:uid="{BBF16ED2-384D-44BD-8810-D6071CF7467E}"/>
    <cellStyle name="Normal 2 6 2 3 2 2 2 3" xfId="26931" xr:uid="{F77A96C8-F3D4-47A7-B5CB-2BE8CAEA690B}"/>
    <cellStyle name="Normal 2 6 2 3 2 2 3" xfId="6364" xr:uid="{00000000-0005-0000-0000-0000DC180000}"/>
    <cellStyle name="Normal 2 6 2 3 2 2 3 2" xfId="26933" xr:uid="{2825711E-B99D-4C57-8408-766DB592E69D}"/>
    <cellStyle name="Normal 2 6 2 3 2 2 4" xfId="26930" xr:uid="{5268B677-198F-43E9-A339-3ABF31F28277}"/>
    <cellStyle name="Normal 2 6 2 3 2 2 5" xfId="24338" xr:uid="{4071D732-16D6-4310-A551-EFB9148C2285}"/>
    <cellStyle name="Normal 2 6 2 3 2 2 6" xfId="38198" xr:uid="{63243159-CA8A-4E80-8D0A-2460F9E409FC}"/>
    <cellStyle name="Normal 2 6 2 3 2 2 7" xfId="40678" xr:uid="{D7164E75-09FA-494F-AF70-C4F9331AF4E4}"/>
    <cellStyle name="Normal 2 6 2 3 2 2 8" xfId="43156" xr:uid="{A7786097-3FCA-47E3-AC36-4F3007344402}"/>
    <cellStyle name="Normal 2 6 2 3 2 3" xfId="6365" xr:uid="{00000000-0005-0000-0000-0000DD180000}"/>
    <cellStyle name="Normal 2 6 2 3 2 3 2" xfId="6366" xr:uid="{00000000-0005-0000-0000-0000DE180000}"/>
    <cellStyle name="Normal 2 6 2 3 2 3 2 2" xfId="6367" xr:uid="{00000000-0005-0000-0000-0000DF180000}"/>
    <cellStyle name="Normal 2 6 2 3 2 3 2 2 2" xfId="26936" xr:uid="{2C45B3CE-ABA1-47D6-ACF6-093ACEED6DD3}"/>
    <cellStyle name="Normal 2 6 2 3 2 3 2 3" xfId="26935" xr:uid="{084F9A3F-C59F-4D46-B352-993E0FEAC945}"/>
    <cellStyle name="Normal 2 6 2 3 2 3 3" xfId="6368" xr:uid="{00000000-0005-0000-0000-0000E0180000}"/>
    <cellStyle name="Normal 2 6 2 3 2 3 3 2" xfId="26937" xr:uid="{8E984BEA-5CC3-4D22-B470-34AEAC20AC1F}"/>
    <cellStyle name="Normal 2 6 2 3 2 3 4" xfId="26934" xr:uid="{8687BEDC-78B2-423A-9B52-3987F452CCF9}"/>
    <cellStyle name="Normal 2 6 2 3 2 4" xfId="6369" xr:uid="{00000000-0005-0000-0000-0000E1180000}"/>
    <cellStyle name="Normal 2 6 2 3 2 4 2" xfId="6370" xr:uid="{00000000-0005-0000-0000-0000E2180000}"/>
    <cellStyle name="Normal 2 6 2 3 2 4 2 2" xfId="26939" xr:uid="{F838E3E7-7364-4349-B4A0-9FF861C2D392}"/>
    <cellStyle name="Normal 2 6 2 3 2 4 3" xfId="26938" xr:uid="{0D590F8D-419E-4B21-87C8-1A2CF5726F4B}"/>
    <cellStyle name="Normal 2 6 2 3 2 5" xfId="6371" xr:uid="{00000000-0005-0000-0000-0000E3180000}"/>
    <cellStyle name="Normal 2 6 2 3 2 5 2" xfId="26940" xr:uid="{965AE773-EF4F-4BB3-9FE3-71DF858E7A3B}"/>
    <cellStyle name="Normal 2 6 2 3 2 6" xfId="26929" xr:uid="{739ECB9C-EC87-479A-B7B4-73BEB95914E7}"/>
    <cellStyle name="Normal 2 6 2 3 2 7" xfId="21547" xr:uid="{06B64F00-AA79-4249-8245-491B3228FA4B}"/>
    <cellStyle name="Normal 2 6 2 3 2 8" xfId="37358" xr:uid="{2F9A6B74-85E4-43B2-8C94-763D14B82276}"/>
    <cellStyle name="Normal 2 6 2 3 2 9" xfId="39838" xr:uid="{E321ADE3-8841-40AB-86DD-E922607DE53D}"/>
    <cellStyle name="Normal 2 6 2 3 3" xfId="6372" xr:uid="{00000000-0005-0000-0000-0000E4180000}"/>
    <cellStyle name="Normal 2 6 2 3 3 2" xfId="6373" xr:uid="{00000000-0005-0000-0000-0000E5180000}"/>
    <cellStyle name="Normal 2 6 2 3 3 2 2" xfId="6374" xr:uid="{00000000-0005-0000-0000-0000E6180000}"/>
    <cellStyle name="Normal 2 6 2 3 3 2 2 2" xfId="26943" xr:uid="{500D7FDD-1A5B-42EA-8DEB-E4F2E2B8F901}"/>
    <cellStyle name="Normal 2 6 2 3 3 2 3" xfId="26942" xr:uid="{5240D21A-F164-455E-B16D-A6F2864C59C2}"/>
    <cellStyle name="Normal 2 6 2 3 3 3" xfId="6375" xr:uid="{00000000-0005-0000-0000-0000E7180000}"/>
    <cellStyle name="Normal 2 6 2 3 3 3 2" xfId="26944" xr:uid="{94F16236-564A-4154-8AF6-076A39EAD905}"/>
    <cellStyle name="Normal 2 6 2 3 3 4" xfId="26941" xr:uid="{EC2B10BB-D43F-42EF-8721-76B5F664F102}"/>
    <cellStyle name="Normal 2 6 2 3 3 5" xfId="24337" xr:uid="{B2D465AA-012A-4C91-B97F-A7885DB087CC}"/>
    <cellStyle name="Normal 2 6 2 3 3 6" xfId="38197" xr:uid="{8531D5EE-A432-423A-8FEE-3BC355A61B0B}"/>
    <cellStyle name="Normal 2 6 2 3 3 7" xfId="40677" xr:uid="{85A41876-BF8C-4576-AFE5-FE23BA683DED}"/>
    <cellStyle name="Normal 2 6 2 3 3 8" xfId="43155" xr:uid="{1F289DBE-7D28-472C-8226-D24996777764}"/>
    <cellStyle name="Normal 2 6 2 3 4" xfId="6376" xr:uid="{00000000-0005-0000-0000-0000E8180000}"/>
    <cellStyle name="Normal 2 6 2 3 4 2" xfId="6377" xr:uid="{00000000-0005-0000-0000-0000E9180000}"/>
    <cellStyle name="Normal 2 6 2 3 4 2 2" xfId="6378" xr:uid="{00000000-0005-0000-0000-0000EA180000}"/>
    <cellStyle name="Normal 2 6 2 3 4 2 2 2" xfId="26947" xr:uid="{6F54F188-7186-4F8B-95B9-9E0F8BB18EDB}"/>
    <cellStyle name="Normal 2 6 2 3 4 2 3" xfId="26946" xr:uid="{579CA03C-67D6-4681-8EEA-2387BCF5EFC5}"/>
    <cellStyle name="Normal 2 6 2 3 4 3" xfId="6379" xr:uid="{00000000-0005-0000-0000-0000EB180000}"/>
    <cellStyle name="Normal 2 6 2 3 4 3 2" xfId="26948" xr:uid="{446216E0-0EFF-421F-99FD-F2CF5CC2BC3C}"/>
    <cellStyle name="Normal 2 6 2 3 4 4" xfId="26945" xr:uid="{F64E33E5-79A4-4CA2-962D-73EC73EB29EB}"/>
    <cellStyle name="Normal 2 6 2 3 5" xfId="6380" xr:uid="{00000000-0005-0000-0000-0000EC180000}"/>
    <cellStyle name="Normal 2 6 2 3 5 2" xfId="6381" xr:uid="{00000000-0005-0000-0000-0000ED180000}"/>
    <cellStyle name="Normal 2 6 2 3 5 2 2" xfId="26950" xr:uid="{EF1986CE-53E5-4FFE-B2C7-9EF90D805828}"/>
    <cellStyle name="Normal 2 6 2 3 5 3" xfId="26949" xr:uid="{FCD552FF-EF3A-487A-AB0C-CB72581FCF28}"/>
    <cellStyle name="Normal 2 6 2 3 6" xfId="6382" xr:uid="{00000000-0005-0000-0000-0000EE180000}"/>
    <cellStyle name="Normal 2 6 2 3 6 2" xfId="26951" xr:uid="{9A376121-18DD-4F87-9BEB-338DB2518101}"/>
    <cellStyle name="Normal 2 6 2 3 7" xfId="26928" xr:uid="{DACF9B00-751D-44AA-82FA-96C0A5191394}"/>
    <cellStyle name="Normal 2 6 2 3 8" xfId="21546" xr:uid="{DA8BD369-3877-4A54-A3E2-3A76013BFD43}"/>
    <cellStyle name="Normal 2 6 2 3 9" xfId="37357" xr:uid="{08E3B574-26CD-4F69-A835-2EC573CBBDF2}"/>
    <cellStyle name="Normal 2 6 2 4" xfId="6383" xr:uid="{00000000-0005-0000-0000-0000EF180000}"/>
    <cellStyle name="Normal 2 6 2 4 10" xfId="39839" xr:uid="{FF70E0A0-6C2F-4948-90A6-BB0DED41BBFA}"/>
    <cellStyle name="Normal 2 6 2 4 11" xfId="42317" xr:uid="{77D7F1B7-AF16-4829-A51E-1E36F272458E}"/>
    <cellStyle name="Normal 2 6 2 4 2" xfId="6384" xr:uid="{00000000-0005-0000-0000-0000F0180000}"/>
    <cellStyle name="Normal 2 6 2 4 2 10" xfId="42318" xr:uid="{86CE32EA-5C9E-4231-AE68-5EAFEB077EC1}"/>
    <cellStyle name="Normal 2 6 2 4 2 2" xfId="6385" xr:uid="{00000000-0005-0000-0000-0000F1180000}"/>
    <cellStyle name="Normal 2 6 2 4 2 2 2" xfId="6386" xr:uid="{00000000-0005-0000-0000-0000F2180000}"/>
    <cellStyle name="Normal 2 6 2 4 2 2 2 2" xfId="6387" xr:uid="{00000000-0005-0000-0000-0000F3180000}"/>
    <cellStyle name="Normal 2 6 2 4 2 2 2 2 2" xfId="26956" xr:uid="{01C1FA04-C4BC-4504-A0FC-2C9F4D431904}"/>
    <cellStyle name="Normal 2 6 2 4 2 2 2 3" xfId="26955" xr:uid="{389DB8C9-A033-4D30-851D-43592D29C200}"/>
    <cellStyle name="Normal 2 6 2 4 2 2 3" xfId="6388" xr:uid="{00000000-0005-0000-0000-0000F4180000}"/>
    <cellStyle name="Normal 2 6 2 4 2 2 3 2" xfId="26957" xr:uid="{E8DE1C86-2BEB-40F3-81DF-3D5DBB806692}"/>
    <cellStyle name="Normal 2 6 2 4 2 2 4" xfId="26954" xr:uid="{FA058E0F-3ADB-44B8-A3A5-FDDC6F8882B0}"/>
    <cellStyle name="Normal 2 6 2 4 2 2 5" xfId="24340" xr:uid="{2F92F235-6557-46EC-9AD4-F2C70408938A}"/>
    <cellStyle name="Normal 2 6 2 4 2 2 6" xfId="38200" xr:uid="{1D4A0F30-C38A-4753-BD2D-7656C758EF27}"/>
    <cellStyle name="Normal 2 6 2 4 2 2 7" xfId="40680" xr:uid="{9476010A-06AA-44D3-A6BA-D02E6B59A820}"/>
    <cellStyle name="Normal 2 6 2 4 2 2 8" xfId="43158" xr:uid="{1C8531EB-E281-4A28-AB14-006A3E0A0B93}"/>
    <cellStyle name="Normal 2 6 2 4 2 3" xfId="6389" xr:uid="{00000000-0005-0000-0000-0000F5180000}"/>
    <cellStyle name="Normal 2 6 2 4 2 3 2" xfId="6390" xr:uid="{00000000-0005-0000-0000-0000F6180000}"/>
    <cellStyle name="Normal 2 6 2 4 2 3 2 2" xfId="6391" xr:uid="{00000000-0005-0000-0000-0000F7180000}"/>
    <cellStyle name="Normal 2 6 2 4 2 3 2 2 2" xfId="26960" xr:uid="{2DA4C2EF-06EF-4431-9BFE-073E4B492BB1}"/>
    <cellStyle name="Normal 2 6 2 4 2 3 2 3" xfId="26959" xr:uid="{BD7E8DEE-2400-445C-A005-FC0B1D7FE59C}"/>
    <cellStyle name="Normal 2 6 2 4 2 3 3" xfId="6392" xr:uid="{00000000-0005-0000-0000-0000F8180000}"/>
    <cellStyle name="Normal 2 6 2 4 2 3 3 2" xfId="26961" xr:uid="{F09A4393-BEF1-43ED-B899-8922E0DEF2A8}"/>
    <cellStyle name="Normal 2 6 2 4 2 3 4" xfId="26958" xr:uid="{F63E5F0A-AF9A-4386-8407-F6D15BA10280}"/>
    <cellStyle name="Normal 2 6 2 4 2 4" xfId="6393" xr:uid="{00000000-0005-0000-0000-0000F9180000}"/>
    <cellStyle name="Normal 2 6 2 4 2 4 2" xfId="6394" xr:uid="{00000000-0005-0000-0000-0000FA180000}"/>
    <cellStyle name="Normal 2 6 2 4 2 4 2 2" xfId="26963" xr:uid="{E564CAEA-C1B0-4420-8C87-F87B529FAD51}"/>
    <cellStyle name="Normal 2 6 2 4 2 4 3" xfId="26962" xr:uid="{958D2E00-5930-4FEA-978F-2F6B898F2857}"/>
    <cellStyle name="Normal 2 6 2 4 2 5" xfId="6395" xr:uid="{00000000-0005-0000-0000-0000FB180000}"/>
    <cellStyle name="Normal 2 6 2 4 2 5 2" xfId="26964" xr:uid="{38512E5C-1831-470C-88B3-E134EB00FF2D}"/>
    <cellStyle name="Normal 2 6 2 4 2 6" xfId="26953" xr:uid="{600E9F98-52DE-4BBF-8FBC-F315E4E3EC91}"/>
    <cellStyle name="Normal 2 6 2 4 2 7" xfId="21549" xr:uid="{FDCC332E-C6C9-41E9-BC66-2B6A24FA8D1F}"/>
    <cellStyle name="Normal 2 6 2 4 2 8" xfId="37360" xr:uid="{D41F138C-5164-4BDD-BCD8-6520DAE8CD99}"/>
    <cellStyle name="Normal 2 6 2 4 2 9" xfId="39840" xr:uid="{BE98F94E-ACEB-4B8E-8CB8-A2F315607582}"/>
    <cellStyle name="Normal 2 6 2 4 3" xfId="6396" xr:uid="{00000000-0005-0000-0000-0000FC180000}"/>
    <cellStyle name="Normal 2 6 2 4 3 2" xfId="6397" xr:uid="{00000000-0005-0000-0000-0000FD180000}"/>
    <cellStyle name="Normal 2 6 2 4 3 2 2" xfId="6398" xr:uid="{00000000-0005-0000-0000-0000FE180000}"/>
    <cellStyle name="Normal 2 6 2 4 3 2 2 2" xfId="26967" xr:uid="{7B810D33-4A47-4C0A-BC81-A905989CA614}"/>
    <cellStyle name="Normal 2 6 2 4 3 2 3" xfId="26966" xr:uid="{E0226055-0CF7-4AE5-848D-2567F17E8097}"/>
    <cellStyle name="Normal 2 6 2 4 3 3" xfId="6399" xr:uid="{00000000-0005-0000-0000-0000FF180000}"/>
    <cellStyle name="Normal 2 6 2 4 3 3 2" xfId="26968" xr:uid="{0384A4B9-C368-4B11-92E9-858D724123A7}"/>
    <cellStyle name="Normal 2 6 2 4 3 4" xfId="26965" xr:uid="{F8289F19-B0CC-42FD-ABAE-ED05ED1F7E93}"/>
    <cellStyle name="Normal 2 6 2 4 3 5" xfId="24339" xr:uid="{635F51A8-616B-420B-A0AD-0A35E681A6B9}"/>
    <cellStyle name="Normal 2 6 2 4 3 6" xfId="38199" xr:uid="{1EC7DD38-3579-4990-A377-DC5F72B6E9CE}"/>
    <cellStyle name="Normal 2 6 2 4 3 7" xfId="40679" xr:uid="{5025AE83-C646-48C1-935B-4BEB7DF5592D}"/>
    <cellStyle name="Normal 2 6 2 4 3 8" xfId="43157" xr:uid="{66AF6A13-1248-4FBA-A0A3-812B11E44B82}"/>
    <cellStyle name="Normal 2 6 2 4 4" xfId="6400" xr:uid="{00000000-0005-0000-0000-000000190000}"/>
    <cellStyle name="Normal 2 6 2 4 4 2" xfId="6401" xr:uid="{00000000-0005-0000-0000-000001190000}"/>
    <cellStyle name="Normal 2 6 2 4 4 2 2" xfId="6402" xr:uid="{00000000-0005-0000-0000-000002190000}"/>
    <cellStyle name="Normal 2 6 2 4 4 2 2 2" xfId="26971" xr:uid="{A6A2ED74-912E-490C-8FAF-D6BCE559BC3F}"/>
    <cellStyle name="Normal 2 6 2 4 4 2 3" xfId="26970" xr:uid="{7E473A43-56B8-46B3-A2CF-690E86CA9104}"/>
    <cellStyle name="Normal 2 6 2 4 4 3" xfId="6403" xr:uid="{00000000-0005-0000-0000-000003190000}"/>
    <cellStyle name="Normal 2 6 2 4 4 3 2" xfId="26972" xr:uid="{EB99B73D-899D-4E9E-A1D6-971775D93E2A}"/>
    <cellStyle name="Normal 2 6 2 4 4 4" xfId="26969" xr:uid="{BE794C54-92AA-4DA0-B0EE-EA9F2A155448}"/>
    <cellStyle name="Normal 2 6 2 4 5" xfId="6404" xr:uid="{00000000-0005-0000-0000-000004190000}"/>
    <cellStyle name="Normal 2 6 2 4 5 2" xfId="6405" xr:uid="{00000000-0005-0000-0000-000005190000}"/>
    <cellStyle name="Normal 2 6 2 4 5 2 2" xfId="26974" xr:uid="{7B45FD87-E1E7-4167-A396-BEDF7C0CD360}"/>
    <cellStyle name="Normal 2 6 2 4 5 3" xfId="26973" xr:uid="{76BABA3F-4782-4EC9-8450-19C1C80E702A}"/>
    <cellStyle name="Normal 2 6 2 4 6" xfId="6406" xr:uid="{00000000-0005-0000-0000-000006190000}"/>
    <cellStyle name="Normal 2 6 2 4 6 2" xfId="26975" xr:uid="{5CA35E29-2108-45C7-B2D0-1FEE2D209FA4}"/>
    <cellStyle name="Normal 2 6 2 4 7" xfId="26952" xr:uid="{68AA9326-76FB-4BEC-9E83-83BE3D10561A}"/>
    <cellStyle name="Normal 2 6 2 4 8" xfId="21548" xr:uid="{81AD6937-79B5-4BFA-B7F7-5986A1624441}"/>
    <cellStyle name="Normal 2 6 2 4 9" xfId="37359" xr:uid="{C314DE9D-B59C-43F1-A40A-E270AC3AF0D9}"/>
    <cellStyle name="Normal 2 6 2 5" xfId="6407" xr:uid="{00000000-0005-0000-0000-000007190000}"/>
    <cellStyle name="Normal 2 6 2 5 10" xfId="42319" xr:uid="{08C2C630-B974-4445-BC2A-9A756648C20B}"/>
    <cellStyle name="Normal 2 6 2 5 2" xfId="6408" xr:uid="{00000000-0005-0000-0000-000008190000}"/>
    <cellStyle name="Normal 2 6 2 5 2 2" xfId="6409" xr:uid="{00000000-0005-0000-0000-000009190000}"/>
    <cellStyle name="Normal 2 6 2 5 2 2 2" xfId="6410" xr:uid="{00000000-0005-0000-0000-00000A190000}"/>
    <cellStyle name="Normal 2 6 2 5 2 2 2 2" xfId="26979" xr:uid="{C4B2699E-603A-41B0-9FAC-28B1C4D1E07A}"/>
    <cellStyle name="Normal 2 6 2 5 2 2 3" xfId="26978" xr:uid="{925317BC-AB98-4911-AC90-E26854365CC0}"/>
    <cellStyle name="Normal 2 6 2 5 2 3" xfId="6411" xr:uid="{00000000-0005-0000-0000-00000B190000}"/>
    <cellStyle name="Normal 2 6 2 5 2 3 2" xfId="26980" xr:uid="{94857409-203A-4019-94BC-8600EB35F16E}"/>
    <cellStyle name="Normal 2 6 2 5 2 4" xfId="26977" xr:uid="{5C7F5FDB-72F8-40DE-9EA3-261D45962680}"/>
    <cellStyle name="Normal 2 6 2 5 2 5" xfId="24341" xr:uid="{3FD5480B-8B94-4F7F-8081-97236D774B38}"/>
    <cellStyle name="Normal 2 6 2 5 2 6" xfId="38201" xr:uid="{772FC113-377D-43E1-87BE-C8ABBC04FECF}"/>
    <cellStyle name="Normal 2 6 2 5 2 7" xfId="40681" xr:uid="{C9B4AC29-A3BE-425E-A851-71334F59DA20}"/>
    <cellStyle name="Normal 2 6 2 5 2 8" xfId="43159" xr:uid="{F46F419C-83B3-47F0-BEC1-67BAB52365C2}"/>
    <cellStyle name="Normal 2 6 2 5 3" xfId="6412" xr:uid="{00000000-0005-0000-0000-00000C190000}"/>
    <cellStyle name="Normal 2 6 2 5 3 2" xfId="6413" xr:uid="{00000000-0005-0000-0000-00000D190000}"/>
    <cellStyle name="Normal 2 6 2 5 3 2 2" xfId="6414" xr:uid="{00000000-0005-0000-0000-00000E190000}"/>
    <cellStyle name="Normal 2 6 2 5 3 2 2 2" xfId="26983" xr:uid="{6C501B62-5D60-4EE1-B8D7-B66E41C6822F}"/>
    <cellStyle name="Normal 2 6 2 5 3 2 3" xfId="26982" xr:uid="{65BA321F-6FDE-48E1-A02E-D1B56B307A25}"/>
    <cellStyle name="Normal 2 6 2 5 3 3" xfId="6415" xr:uid="{00000000-0005-0000-0000-00000F190000}"/>
    <cellStyle name="Normal 2 6 2 5 3 3 2" xfId="26984" xr:uid="{2061CDF6-34FD-4088-8440-1B50A4EE7193}"/>
    <cellStyle name="Normal 2 6 2 5 3 4" xfId="26981" xr:uid="{DFAC6756-019B-401B-916E-83AF83F0D5CC}"/>
    <cellStyle name="Normal 2 6 2 5 4" xfId="6416" xr:uid="{00000000-0005-0000-0000-000010190000}"/>
    <cellStyle name="Normal 2 6 2 5 4 2" xfId="6417" xr:uid="{00000000-0005-0000-0000-000011190000}"/>
    <cellStyle name="Normal 2 6 2 5 4 2 2" xfId="26986" xr:uid="{07BD0A48-CB0B-4FA7-9310-3B9E7D500309}"/>
    <cellStyle name="Normal 2 6 2 5 4 3" xfId="26985" xr:uid="{ECC0A984-0EA9-4FB5-804C-678AFDE10E93}"/>
    <cellStyle name="Normal 2 6 2 5 5" xfId="6418" xr:uid="{00000000-0005-0000-0000-000012190000}"/>
    <cellStyle name="Normal 2 6 2 5 5 2" xfId="26987" xr:uid="{23A59088-2420-4981-A7C5-E0FBC7142A53}"/>
    <cellStyle name="Normal 2 6 2 5 6" xfId="26976" xr:uid="{51E1DF65-81B0-41E5-A213-A25A15A937CB}"/>
    <cellStyle name="Normal 2 6 2 5 7" xfId="21550" xr:uid="{5C9E953B-C84E-41DC-9677-EED6941F8341}"/>
    <cellStyle name="Normal 2 6 2 5 8" xfId="37361" xr:uid="{753C6086-7047-41A1-B2E8-EA72310F41F4}"/>
    <cellStyle name="Normal 2 6 2 5 9" xfId="39841" xr:uid="{08AF1B3D-0196-4AC0-90CB-102D9456B9E2}"/>
    <cellStyle name="Normal 2 6 2 6" xfId="6419" xr:uid="{00000000-0005-0000-0000-000013190000}"/>
    <cellStyle name="Normal 2 6 2 6 2" xfId="6420" xr:uid="{00000000-0005-0000-0000-000014190000}"/>
    <cellStyle name="Normal 2 6 2 6 2 2" xfId="6421" xr:uid="{00000000-0005-0000-0000-000015190000}"/>
    <cellStyle name="Normal 2 6 2 6 2 2 2" xfId="26990" xr:uid="{4FF9F9E1-026C-4D9B-B2CB-FB30193B8222}"/>
    <cellStyle name="Normal 2 6 2 6 2 3" xfId="26989" xr:uid="{AE2B30A8-BB92-4BAC-8D50-4F668F283E35}"/>
    <cellStyle name="Normal 2 6 2 6 3" xfId="6422" xr:uid="{00000000-0005-0000-0000-000016190000}"/>
    <cellStyle name="Normal 2 6 2 6 3 2" xfId="26991" xr:uid="{7A701BF5-4955-4BEB-9E0B-342586C76F05}"/>
    <cellStyle name="Normal 2 6 2 6 4" xfId="26988" xr:uid="{0415058F-0661-44B5-AAD6-5533D260B623}"/>
    <cellStyle name="Normal 2 6 2 6 5" xfId="24336" xr:uid="{3F2DA4C1-3903-42A6-94A0-966D9B22FADA}"/>
    <cellStyle name="Normal 2 6 2 6 6" xfId="38196" xr:uid="{D4B8C692-976E-45CD-9080-23338302D1B4}"/>
    <cellStyle name="Normal 2 6 2 6 7" xfId="40676" xr:uid="{A566FACF-2CC0-4D8D-B87B-3DCF04B948A3}"/>
    <cellStyle name="Normal 2 6 2 6 8" xfId="43154" xr:uid="{18D1AF41-C260-478D-8929-075C66E65763}"/>
    <cellStyle name="Normal 2 6 2 7" xfId="6423" xr:uid="{00000000-0005-0000-0000-000017190000}"/>
    <cellStyle name="Normal 2 6 2 7 2" xfId="6424" xr:uid="{00000000-0005-0000-0000-000018190000}"/>
    <cellStyle name="Normal 2 6 2 7 2 2" xfId="6425" xr:uid="{00000000-0005-0000-0000-000019190000}"/>
    <cellStyle name="Normal 2 6 2 7 2 2 2" xfId="26994" xr:uid="{F9FEE253-51A2-4014-867B-EA36E729417D}"/>
    <cellStyle name="Normal 2 6 2 7 2 3" xfId="26993" xr:uid="{8F9314EA-063E-4993-A5FB-0AA802F9FB50}"/>
    <cellStyle name="Normal 2 6 2 7 3" xfId="6426" xr:uid="{00000000-0005-0000-0000-00001A190000}"/>
    <cellStyle name="Normal 2 6 2 7 3 2" xfId="26995" xr:uid="{6658E322-4684-45F1-89F5-261B0118ACEA}"/>
    <cellStyle name="Normal 2 6 2 7 4" xfId="26992" xr:uid="{94493EFB-471D-4BC7-8B1D-FDD173599474}"/>
    <cellStyle name="Normal 2 6 2 8" xfId="6427" xr:uid="{00000000-0005-0000-0000-00001B190000}"/>
    <cellStyle name="Normal 2 6 2 8 2" xfId="6428" xr:uid="{00000000-0005-0000-0000-00001C190000}"/>
    <cellStyle name="Normal 2 6 2 8 2 2" xfId="26997" xr:uid="{5E01B1AE-F564-4D63-A4D7-47006ACD5F00}"/>
    <cellStyle name="Normal 2 6 2 8 3" xfId="26996" xr:uid="{86EBA96F-84EC-4FF1-9A01-ADDD81662980}"/>
    <cellStyle name="Normal 2 6 2 9" xfId="6429" xr:uid="{00000000-0005-0000-0000-00001D190000}"/>
    <cellStyle name="Normal 2 6 2 9 2" xfId="26998" xr:uid="{A51EAEEF-A6EE-41E9-ACCB-BCC27500BE53}"/>
    <cellStyle name="Normal 2 6 20" xfId="6430" xr:uid="{00000000-0005-0000-0000-00001E190000}"/>
    <cellStyle name="Normal 2 6 20 2" xfId="6431" xr:uid="{00000000-0005-0000-0000-00001F190000}"/>
    <cellStyle name="Normal 2 6 20 2 2" xfId="6432" xr:uid="{00000000-0005-0000-0000-000020190000}"/>
    <cellStyle name="Normal 2 6 20 2 2 2" xfId="6433" xr:uid="{00000000-0005-0000-0000-000021190000}"/>
    <cellStyle name="Normal 2 6 20 2 2 2 2" xfId="27002" xr:uid="{F59E3D68-D02F-4126-880E-E0362B195282}"/>
    <cellStyle name="Normal 2 6 20 2 2 3" xfId="27001" xr:uid="{A3F6F84F-63C6-45E1-A828-86C71DDB94D9}"/>
    <cellStyle name="Normal 2 6 20 2 3" xfId="6434" xr:uid="{00000000-0005-0000-0000-000022190000}"/>
    <cellStyle name="Normal 2 6 20 2 3 2" xfId="27003" xr:uid="{C5A2E7E8-530D-4E98-AF88-BF1778C02246}"/>
    <cellStyle name="Normal 2 6 20 2 4" xfId="27000" xr:uid="{21648E29-7F7B-4AF1-93DA-389D70032413}"/>
    <cellStyle name="Normal 2 6 20 3" xfId="6435" xr:uid="{00000000-0005-0000-0000-000023190000}"/>
    <cellStyle name="Normal 2 6 20 3 2" xfId="6436" xr:uid="{00000000-0005-0000-0000-000024190000}"/>
    <cellStyle name="Normal 2 6 20 3 2 2" xfId="27005" xr:uid="{DE2B91AC-6FE8-4749-A359-C36A1BE55C1E}"/>
    <cellStyle name="Normal 2 6 20 3 3" xfId="27004" xr:uid="{24580373-D52D-49E1-B052-8F585DED42E7}"/>
    <cellStyle name="Normal 2 6 20 4" xfId="6437" xr:uid="{00000000-0005-0000-0000-000025190000}"/>
    <cellStyle name="Normal 2 6 20 4 2" xfId="27006" xr:uid="{AAD6C3B1-3F96-418E-BC78-E7589AE307C8}"/>
    <cellStyle name="Normal 2 6 20 5" xfId="26999" xr:uid="{69083D1A-95DD-4A86-B7F2-B610892152D3}"/>
    <cellStyle name="Normal 2 6 21" xfId="6438" xr:uid="{00000000-0005-0000-0000-000026190000}"/>
    <cellStyle name="Normal 2 6 21 2" xfId="6439" xr:uid="{00000000-0005-0000-0000-000027190000}"/>
    <cellStyle name="Normal 2 6 21 2 2" xfId="27008" xr:uid="{6A1BE783-F937-4E8D-A83F-A8EBD8D409C6}"/>
    <cellStyle name="Normal 2 6 21 3" xfId="27007" xr:uid="{0FE6D8C7-5C4D-4920-8CAB-E6A82321F785}"/>
    <cellStyle name="Normal 2 6 22" xfId="19805" xr:uid="{FA3F90FD-B3DB-4DC0-8CF3-99B9AEB91AD5}"/>
    <cellStyle name="Normal 2 6 3" xfId="6440" xr:uid="{00000000-0005-0000-0000-000028190000}"/>
    <cellStyle name="Normal 2 6 3 10" xfId="39842" xr:uid="{59FEF4EF-45FA-45BA-BD31-8A8D25D2FE33}"/>
    <cellStyle name="Normal 2 6 3 11" xfId="42320" xr:uid="{2EB0D91C-6DFA-497F-9D3E-EB8DD999A592}"/>
    <cellStyle name="Normal 2 6 3 2" xfId="6441" xr:uid="{00000000-0005-0000-0000-000029190000}"/>
    <cellStyle name="Normal 2 6 3 2 2" xfId="21552" xr:uid="{66B5B410-E9EA-4453-8F7C-CFA2937EEC77}"/>
    <cellStyle name="Normal 2 6 3 3" xfId="6442" xr:uid="{00000000-0005-0000-0000-00002A190000}"/>
    <cellStyle name="Normal 2 6 3 3 10" xfId="42321" xr:uid="{3F0732C4-CAA0-4C8E-87C2-77F22C1742A4}"/>
    <cellStyle name="Normal 2 6 3 3 2" xfId="6443" xr:uid="{00000000-0005-0000-0000-00002B190000}"/>
    <cellStyle name="Normal 2 6 3 3 2 2" xfId="6444" xr:uid="{00000000-0005-0000-0000-00002C190000}"/>
    <cellStyle name="Normal 2 6 3 3 2 2 2" xfId="6445" xr:uid="{00000000-0005-0000-0000-00002D190000}"/>
    <cellStyle name="Normal 2 6 3 3 2 2 2 2" xfId="27012" xr:uid="{FC3BAF17-9F79-4898-8F5D-489D847CB81E}"/>
    <cellStyle name="Normal 2 6 3 3 2 2 3" xfId="27011" xr:uid="{52C365C5-4B6C-4191-9A8B-B77DF2184E0D}"/>
    <cellStyle name="Normal 2 6 3 3 2 3" xfId="6446" xr:uid="{00000000-0005-0000-0000-00002E190000}"/>
    <cellStyle name="Normal 2 6 3 3 2 3 2" xfId="27013" xr:uid="{E9F7DA9B-C454-441B-A38A-C0C8ADB62D3F}"/>
    <cellStyle name="Normal 2 6 3 3 2 4" xfId="27010" xr:uid="{E0392884-50DD-41C2-B305-F0B9DCC75830}"/>
    <cellStyle name="Normal 2 6 3 3 2 5" xfId="24343" xr:uid="{0A93498C-AD79-4B13-98E6-037C8C2698CE}"/>
    <cellStyle name="Normal 2 6 3 3 2 6" xfId="38203" xr:uid="{38C267B2-BCEF-4C07-A7FD-33E47B39F3F4}"/>
    <cellStyle name="Normal 2 6 3 3 2 7" xfId="40683" xr:uid="{CD43E910-39AA-44DC-8676-99DEEE69F6F0}"/>
    <cellStyle name="Normal 2 6 3 3 2 8" xfId="43161" xr:uid="{4B1F0D6F-4A8E-4FB7-9DE3-BB55A1104ED8}"/>
    <cellStyle name="Normal 2 6 3 3 3" xfId="6447" xr:uid="{00000000-0005-0000-0000-00002F190000}"/>
    <cellStyle name="Normal 2 6 3 3 3 2" xfId="6448" xr:uid="{00000000-0005-0000-0000-000030190000}"/>
    <cellStyle name="Normal 2 6 3 3 3 2 2" xfId="6449" xr:uid="{00000000-0005-0000-0000-000031190000}"/>
    <cellStyle name="Normal 2 6 3 3 3 2 2 2" xfId="27016" xr:uid="{ADC0BE71-C835-47C0-BBC5-E190EFE491D1}"/>
    <cellStyle name="Normal 2 6 3 3 3 2 3" xfId="27015" xr:uid="{41EC3860-B18B-4577-B394-C5F68924288E}"/>
    <cellStyle name="Normal 2 6 3 3 3 3" xfId="6450" xr:uid="{00000000-0005-0000-0000-000032190000}"/>
    <cellStyle name="Normal 2 6 3 3 3 3 2" xfId="27017" xr:uid="{4A09EA5E-E4FE-4D96-B554-D24A5C3952CA}"/>
    <cellStyle name="Normal 2 6 3 3 3 4" xfId="27014" xr:uid="{3AB939F3-F569-4086-83B8-7EFA2D5287AC}"/>
    <cellStyle name="Normal 2 6 3 3 4" xfId="6451" xr:uid="{00000000-0005-0000-0000-000033190000}"/>
    <cellStyle name="Normal 2 6 3 3 4 2" xfId="6452" xr:uid="{00000000-0005-0000-0000-000034190000}"/>
    <cellStyle name="Normal 2 6 3 3 4 2 2" xfId="27019" xr:uid="{EB912634-410D-4CEA-B120-DD6FB5E52655}"/>
    <cellStyle name="Normal 2 6 3 3 4 3" xfId="27018" xr:uid="{2C93E2F7-D6FC-4193-BC47-488157250700}"/>
    <cellStyle name="Normal 2 6 3 3 5" xfId="6453" xr:uid="{00000000-0005-0000-0000-000035190000}"/>
    <cellStyle name="Normal 2 6 3 3 5 2" xfId="27020" xr:uid="{E77F478D-26F3-414B-8D24-051FF895D3AE}"/>
    <cellStyle name="Normal 2 6 3 3 6" xfId="27009" xr:uid="{A3840921-407B-4704-B44B-C027A2D94C64}"/>
    <cellStyle name="Normal 2 6 3 3 7" xfId="21553" xr:uid="{D763FA1F-7523-4D14-BE4C-C9B49097FE22}"/>
    <cellStyle name="Normal 2 6 3 3 8" xfId="37363" xr:uid="{13ABE5AA-2667-4205-BA34-59ADA877DC7D}"/>
    <cellStyle name="Normal 2 6 3 3 9" xfId="39843" xr:uid="{FC27C955-A355-483F-AF20-700196BAD702}"/>
    <cellStyle name="Normal 2 6 3 4" xfId="6454" xr:uid="{00000000-0005-0000-0000-000036190000}"/>
    <cellStyle name="Normal 2 6 3 4 2" xfId="6455" xr:uid="{00000000-0005-0000-0000-000037190000}"/>
    <cellStyle name="Normal 2 6 3 4 2 2" xfId="6456" xr:uid="{00000000-0005-0000-0000-000038190000}"/>
    <cellStyle name="Normal 2 6 3 4 2 2 2" xfId="27023" xr:uid="{13A7B617-76DE-4979-978A-794D322D8238}"/>
    <cellStyle name="Normal 2 6 3 4 2 3" xfId="27022" xr:uid="{AA1282EA-BED2-4C9D-B748-3A2A0E105E6D}"/>
    <cellStyle name="Normal 2 6 3 4 3" xfId="6457" xr:uid="{00000000-0005-0000-0000-000039190000}"/>
    <cellStyle name="Normal 2 6 3 4 3 2" xfId="27024" xr:uid="{2323DB98-B88A-472E-A1FE-CAAB5690EC31}"/>
    <cellStyle name="Normal 2 6 3 4 4" xfId="27021" xr:uid="{94489769-7C0B-422F-BF1A-38870B03833A}"/>
    <cellStyle name="Normal 2 6 3 4 5" xfId="24342" xr:uid="{9EE0A0F8-9D0F-4EB3-B599-4C3FA08FD264}"/>
    <cellStyle name="Normal 2 6 3 4 6" xfId="38202" xr:uid="{CA5B20D9-D931-4BBC-9C16-B976601FD4F4}"/>
    <cellStyle name="Normal 2 6 3 4 7" xfId="40682" xr:uid="{627D25E3-602C-4FB1-A56A-E4C1DD0EA5C1}"/>
    <cellStyle name="Normal 2 6 3 4 8" xfId="43160" xr:uid="{64E8054A-7691-4C97-B2D5-B08192B804FB}"/>
    <cellStyle name="Normal 2 6 3 5" xfId="6458" xr:uid="{00000000-0005-0000-0000-00003A190000}"/>
    <cellStyle name="Normal 2 6 3 5 2" xfId="6459" xr:uid="{00000000-0005-0000-0000-00003B190000}"/>
    <cellStyle name="Normal 2 6 3 5 2 2" xfId="6460" xr:uid="{00000000-0005-0000-0000-00003C190000}"/>
    <cellStyle name="Normal 2 6 3 5 2 2 2" xfId="27027" xr:uid="{3DECEC65-56EC-4E7B-A7ED-1CA9E596CF26}"/>
    <cellStyle name="Normal 2 6 3 5 2 3" xfId="27026" xr:uid="{D47C84B0-9CE4-4BF6-AF9B-4221E6452FD7}"/>
    <cellStyle name="Normal 2 6 3 5 3" xfId="6461" xr:uid="{00000000-0005-0000-0000-00003D190000}"/>
    <cellStyle name="Normal 2 6 3 5 3 2" xfId="27028" xr:uid="{A19484A7-7115-40FD-80F2-39FE580F5A8E}"/>
    <cellStyle name="Normal 2 6 3 5 4" xfId="27025" xr:uid="{7FF7FE59-8CA2-4914-AB97-0EA6A39D3D47}"/>
    <cellStyle name="Normal 2 6 3 6" xfId="6462" xr:uid="{00000000-0005-0000-0000-00003E190000}"/>
    <cellStyle name="Normal 2 6 3 6 2" xfId="6463" xr:uid="{00000000-0005-0000-0000-00003F190000}"/>
    <cellStyle name="Normal 2 6 3 6 2 2" xfId="27030" xr:uid="{74D0D500-86DF-4FA1-B0E5-86433EB416BF}"/>
    <cellStyle name="Normal 2 6 3 6 3" xfId="27029" xr:uid="{81D48329-455F-4777-A000-2198BCEA7CE1}"/>
    <cellStyle name="Normal 2 6 3 7" xfId="6464" xr:uid="{00000000-0005-0000-0000-000040190000}"/>
    <cellStyle name="Normal 2 6 3 7 2" xfId="27031" xr:uid="{474D48A4-0B80-4873-AC11-961B08E3DFB1}"/>
    <cellStyle name="Normal 2 6 3 8" xfId="21551" xr:uid="{FAE15D1A-5CB2-4A1D-97D6-178CFD7806E0}"/>
    <cellStyle name="Normal 2 6 3 9" xfId="37362" xr:uid="{E6B4CFEE-BF81-44E8-9BC3-6E8066466FD4}"/>
    <cellStyle name="Normal 2 6 4" xfId="6465" xr:uid="{00000000-0005-0000-0000-000041190000}"/>
    <cellStyle name="Normal 2 6 4 2" xfId="21554" xr:uid="{A9FE3C37-520F-4B17-9604-4EEF6CBB255F}"/>
    <cellStyle name="Normal 2 6 5" xfId="6466" xr:uid="{00000000-0005-0000-0000-000042190000}"/>
    <cellStyle name="Normal 2 6 5 2" xfId="21555" xr:uid="{6C650006-FA79-4B8A-A8F1-45BBB993A777}"/>
    <cellStyle name="Normal 2 6 6" xfId="6467" xr:uid="{00000000-0005-0000-0000-000043190000}"/>
    <cellStyle name="Normal 2 6 6 2" xfId="21556" xr:uid="{7942958D-8FB0-41DC-B6BD-0EE6F7F102FB}"/>
    <cellStyle name="Normal 2 6 7" xfId="6468" xr:uid="{00000000-0005-0000-0000-000044190000}"/>
    <cellStyle name="Normal 2 6 7 2" xfId="21557" xr:uid="{A08E85B7-BC45-4226-AA32-AF328AF082F1}"/>
    <cellStyle name="Normal 2 6 8" xfId="6469" xr:uid="{00000000-0005-0000-0000-000045190000}"/>
    <cellStyle name="Normal 2 6 8 2" xfId="21558" xr:uid="{961D898C-B304-454E-A361-302C1BE501E3}"/>
    <cellStyle name="Normal 2 6 9" xfId="6470" xr:uid="{00000000-0005-0000-0000-000046190000}"/>
    <cellStyle name="Normal 2 6 9 2" xfId="21559" xr:uid="{10D4554E-4C28-48F8-B5CF-B68A53991222}"/>
    <cellStyle name="Normal 2 7" xfId="6471" xr:uid="{00000000-0005-0000-0000-000047190000}"/>
    <cellStyle name="Normal 2 7 2" xfId="6472" xr:uid="{00000000-0005-0000-0000-000048190000}"/>
    <cellStyle name="Normal 2 7 2 2" xfId="23669" xr:uid="{AD903AC2-65FF-477C-B7F5-F9BA6796BA90}"/>
    <cellStyle name="Normal 2 7 2 3" xfId="21560" xr:uid="{56F11C64-0D0B-4BAA-B262-EA91024F91EB}"/>
    <cellStyle name="Normal 2 7 3" xfId="19806" xr:uid="{76BE8589-CCA2-4BDA-A02F-6DC13367FADF}"/>
    <cellStyle name="Normal 2 8" xfId="6473" xr:uid="{00000000-0005-0000-0000-000049190000}"/>
    <cellStyle name="Normal 2 8 2" xfId="6474" xr:uid="{00000000-0005-0000-0000-00004A190000}"/>
    <cellStyle name="Normal 2 8 2 2" xfId="23670" xr:uid="{6841BB4B-47F0-4820-A7BD-1049CD5B5CF1}"/>
    <cellStyle name="Normal 2 8 2 3" xfId="21561" xr:uid="{C45CD21E-0E9A-4066-99F0-0056A9E3AB6D}"/>
    <cellStyle name="Normal 2 8 3" xfId="6475" xr:uid="{00000000-0005-0000-0000-00004B190000}"/>
    <cellStyle name="Normal 2 8 3 2" xfId="21562" xr:uid="{3E5B0FBB-C84F-43B5-A778-7EEEA815B51E}"/>
    <cellStyle name="Normal 2 8 4" xfId="6476" xr:uid="{00000000-0005-0000-0000-00004C190000}"/>
    <cellStyle name="Normal 2 8 4 2" xfId="6477" xr:uid="{00000000-0005-0000-0000-00004D190000}"/>
    <cellStyle name="Normal 2 8 4 2 2" xfId="21564" xr:uid="{6AC2C0AB-68C1-4B37-9D79-EB7946AA8CEE}"/>
    <cellStyle name="Normal 2 8 4 3" xfId="21563" xr:uid="{40D36EEA-E7D5-4C68-A122-38230E82D8CF}"/>
    <cellStyle name="Normal 2 8 5" xfId="19807" xr:uid="{B4C1A112-DBC3-47BA-9957-C476FD351361}"/>
    <cellStyle name="Normal 2 9" xfId="6478" xr:uid="{00000000-0005-0000-0000-00004E190000}"/>
    <cellStyle name="Normal 2 9 2" xfId="6479" xr:uid="{00000000-0005-0000-0000-00004F190000}"/>
    <cellStyle name="Normal 2 9 2 10" xfId="39844" xr:uid="{167E4BBE-4F38-4ABB-BFFF-D76D7A73A373}"/>
    <cellStyle name="Normal 2 9 2 11" xfId="42322" xr:uid="{0F9F42EE-4160-4593-AF40-E594799C8AC4}"/>
    <cellStyle name="Normal 2 9 2 2" xfId="6480" xr:uid="{00000000-0005-0000-0000-000050190000}"/>
    <cellStyle name="Normal 2 9 2 2 2" xfId="21566" xr:uid="{E2269665-5E00-4903-8135-B547DA6356B6}"/>
    <cellStyle name="Normal 2 9 2 3" xfId="6481" xr:uid="{00000000-0005-0000-0000-000051190000}"/>
    <cellStyle name="Normal 2 9 2 3 10" xfId="42323" xr:uid="{E214C01B-A528-46C9-9DFD-393E38CCB528}"/>
    <cellStyle name="Normal 2 9 2 3 2" xfId="6482" xr:uid="{00000000-0005-0000-0000-000052190000}"/>
    <cellStyle name="Normal 2 9 2 3 2 2" xfId="6483" xr:uid="{00000000-0005-0000-0000-000053190000}"/>
    <cellStyle name="Normal 2 9 2 3 2 2 2" xfId="6484" xr:uid="{00000000-0005-0000-0000-000054190000}"/>
    <cellStyle name="Normal 2 9 2 3 2 2 2 2" xfId="27035" xr:uid="{3109B146-3B0D-4A2D-962F-3A8A0FAB6D69}"/>
    <cellStyle name="Normal 2 9 2 3 2 2 3" xfId="27034" xr:uid="{23470304-AC98-4CD4-A093-1EA5BF669F1B}"/>
    <cellStyle name="Normal 2 9 2 3 2 3" xfId="6485" xr:uid="{00000000-0005-0000-0000-000055190000}"/>
    <cellStyle name="Normal 2 9 2 3 2 3 2" xfId="27036" xr:uid="{2AA4E277-AF53-4B95-93ED-7412C5FB10FE}"/>
    <cellStyle name="Normal 2 9 2 3 2 4" xfId="27033" xr:uid="{F44EBF7F-FF4C-486E-B30B-5956BAE322AA}"/>
    <cellStyle name="Normal 2 9 2 3 2 5" xfId="24345" xr:uid="{5BDB109C-A115-4D38-B384-19458270BAF1}"/>
    <cellStyle name="Normal 2 9 2 3 2 6" xfId="38205" xr:uid="{3BD1C809-F16A-407C-BF42-5EFBA55FD2EA}"/>
    <cellStyle name="Normal 2 9 2 3 2 7" xfId="40685" xr:uid="{ADDC53D5-EE77-4719-8862-5EDC3D64E0D6}"/>
    <cellStyle name="Normal 2 9 2 3 2 8" xfId="43163" xr:uid="{593D473E-AD7E-406F-ABAE-7EF3E763DA7C}"/>
    <cellStyle name="Normal 2 9 2 3 3" xfId="6486" xr:uid="{00000000-0005-0000-0000-000056190000}"/>
    <cellStyle name="Normal 2 9 2 3 3 2" xfId="6487" xr:uid="{00000000-0005-0000-0000-000057190000}"/>
    <cellStyle name="Normal 2 9 2 3 3 2 2" xfId="6488" xr:uid="{00000000-0005-0000-0000-000058190000}"/>
    <cellStyle name="Normal 2 9 2 3 3 2 2 2" xfId="27039" xr:uid="{332DEB85-9883-4536-8FEC-BAF401A43E02}"/>
    <cellStyle name="Normal 2 9 2 3 3 2 3" xfId="27038" xr:uid="{A5690434-6389-4BD1-A3ED-DC31F3CDDC1B}"/>
    <cellStyle name="Normal 2 9 2 3 3 3" xfId="6489" xr:uid="{00000000-0005-0000-0000-000059190000}"/>
    <cellStyle name="Normal 2 9 2 3 3 3 2" xfId="27040" xr:uid="{7A3327E5-C106-4D74-AD17-E14F2F67D36B}"/>
    <cellStyle name="Normal 2 9 2 3 3 4" xfId="27037" xr:uid="{3F461E1B-4FD6-4587-9FE0-15D1DF03C1A4}"/>
    <cellStyle name="Normal 2 9 2 3 4" xfId="6490" xr:uid="{00000000-0005-0000-0000-00005A190000}"/>
    <cellStyle name="Normal 2 9 2 3 4 2" xfId="6491" xr:uid="{00000000-0005-0000-0000-00005B190000}"/>
    <cellStyle name="Normal 2 9 2 3 4 2 2" xfId="27042" xr:uid="{42E8131F-700B-4CCD-A829-33DF458B300C}"/>
    <cellStyle name="Normal 2 9 2 3 4 3" xfId="27041" xr:uid="{35604C9C-3E71-4FCC-B230-B38C1B97101A}"/>
    <cellStyle name="Normal 2 9 2 3 5" xfId="6492" xr:uid="{00000000-0005-0000-0000-00005C190000}"/>
    <cellStyle name="Normal 2 9 2 3 5 2" xfId="27043" xr:uid="{0F3A867C-48D2-40DC-BEF1-0A0F778BAE21}"/>
    <cellStyle name="Normal 2 9 2 3 6" xfId="27032" xr:uid="{9A052F5E-15A8-4F55-9750-A237D8C47276}"/>
    <cellStyle name="Normal 2 9 2 3 7" xfId="21567" xr:uid="{9A97EBAF-0C09-4205-8963-057CE312BB37}"/>
    <cellStyle name="Normal 2 9 2 3 8" xfId="37365" xr:uid="{2220D571-73E9-44DE-8B2E-5B7317FA707D}"/>
    <cellStyle name="Normal 2 9 2 3 9" xfId="39845" xr:uid="{16EE1215-2CC4-49C5-936A-4EBA19A6D6EB}"/>
    <cellStyle name="Normal 2 9 2 4" xfId="6493" xr:uid="{00000000-0005-0000-0000-00005D190000}"/>
    <cellStyle name="Normal 2 9 2 4 2" xfId="6494" xr:uid="{00000000-0005-0000-0000-00005E190000}"/>
    <cellStyle name="Normal 2 9 2 4 2 2" xfId="6495" xr:uid="{00000000-0005-0000-0000-00005F190000}"/>
    <cellStyle name="Normal 2 9 2 4 2 2 2" xfId="27046" xr:uid="{9469C44C-245F-42CE-A4B6-D587CDBD6D82}"/>
    <cellStyle name="Normal 2 9 2 4 2 3" xfId="27045" xr:uid="{D71510FF-54A9-41B3-8539-8649D6CDF84E}"/>
    <cellStyle name="Normal 2 9 2 4 3" xfId="6496" xr:uid="{00000000-0005-0000-0000-000060190000}"/>
    <cellStyle name="Normal 2 9 2 4 3 2" xfId="27047" xr:uid="{C1535CE1-FF0E-40A9-8C18-A83F84823FF6}"/>
    <cellStyle name="Normal 2 9 2 4 4" xfId="27044" xr:uid="{CD282EB6-1EC5-4F86-924C-E59C175EFEC8}"/>
    <cellStyle name="Normal 2 9 2 4 5" xfId="24344" xr:uid="{64D2BABD-D655-4CC4-9857-DCAE8D5FE281}"/>
    <cellStyle name="Normal 2 9 2 4 6" xfId="38204" xr:uid="{50458830-844C-4EBA-8F49-FA162B9C3987}"/>
    <cellStyle name="Normal 2 9 2 4 7" xfId="40684" xr:uid="{AF6A5751-80F8-451F-B021-2EDE1ADB47CC}"/>
    <cellStyle name="Normal 2 9 2 4 8" xfId="43162" xr:uid="{560FEBBA-C547-4D8E-8FAB-F5F6D7D8C7F4}"/>
    <cellStyle name="Normal 2 9 2 5" xfId="6497" xr:uid="{00000000-0005-0000-0000-000061190000}"/>
    <cellStyle name="Normal 2 9 2 5 2" xfId="6498" xr:uid="{00000000-0005-0000-0000-000062190000}"/>
    <cellStyle name="Normal 2 9 2 5 2 2" xfId="6499" xr:uid="{00000000-0005-0000-0000-000063190000}"/>
    <cellStyle name="Normal 2 9 2 5 2 2 2" xfId="27050" xr:uid="{FDE5ADCB-3DC9-4C60-A132-94112D15D56C}"/>
    <cellStyle name="Normal 2 9 2 5 2 3" xfId="27049" xr:uid="{01883AC2-5379-42BD-848B-0FDF0EA99E7C}"/>
    <cellStyle name="Normal 2 9 2 5 3" xfId="6500" xr:uid="{00000000-0005-0000-0000-000064190000}"/>
    <cellStyle name="Normal 2 9 2 5 3 2" xfId="27051" xr:uid="{54D5C6F2-20A6-49BF-A3EA-63646DFED92A}"/>
    <cellStyle name="Normal 2 9 2 5 4" xfId="27048" xr:uid="{21C93DF4-1B57-43E0-82A6-17DE7127F126}"/>
    <cellStyle name="Normal 2 9 2 6" xfId="6501" xr:uid="{00000000-0005-0000-0000-000065190000}"/>
    <cellStyle name="Normal 2 9 2 6 2" xfId="6502" xr:uid="{00000000-0005-0000-0000-000066190000}"/>
    <cellStyle name="Normal 2 9 2 6 2 2" xfId="27053" xr:uid="{EED605D4-FB29-4D4E-A0D1-975221E9A318}"/>
    <cellStyle name="Normal 2 9 2 6 3" xfId="27052" xr:uid="{820B6B28-BF5B-49E7-A014-4D798F6440D3}"/>
    <cellStyle name="Normal 2 9 2 7" xfId="6503" xr:uid="{00000000-0005-0000-0000-000067190000}"/>
    <cellStyle name="Normal 2 9 2 7 2" xfId="27054" xr:uid="{C99DF33F-B4D3-4912-8A19-9C61C14F146D}"/>
    <cellStyle name="Normal 2 9 2 8" xfId="21565" xr:uid="{E53E4CE0-F73B-4450-97CF-C87997DA3850}"/>
    <cellStyle name="Normal 2 9 2 9" xfId="37364" xr:uid="{C0457CB3-40CD-49E1-9DB5-D22B4F0CDC42}"/>
    <cellStyle name="Normal 2 9 3" xfId="6504" xr:uid="{00000000-0005-0000-0000-000068190000}"/>
    <cellStyle name="Normal 2 9 3 10" xfId="39846" xr:uid="{813B6BB0-CEB0-4B2E-BB3D-C039707C260B}"/>
    <cellStyle name="Normal 2 9 3 11" xfId="42324" xr:uid="{947D9BBC-0ED6-4CF0-B8D6-86C26E94CCA3}"/>
    <cellStyle name="Normal 2 9 3 2" xfId="6505" xr:uid="{00000000-0005-0000-0000-000069190000}"/>
    <cellStyle name="Normal 2 9 3 2 10" xfId="42325" xr:uid="{487C0234-6755-4D07-B575-AF0D4ACBB77A}"/>
    <cellStyle name="Normal 2 9 3 2 2" xfId="6506" xr:uid="{00000000-0005-0000-0000-00006A190000}"/>
    <cellStyle name="Normal 2 9 3 2 2 2" xfId="6507" xr:uid="{00000000-0005-0000-0000-00006B190000}"/>
    <cellStyle name="Normal 2 9 3 2 2 2 2" xfId="6508" xr:uid="{00000000-0005-0000-0000-00006C190000}"/>
    <cellStyle name="Normal 2 9 3 2 2 2 2 2" xfId="27059" xr:uid="{AB1A84C1-D906-47ED-AA3E-06C6BA92E94D}"/>
    <cellStyle name="Normal 2 9 3 2 2 2 3" xfId="27058" xr:uid="{61928E3C-B349-4826-8703-4B97B903C088}"/>
    <cellStyle name="Normal 2 9 3 2 2 3" xfId="6509" xr:uid="{00000000-0005-0000-0000-00006D190000}"/>
    <cellStyle name="Normal 2 9 3 2 2 3 2" xfId="27060" xr:uid="{87BE6331-FF39-4AA6-B08F-3E76336D971F}"/>
    <cellStyle name="Normal 2 9 3 2 2 4" xfId="27057" xr:uid="{5F1EC8F7-0C6E-43B4-85FD-004639C4FCF7}"/>
    <cellStyle name="Normal 2 9 3 2 2 5" xfId="24347" xr:uid="{399D55D6-1921-4125-9398-9EC6B71FF654}"/>
    <cellStyle name="Normal 2 9 3 2 2 6" xfId="38207" xr:uid="{715E0EF1-64FC-420A-A81E-5CF3A3F41CF1}"/>
    <cellStyle name="Normal 2 9 3 2 2 7" xfId="40687" xr:uid="{8C92B7F0-0E8E-4F08-9D9E-9410B45F3E01}"/>
    <cellStyle name="Normal 2 9 3 2 2 8" xfId="43165" xr:uid="{96F6BA34-2FEA-472B-BBF5-54D5535029FD}"/>
    <cellStyle name="Normal 2 9 3 2 3" xfId="6510" xr:uid="{00000000-0005-0000-0000-00006E190000}"/>
    <cellStyle name="Normal 2 9 3 2 3 2" xfId="6511" xr:uid="{00000000-0005-0000-0000-00006F190000}"/>
    <cellStyle name="Normal 2 9 3 2 3 2 2" xfId="6512" xr:uid="{00000000-0005-0000-0000-000070190000}"/>
    <cellStyle name="Normal 2 9 3 2 3 2 2 2" xfId="27063" xr:uid="{75816623-A3A8-4609-AFB4-F4D8904743A3}"/>
    <cellStyle name="Normal 2 9 3 2 3 2 3" xfId="27062" xr:uid="{B75FECD1-28E1-4728-B50A-AE500FEA2CE1}"/>
    <cellStyle name="Normal 2 9 3 2 3 3" xfId="6513" xr:uid="{00000000-0005-0000-0000-000071190000}"/>
    <cellStyle name="Normal 2 9 3 2 3 3 2" xfId="27064" xr:uid="{547D067C-37FB-4D12-A541-4DD47AC906A0}"/>
    <cellStyle name="Normal 2 9 3 2 3 4" xfId="27061" xr:uid="{A4933F1C-8214-4771-B72B-E94322559D24}"/>
    <cellStyle name="Normal 2 9 3 2 4" xfId="6514" xr:uid="{00000000-0005-0000-0000-000072190000}"/>
    <cellStyle name="Normal 2 9 3 2 4 2" xfId="6515" xr:uid="{00000000-0005-0000-0000-000073190000}"/>
    <cellStyle name="Normal 2 9 3 2 4 2 2" xfId="27066" xr:uid="{0B5B1CE6-0C76-4754-BDB2-2921C097E23C}"/>
    <cellStyle name="Normal 2 9 3 2 4 3" xfId="27065" xr:uid="{0AC7DB3E-333A-4983-9231-21DC8A759810}"/>
    <cellStyle name="Normal 2 9 3 2 5" xfId="6516" xr:uid="{00000000-0005-0000-0000-000074190000}"/>
    <cellStyle name="Normal 2 9 3 2 5 2" xfId="27067" xr:uid="{857B829E-7B4C-488F-AB4F-1BB9D842BEFA}"/>
    <cellStyle name="Normal 2 9 3 2 6" xfId="27056" xr:uid="{8425DA56-3BEF-4BAB-8D64-110856A67DFF}"/>
    <cellStyle name="Normal 2 9 3 2 7" xfId="21569" xr:uid="{B8EB2956-FBE8-488A-B339-24741CB323BF}"/>
    <cellStyle name="Normal 2 9 3 2 8" xfId="37367" xr:uid="{A39463A7-398B-4E5F-BBB0-E1B3C9C46FF0}"/>
    <cellStyle name="Normal 2 9 3 2 9" xfId="39847" xr:uid="{A47D8BD5-455A-4BC9-9585-48921D213CEC}"/>
    <cellStyle name="Normal 2 9 3 3" xfId="6517" xr:uid="{00000000-0005-0000-0000-000075190000}"/>
    <cellStyle name="Normal 2 9 3 3 2" xfId="6518" xr:uid="{00000000-0005-0000-0000-000076190000}"/>
    <cellStyle name="Normal 2 9 3 3 2 2" xfId="6519" xr:uid="{00000000-0005-0000-0000-000077190000}"/>
    <cellStyle name="Normal 2 9 3 3 2 2 2" xfId="27070" xr:uid="{C272A6D3-D8D2-48CB-9782-2D8D2481A52B}"/>
    <cellStyle name="Normal 2 9 3 3 2 3" xfId="27069" xr:uid="{37684CA9-9C30-4589-BE1E-D15D7EAE23BF}"/>
    <cellStyle name="Normal 2 9 3 3 3" xfId="6520" xr:uid="{00000000-0005-0000-0000-000078190000}"/>
    <cellStyle name="Normal 2 9 3 3 3 2" xfId="27071" xr:uid="{756F4492-EEE0-4293-8B14-7EA47E752919}"/>
    <cellStyle name="Normal 2 9 3 3 4" xfId="27068" xr:uid="{30CB5475-59D1-470E-84C4-8E410C036F9E}"/>
    <cellStyle name="Normal 2 9 3 3 5" xfId="24346" xr:uid="{3F425FA1-84E5-4B28-84DF-7E5319EF8328}"/>
    <cellStyle name="Normal 2 9 3 3 6" xfId="38206" xr:uid="{D2A31B3E-7027-434F-8FDC-2D123B606C28}"/>
    <cellStyle name="Normal 2 9 3 3 7" xfId="40686" xr:uid="{A2523AEE-2F62-492A-BC05-9E201E2D0C23}"/>
    <cellStyle name="Normal 2 9 3 3 8" xfId="43164" xr:uid="{4D5317E8-7BBC-406B-B3BA-09D9D6C8C7D5}"/>
    <cellStyle name="Normal 2 9 3 4" xfId="6521" xr:uid="{00000000-0005-0000-0000-000079190000}"/>
    <cellStyle name="Normal 2 9 3 4 2" xfId="6522" xr:uid="{00000000-0005-0000-0000-00007A190000}"/>
    <cellStyle name="Normal 2 9 3 4 2 2" xfId="6523" xr:uid="{00000000-0005-0000-0000-00007B190000}"/>
    <cellStyle name="Normal 2 9 3 4 2 2 2" xfId="27074" xr:uid="{ECE6E42C-42CA-4333-A1B2-3B28AA8D85EA}"/>
    <cellStyle name="Normal 2 9 3 4 2 3" xfId="27073" xr:uid="{3853D366-83AD-434C-A75A-8844D97B982C}"/>
    <cellStyle name="Normal 2 9 3 4 3" xfId="6524" xr:uid="{00000000-0005-0000-0000-00007C190000}"/>
    <cellStyle name="Normal 2 9 3 4 3 2" xfId="27075" xr:uid="{132AE998-8348-42D0-92FA-90CD69C1AF83}"/>
    <cellStyle name="Normal 2 9 3 4 4" xfId="27072" xr:uid="{128D10DA-BF1E-47DE-AABB-32D758D67B2E}"/>
    <cellStyle name="Normal 2 9 3 5" xfId="6525" xr:uid="{00000000-0005-0000-0000-00007D190000}"/>
    <cellStyle name="Normal 2 9 3 5 2" xfId="6526" xr:uid="{00000000-0005-0000-0000-00007E190000}"/>
    <cellStyle name="Normal 2 9 3 5 2 2" xfId="27077" xr:uid="{090C407F-3A90-47B4-821B-690D1CFA880C}"/>
    <cellStyle name="Normal 2 9 3 5 3" xfId="27076" xr:uid="{073DC019-AC37-4089-A88C-4F039D68634B}"/>
    <cellStyle name="Normal 2 9 3 6" xfId="6527" xr:uid="{00000000-0005-0000-0000-00007F190000}"/>
    <cellStyle name="Normal 2 9 3 6 2" xfId="27078" xr:uid="{A41B5849-0482-476E-BDD3-AA49C66940E6}"/>
    <cellStyle name="Normal 2 9 3 7" xfId="27055" xr:uid="{DCFF9FBE-259A-478F-ABA1-174CCC6DFD09}"/>
    <cellStyle name="Normal 2 9 3 8" xfId="21568" xr:uid="{AA16E503-BE33-4CA1-838C-930EB245C4DE}"/>
    <cellStyle name="Normal 2 9 3 9" xfId="37366" xr:uid="{5958CA7F-372A-4AFA-A796-67BED4D0F622}"/>
    <cellStyle name="Normal 2 9 4" xfId="6528" xr:uid="{00000000-0005-0000-0000-000080190000}"/>
    <cellStyle name="Normal 2 9 4 10" xfId="42326" xr:uid="{3D63D951-2B0E-4343-BC39-95AB1B994663}"/>
    <cellStyle name="Normal 2 9 4 2" xfId="6529" xr:uid="{00000000-0005-0000-0000-000081190000}"/>
    <cellStyle name="Normal 2 9 4 2 2" xfId="6530" xr:uid="{00000000-0005-0000-0000-000082190000}"/>
    <cellStyle name="Normal 2 9 4 2 2 2" xfId="6531" xr:uid="{00000000-0005-0000-0000-000083190000}"/>
    <cellStyle name="Normal 2 9 4 2 2 2 2" xfId="27082" xr:uid="{24D01175-2C7B-4BE0-B31C-B83C0189F19A}"/>
    <cellStyle name="Normal 2 9 4 2 2 3" xfId="27081" xr:uid="{E3494789-ACA7-4D2C-8E7B-85F04A3A06A6}"/>
    <cellStyle name="Normal 2 9 4 2 3" xfId="6532" xr:uid="{00000000-0005-0000-0000-000084190000}"/>
    <cellStyle name="Normal 2 9 4 2 3 2" xfId="27083" xr:uid="{AC8AEF40-0CAF-4744-ACDA-1820708E0AD5}"/>
    <cellStyle name="Normal 2 9 4 2 4" xfId="27080" xr:uid="{E99F06DF-23E0-4368-BC4D-48ED60F3DB6A}"/>
    <cellStyle name="Normal 2 9 4 2 5" xfId="24348" xr:uid="{3AB40110-A6EB-4F95-BFB2-219C6B63C6E1}"/>
    <cellStyle name="Normal 2 9 4 2 6" xfId="38208" xr:uid="{0FF2747C-B1C3-464B-B390-F080E52E245F}"/>
    <cellStyle name="Normal 2 9 4 2 7" xfId="40688" xr:uid="{9ADFFFB9-BDF6-49AB-B7AF-9D0C48218407}"/>
    <cellStyle name="Normal 2 9 4 2 8" xfId="43166" xr:uid="{FB46C33D-4070-4385-A257-13E76D80C558}"/>
    <cellStyle name="Normal 2 9 4 3" xfId="6533" xr:uid="{00000000-0005-0000-0000-000085190000}"/>
    <cellStyle name="Normal 2 9 4 3 2" xfId="6534" xr:uid="{00000000-0005-0000-0000-000086190000}"/>
    <cellStyle name="Normal 2 9 4 3 2 2" xfId="6535" xr:uid="{00000000-0005-0000-0000-000087190000}"/>
    <cellStyle name="Normal 2 9 4 3 2 2 2" xfId="27086" xr:uid="{33F6C1CF-3FC6-4F35-8AAF-EB57775344D8}"/>
    <cellStyle name="Normal 2 9 4 3 2 3" xfId="27085" xr:uid="{3BDBADEF-E465-4769-A79D-BF28A0E29324}"/>
    <cellStyle name="Normal 2 9 4 3 3" xfId="6536" xr:uid="{00000000-0005-0000-0000-000088190000}"/>
    <cellStyle name="Normal 2 9 4 3 3 2" xfId="27087" xr:uid="{FA481EB7-D743-43B5-9694-0898550F65E8}"/>
    <cellStyle name="Normal 2 9 4 3 4" xfId="27084" xr:uid="{AA933F18-1DA1-4BCD-9652-946806E6F71E}"/>
    <cellStyle name="Normal 2 9 4 4" xfId="6537" xr:uid="{00000000-0005-0000-0000-000089190000}"/>
    <cellStyle name="Normal 2 9 4 4 2" xfId="6538" xr:uid="{00000000-0005-0000-0000-00008A190000}"/>
    <cellStyle name="Normal 2 9 4 4 2 2" xfId="27089" xr:uid="{B32D804F-9828-4731-9275-80D1EF1E1C9E}"/>
    <cellStyle name="Normal 2 9 4 4 3" xfId="27088" xr:uid="{4D18CC51-919E-42D6-AF51-F4D175F7D161}"/>
    <cellStyle name="Normal 2 9 4 5" xfId="6539" xr:uid="{00000000-0005-0000-0000-00008B190000}"/>
    <cellStyle name="Normal 2 9 4 5 2" xfId="27090" xr:uid="{8DE1D504-D435-48AC-B15F-EE087F3B7CE7}"/>
    <cellStyle name="Normal 2 9 4 6" xfId="27079" xr:uid="{7C6D8134-8D1A-4663-AB3B-D623159DF9EC}"/>
    <cellStyle name="Normal 2 9 4 7" xfId="21570" xr:uid="{2E21E024-B236-4A36-8606-9DC501C1963A}"/>
    <cellStyle name="Normal 2 9 4 8" xfId="37368" xr:uid="{761330A3-FFA7-4CDA-8FEA-56DCAF901771}"/>
    <cellStyle name="Normal 2 9 4 9" xfId="39848" xr:uid="{A687899C-95E2-4B74-9DF0-07E124F277B4}"/>
    <cellStyle name="Normal 2 9 5" xfId="6540" xr:uid="{00000000-0005-0000-0000-00008C190000}"/>
    <cellStyle name="Normal 2 9 5 2" xfId="6541" xr:uid="{00000000-0005-0000-0000-00008D190000}"/>
    <cellStyle name="Normal 2 9 5 2 2" xfId="6542" xr:uid="{00000000-0005-0000-0000-00008E190000}"/>
    <cellStyle name="Normal 2 9 5 2 2 2" xfId="6543" xr:uid="{00000000-0005-0000-0000-00008F190000}"/>
    <cellStyle name="Normal 2 9 5 2 2 2 2" xfId="27094" xr:uid="{74C2ECBD-B435-4DFF-B7F1-D90A6FC49D45}"/>
    <cellStyle name="Normal 2 9 5 2 2 3" xfId="27093" xr:uid="{FAF73439-3AF9-459F-B12F-D0498037A853}"/>
    <cellStyle name="Normal 2 9 5 2 3" xfId="6544" xr:uid="{00000000-0005-0000-0000-000090190000}"/>
    <cellStyle name="Normal 2 9 5 2 3 2" xfId="27095" xr:uid="{530AE9FD-C1D3-4756-81BB-205778D6EA7A}"/>
    <cellStyle name="Normal 2 9 5 2 4" xfId="27092" xr:uid="{14C55341-8622-4811-8FDD-EBB53F829B24}"/>
    <cellStyle name="Normal 2 9 5 2 5" xfId="24349" xr:uid="{128E5EC0-65FC-4064-BA29-484CBBC74A7B}"/>
    <cellStyle name="Normal 2 9 5 2 6" xfId="38209" xr:uid="{C5E25953-785F-4A95-9B15-1E987B25D296}"/>
    <cellStyle name="Normal 2 9 5 2 7" xfId="40689" xr:uid="{45D91D0D-EFEA-4B63-960D-FD7EA3F88AD5}"/>
    <cellStyle name="Normal 2 9 5 2 8" xfId="43167" xr:uid="{46AE41F7-802F-4E64-9672-7CB24E6C68A0}"/>
    <cellStyle name="Normal 2 9 5 3" xfId="6545" xr:uid="{00000000-0005-0000-0000-000091190000}"/>
    <cellStyle name="Normal 2 9 5 3 2" xfId="6546" xr:uid="{00000000-0005-0000-0000-000092190000}"/>
    <cellStyle name="Normal 2 9 5 3 2 2" xfId="27097" xr:uid="{A4A843C3-2C94-4C8F-B8E9-BCB52AA77699}"/>
    <cellStyle name="Normal 2 9 5 3 3" xfId="27096" xr:uid="{35F0DBD7-26EF-4DE1-BFAD-3485A0B7B2DF}"/>
    <cellStyle name="Normal 2 9 5 4" xfId="6547" xr:uid="{00000000-0005-0000-0000-000093190000}"/>
    <cellStyle name="Normal 2 9 5 4 2" xfId="27098" xr:uid="{FD65FE46-DC17-4576-8C6F-0AA6F6A46D22}"/>
    <cellStyle name="Normal 2 9 5 5" xfId="27091" xr:uid="{7666F536-22AE-4ADA-B8B4-50278EDF88BB}"/>
    <cellStyle name="Normal 2 9 5 6" xfId="21571" xr:uid="{FEC5EC18-1744-4114-A42F-B33B571408A0}"/>
    <cellStyle name="Normal 2 9 5 7" xfId="37369" xr:uid="{6546B88C-D758-4D36-9523-0F6A6CC46F70}"/>
    <cellStyle name="Normal 2 9 5 8" xfId="39849" xr:uid="{350BAA00-631D-41C0-8132-5B532E8CEB0D}"/>
    <cellStyle name="Normal 2 9 5 9" xfId="42327" xr:uid="{6081AFE6-0539-4DD5-8FAC-EFA8FAE8DAE1}"/>
    <cellStyle name="Normal 2 9 6" xfId="6548" xr:uid="{00000000-0005-0000-0000-000094190000}"/>
    <cellStyle name="Normal 2 9 6 2" xfId="6549" xr:uid="{00000000-0005-0000-0000-000095190000}"/>
    <cellStyle name="Normal 2 9 6 2 2" xfId="27100" xr:uid="{1FD4D91E-CA50-45DF-83D3-74522A33E66A}"/>
    <cellStyle name="Normal 2 9 6 3" xfId="27099" xr:uid="{7248E422-BE3D-494C-B3F4-DE6F53E10C66}"/>
    <cellStyle name="Normal 2 9 7" xfId="19808" xr:uid="{EC8A0348-385B-4A4A-BBA0-F7299C77B67C}"/>
    <cellStyle name="Normal 2_ELC" xfId="6550" xr:uid="{00000000-0005-0000-0000-000096190000}"/>
    <cellStyle name="Normal 20" xfId="6551" xr:uid="{00000000-0005-0000-0000-000097190000}"/>
    <cellStyle name="Normal 20 2" xfId="6552" xr:uid="{00000000-0005-0000-0000-000098190000}"/>
    <cellStyle name="Normal 20 2 2" xfId="27101" xr:uid="{80CD5CA6-EF02-42EC-8DD1-B1C458415B7A}"/>
    <cellStyle name="Normal 20 2 3" xfId="21572" xr:uid="{1AA9A4D4-A030-4300-856D-1985FB4104A5}"/>
    <cellStyle name="Normal 20 3" xfId="6553" xr:uid="{00000000-0005-0000-0000-000099190000}"/>
    <cellStyle name="Normal 20 3 2" xfId="27102" xr:uid="{8C6CFA6D-FEDB-40FC-BAAE-38624474B8AB}"/>
    <cellStyle name="Normal 20 3 3" xfId="21573" xr:uid="{87043E0A-3078-4A85-8C0E-723CFB5B70BB}"/>
    <cellStyle name="Normal 20 4" xfId="6554" xr:uid="{00000000-0005-0000-0000-00009A190000}"/>
    <cellStyle name="Normal 20 4 2" xfId="21574" xr:uid="{4F09DD34-82A2-4BC2-B6DB-F8E0FD4ADA2F}"/>
    <cellStyle name="Normal 20 5" xfId="23671" xr:uid="{2DD6B13E-ACE7-4201-AF54-0905FE8AE4A7}"/>
    <cellStyle name="Normal 20 5 2" xfId="37639" xr:uid="{2E2FEA0E-AF7F-4FB5-A2C8-AF4F8B09E51B}"/>
    <cellStyle name="Normal 20 5 3" xfId="40119" xr:uid="{014F45DD-5887-485F-B239-13E783939607}"/>
    <cellStyle name="Normal 20 5 4" xfId="42597" xr:uid="{EE5A3174-BDDB-4E2A-8CFD-039BBA7041E9}"/>
    <cellStyle name="Normal 20 6" xfId="19809" xr:uid="{4B170F5A-59D1-42F0-B16B-99AED4C758D9}"/>
    <cellStyle name="Normal 21" xfId="6555" xr:uid="{00000000-0005-0000-0000-00009B190000}"/>
    <cellStyle name="Normal 21 2" xfId="6556" xr:uid="{00000000-0005-0000-0000-00009C190000}"/>
    <cellStyle name="Normal 21 2 2" xfId="6557" xr:uid="{00000000-0005-0000-0000-00009D190000}"/>
    <cellStyle name="Normal 21 2 2 2" xfId="27104" xr:uid="{F14FB56B-0D05-4A43-AE7A-2DB55DCAD525}"/>
    <cellStyle name="Normal 21 2 3" xfId="27103" xr:uid="{01572EB3-94B0-48FB-9A44-9569778B827F}"/>
    <cellStyle name="Normal 21 2 4" xfId="21576" xr:uid="{46D696AE-BFAA-41BF-AC2D-0823DCDFE129}"/>
    <cellStyle name="Normal 21 3" xfId="6558" xr:uid="{00000000-0005-0000-0000-00009E190000}"/>
    <cellStyle name="Normal 21 3 2" xfId="21577" xr:uid="{69EB26EB-379C-49C6-8667-9374DD076E9B}"/>
    <cellStyle name="Normal 21 4" xfId="6559" xr:uid="{00000000-0005-0000-0000-00009F190000}"/>
    <cellStyle name="Normal 21 4 2" xfId="27105" xr:uid="{F6AA60E0-914E-4BB7-B082-123779166635}"/>
    <cellStyle name="Normal 21 4 3" xfId="21578" xr:uid="{1FF6F314-6D68-4B96-A321-2552C528DCF7}"/>
    <cellStyle name="Normal 21 5" xfId="6560" xr:uid="{00000000-0005-0000-0000-0000A0190000}"/>
    <cellStyle name="Normal 21 5 2" xfId="6561" xr:uid="{00000000-0005-0000-0000-0000A1190000}"/>
    <cellStyle name="Normal 21 5 2 2" xfId="27107" xr:uid="{8ADFB312-DA9F-4B00-8B88-3AEB63903921}"/>
    <cellStyle name="Normal 21 5 3" xfId="27106" xr:uid="{DDF65BCB-91BB-429E-B01A-C815D556CD7F}"/>
    <cellStyle name="Normal 21 5 4" xfId="23672" xr:uid="{76D01086-00A4-438B-B45E-3FA67B2CEBFB}"/>
    <cellStyle name="Normal 21 5 5" xfId="37640" xr:uid="{FA7158E0-B108-43E2-A7F4-95FF6974D9F0}"/>
    <cellStyle name="Normal 21 5 6" xfId="40120" xr:uid="{E182F327-D4B5-4DC9-BDE4-FA7792A589BC}"/>
    <cellStyle name="Normal 21 5 7" xfId="42598" xr:uid="{2849DBB3-92D5-49EF-88D1-7E8F2A352255}"/>
    <cellStyle name="Normal 21 6" xfId="21575" xr:uid="{44995D2E-CDDD-4C5E-A787-2A32768C0CF7}"/>
    <cellStyle name="Normal 21 7" xfId="20539" xr:uid="{E4D8ECFF-FAD8-4518-9751-8D3375FE2A4C}"/>
    <cellStyle name="Normal 21_Scen_XBase" xfId="6562" xr:uid="{00000000-0005-0000-0000-0000A2190000}"/>
    <cellStyle name="Normal 22" xfId="6563" xr:uid="{00000000-0005-0000-0000-0000A3190000}"/>
    <cellStyle name="Normal 22 2" xfId="6564" xr:uid="{00000000-0005-0000-0000-0000A4190000}"/>
    <cellStyle name="Normal 22 2 2" xfId="27108" xr:uid="{AD6509A2-4858-4B6F-8F16-7E1C9DF376D8}"/>
    <cellStyle name="Normal 22 2 3" xfId="23673" xr:uid="{D0EE3FD2-3C11-47D1-B70D-08835449EAF6}"/>
    <cellStyle name="Normal 22 2 4" xfId="37641" xr:uid="{71A3F71D-DA08-4634-8117-4ED69EF226A1}"/>
    <cellStyle name="Normal 22 2 5" xfId="40121" xr:uid="{54C9EC5C-E218-4A64-9AD9-F765DE8E0131}"/>
    <cellStyle name="Normal 22 2 6" xfId="42599" xr:uid="{FAD62E48-0E7F-4F43-B287-9E94316563F6}"/>
    <cellStyle name="Normal 22 3" xfId="21579" xr:uid="{8638E455-1F85-4F0A-A3D4-A8F3760E602E}"/>
    <cellStyle name="Normal 23" xfId="6565" xr:uid="{00000000-0005-0000-0000-0000A5190000}"/>
    <cellStyle name="Normal 23 2" xfId="6566" xr:uid="{00000000-0005-0000-0000-0000A6190000}"/>
    <cellStyle name="Normal 23 2 2" xfId="21581" xr:uid="{5C186016-2C5C-4246-B80D-549A5324C3CA}"/>
    <cellStyle name="Normal 23 3" xfId="6567" xr:uid="{00000000-0005-0000-0000-0000A7190000}"/>
    <cellStyle name="Normal 23 3 2" xfId="21582" xr:uid="{4C35CC20-32B2-4D2C-B6EB-04278305689F}"/>
    <cellStyle name="Normal 23 4" xfId="23674" xr:uid="{D76B0E4F-9F2B-44FE-B5C4-B1086CFECEA5}"/>
    <cellStyle name="Normal 23 4 2" xfId="37642" xr:uid="{8A91E0B3-91FF-433E-819D-D038FD6F7731}"/>
    <cellStyle name="Normal 23 4 3" xfId="40122" xr:uid="{4B3CDB71-5D90-4A8A-9956-319BFC38084A}"/>
    <cellStyle name="Normal 23 4 4" xfId="42600" xr:uid="{0A3F933F-7430-47CB-B3DA-248B48A50425}"/>
    <cellStyle name="Normal 23 5" xfId="21580" xr:uid="{39E834D6-37AD-406B-9B7F-95722FAF2191}"/>
    <cellStyle name="Normal 24" xfId="6568" xr:uid="{00000000-0005-0000-0000-0000A8190000}"/>
    <cellStyle name="Normal 24 10" xfId="6569" xr:uid="{00000000-0005-0000-0000-0000A9190000}"/>
    <cellStyle name="Normal 24 10 2" xfId="27110" xr:uid="{02930A18-EC1C-4CFA-B09C-6A88AB59520D}"/>
    <cellStyle name="Normal 24 10 3" xfId="21584" xr:uid="{0E731F17-943C-47FA-AF62-A2CC2FB580B7}"/>
    <cellStyle name="Normal 24 11" xfId="6570" xr:uid="{00000000-0005-0000-0000-0000AA190000}"/>
    <cellStyle name="Normal 24 11 2" xfId="27111" xr:uid="{9CDF5DEF-D665-4451-B070-9C32DDAA994F}"/>
    <cellStyle name="Normal 24 11 3" xfId="21585" xr:uid="{4D22AD71-B5C9-4681-8533-1BC9941632E9}"/>
    <cellStyle name="Normal 24 12" xfId="6571" xr:uid="{00000000-0005-0000-0000-0000AB190000}"/>
    <cellStyle name="Normal 24 12 2" xfId="27112" xr:uid="{BBAD8F76-9DA4-4569-A27E-17B622B3FB9C}"/>
    <cellStyle name="Normal 24 12 3" xfId="21586" xr:uid="{48F122D8-0D90-448E-A7C2-73D6584FAEB1}"/>
    <cellStyle name="Normal 24 13" xfId="6572" xr:uid="{00000000-0005-0000-0000-0000AC190000}"/>
    <cellStyle name="Normal 24 13 2" xfId="27113" xr:uid="{CD615806-DD16-4AC8-B102-366FECFCC470}"/>
    <cellStyle name="Normal 24 13 3" xfId="21587" xr:uid="{2C6D6D79-C2DB-422A-B180-8B9A42F0025B}"/>
    <cellStyle name="Normal 24 14" xfId="6573" xr:uid="{00000000-0005-0000-0000-0000AD190000}"/>
    <cellStyle name="Normal 24 14 2" xfId="27114" xr:uid="{1D1A66D8-9CDD-4335-B04D-018D292AF1AE}"/>
    <cellStyle name="Normal 24 14 3" xfId="21588" xr:uid="{E7EA103F-0032-477D-8E84-5886F5B28FCD}"/>
    <cellStyle name="Normal 24 15" xfId="6574" xr:uid="{00000000-0005-0000-0000-0000AE190000}"/>
    <cellStyle name="Normal 24 15 2" xfId="27115" xr:uid="{E1F349F1-9E12-44C2-B6C4-98CA44E92EE1}"/>
    <cellStyle name="Normal 24 15 3" xfId="21589" xr:uid="{64C5E5F9-C150-4310-8762-D1B22BEE6E48}"/>
    <cellStyle name="Normal 24 16" xfId="6575" xr:uid="{00000000-0005-0000-0000-0000AF190000}"/>
    <cellStyle name="Normal 24 16 2" xfId="27116" xr:uid="{4F01CF57-8225-4DF3-BD1E-C2B2D347E962}"/>
    <cellStyle name="Normal 24 16 3" xfId="21590" xr:uid="{BB0E67CE-4C7B-4319-8AC9-885F535216C6}"/>
    <cellStyle name="Normal 24 17" xfId="6576" xr:uid="{00000000-0005-0000-0000-0000B0190000}"/>
    <cellStyle name="Normal 24 17 2" xfId="27117" xr:uid="{4D7001F5-3CC2-45F2-9E22-118BAC2B11AD}"/>
    <cellStyle name="Normal 24 17 3" xfId="21591" xr:uid="{5EBC92C6-1969-4152-8103-4D5E9B50E2A9}"/>
    <cellStyle name="Normal 24 18" xfId="6577" xr:uid="{00000000-0005-0000-0000-0000B1190000}"/>
    <cellStyle name="Normal 24 18 2" xfId="27118" xr:uid="{44B90D97-611F-4BB2-958E-9B294F703EC6}"/>
    <cellStyle name="Normal 24 18 3" xfId="21592" xr:uid="{BBE3FA5D-56F6-4DA2-B6CA-2165E8F3698C}"/>
    <cellStyle name="Normal 24 19" xfId="6578" xr:uid="{00000000-0005-0000-0000-0000B2190000}"/>
    <cellStyle name="Normal 24 19 2" xfId="27119" xr:uid="{4B9DF580-9BF3-4926-901F-77518BF932FF}"/>
    <cellStyle name="Normal 24 19 3" xfId="21593" xr:uid="{C08CB6E6-B9AA-4B74-B965-7F36C4DB12B6}"/>
    <cellStyle name="Normal 24 2" xfId="6579" xr:uid="{00000000-0005-0000-0000-0000B3190000}"/>
    <cellStyle name="Normal 24 2 2" xfId="27120" xr:uid="{07ED36B3-7197-4DB8-9A15-EF009D310AD5}"/>
    <cellStyle name="Normal 24 2 3" xfId="21594" xr:uid="{ABA40F21-5DC8-43DE-87A8-61503F9B1926}"/>
    <cellStyle name="Normal 24 20" xfId="6580" xr:uid="{00000000-0005-0000-0000-0000B4190000}"/>
    <cellStyle name="Normal 24 20 2" xfId="27121" xr:uid="{9D112F3C-4A53-440C-A374-FF0D9A735E01}"/>
    <cellStyle name="Normal 24 20 3" xfId="21595" xr:uid="{816A70F2-77A7-4ECB-9818-B6D7779D2C9E}"/>
    <cellStyle name="Normal 24 21" xfId="6581" xr:uid="{00000000-0005-0000-0000-0000B5190000}"/>
    <cellStyle name="Normal 24 21 2" xfId="27122" xr:uid="{D38E9116-2BC3-4A41-87B6-7C28A0A03030}"/>
    <cellStyle name="Normal 24 21 3" xfId="23675" xr:uid="{80F12832-EF24-4A63-A64E-1E8F35C9C039}"/>
    <cellStyle name="Normal 24 21 4" xfId="37643" xr:uid="{7203278A-0B48-44AB-A0E1-B4D205F889DB}"/>
    <cellStyle name="Normal 24 21 5" xfId="40123" xr:uid="{2F43EDC1-0FAA-4E5D-9FFB-594A9E33ED5B}"/>
    <cellStyle name="Normal 24 21 6" xfId="42601" xr:uid="{8D89FF6D-4C78-4149-9DE9-912664551F07}"/>
    <cellStyle name="Normal 24 22" xfId="6582" xr:uid="{00000000-0005-0000-0000-0000B6190000}"/>
    <cellStyle name="Normal 24 22 2" xfId="27123" xr:uid="{FD0C2902-E938-4C10-B5D9-7080E222D505}"/>
    <cellStyle name="Normal 24 23" xfId="27109" xr:uid="{A2E2C5CB-52CA-46FC-BF68-AB88B0A1AA36}"/>
    <cellStyle name="Normal 24 24" xfId="21583" xr:uid="{9773782D-15D5-4FB8-8515-799591E5B373}"/>
    <cellStyle name="Normal 24 3" xfId="6583" xr:uid="{00000000-0005-0000-0000-0000B7190000}"/>
    <cellStyle name="Normal 24 3 2" xfId="27124" xr:uid="{BA2E86B7-1020-45B6-9224-D5445A749C75}"/>
    <cellStyle name="Normal 24 3 3" xfId="21596" xr:uid="{5113CDA3-84E5-4A9E-AD09-E6822D4FE0EB}"/>
    <cellStyle name="Normal 24 4" xfId="6584" xr:uid="{00000000-0005-0000-0000-0000B8190000}"/>
    <cellStyle name="Normal 24 4 2" xfId="27125" xr:uid="{A96AFF08-0027-4ADA-977B-C1182BE40BF2}"/>
    <cellStyle name="Normal 24 4 3" xfId="21597" xr:uid="{BAB5A924-1981-4C10-B26E-76D780A80E7B}"/>
    <cellStyle name="Normal 24 5" xfId="6585" xr:uid="{00000000-0005-0000-0000-0000B9190000}"/>
    <cellStyle name="Normal 24 5 2" xfId="27126" xr:uid="{78B0332A-296C-48AC-9ABE-10184D83B134}"/>
    <cellStyle name="Normal 24 5 3" xfId="21598" xr:uid="{BC348A8B-949F-4FC7-AD62-163FF094B23F}"/>
    <cellStyle name="Normal 24 6" xfId="6586" xr:uid="{00000000-0005-0000-0000-0000BA190000}"/>
    <cellStyle name="Normal 24 6 2" xfId="27127" xr:uid="{75EC20BA-40CD-4D2A-BB0F-472CD0ADC723}"/>
    <cellStyle name="Normal 24 6 3" xfId="21599" xr:uid="{E18B52B7-5208-406E-9552-0839F29398A4}"/>
    <cellStyle name="Normal 24 7" xfId="6587" xr:uid="{00000000-0005-0000-0000-0000BB190000}"/>
    <cellStyle name="Normal 24 7 2" xfId="27128" xr:uid="{2E1BC909-6D01-484C-8E04-2856A547C28B}"/>
    <cellStyle name="Normal 24 7 3" xfId="21600" xr:uid="{5D5569BE-BD38-4831-A934-85687AA3146A}"/>
    <cellStyle name="Normal 24 8" xfId="6588" xr:uid="{00000000-0005-0000-0000-0000BC190000}"/>
    <cellStyle name="Normal 24 8 2" xfId="27129" xr:uid="{08CBB6F6-93E4-48DC-BA2A-899F1EEB8AB8}"/>
    <cellStyle name="Normal 24 8 3" xfId="21601" xr:uid="{629B443C-7E22-475E-9DCD-6104333694A7}"/>
    <cellStyle name="Normal 24 9" xfId="6589" xr:uid="{00000000-0005-0000-0000-0000BD190000}"/>
    <cellStyle name="Normal 24 9 2" xfId="27130" xr:uid="{326E9F66-7B3B-4CAE-855A-88127D807891}"/>
    <cellStyle name="Normal 24 9 3" xfId="21602" xr:uid="{7761895F-E290-4989-B1DA-FA07F970F455}"/>
    <cellStyle name="Normal 25" xfId="6590" xr:uid="{00000000-0005-0000-0000-0000BE190000}"/>
    <cellStyle name="Normal 25 2" xfId="6591" xr:uid="{00000000-0005-0000-0000-0000BF190000}"/>
    <cellStyle name="Normal 25 2 2" xfId="27132" xr:uid="{EBBF97D8-B562-47AF-B2C3-CF89179B4B54}"/>
    <cellStyle name="Normal 25 2 3" xfId="23676" xr:uid="{3A51C0CA-AC42-40C4-B9B6-F02F2870060B}"/>
    <cellStyle name="Normal 25 2 4" xfId="37644" xr:uid="{E8EFA725-848F-4013-8517-4086C29F9E4B}"/>
    <cellStyle name="Normal 25 2 5" xfId="40124" xr:uid="{F13BDB10-8B3E-42B7-B430-7FB14FBEBEB2}"/>
    <cellStyle name="Normal 25 2 6" xfId="42602" xr:uid="{CC6D6388-341E-4787-8D59-4E5ADE6ED057}"/>
    <cellStyle name="Normal 25 3" xfId="6592" xr:uid="{00000000-0005-0000-0000-0000C0190000}"/>
    <cellStyle name="Normal 25 3 2" xfId="27133" xr:uid="{D8A1C22A-5FEC-45C8-A72C-8DD77B3A2389}"/>
    <cellStyle name="Normal 25 4" xfId="27131" xr:uid="{E5A02094-8FFB-4DC9-BDEB-24777AD16342}"/>
    <cellStyle name="Normal 25 5" xfId="21603" xr:uid="{4C4C17F3-B7BD-461E-830A-298C3CD0E2E4}"/>
    <cellStyle name="Normal 26" xfId="6593" xr:uid="{00000000-0005-0000-0000-0000C1190000}"/>
    <cellStyle name="Normal 26 2" xfId="6594" xr:uid="{00000000-0005-0000-0000-0000C2190000}"/>
    <cellStyle name="Normal 26 2 2" xfId="21604" xr:uid="{47AFBF58-0DA6-4571-8C51-120551F59392}"/>
    <cellStyle name="Normal 26 3" xfId="6595" xr:uid="{00000000-0005-0000-0000-0000C3190000}"/>
    <cellStyle name="Normal 26 3 2" xfId="27134" xr:uid="{5D7567BF-C642-4FD5-8BBC-09521CB120BF}"/>
    <cellStyle name="Normal 26 3 3" xfId="21605" xr:uid="{C9BE9EE8-0111-4778-93ED-CCE91035A428}"/>
    <cellStyle name="Normal 26 4" xfId="23677" xr:uid="{99010939-1194-4B0C-825D-32E9D00BDEF8}"/>
    <cellStyle name="Normal 26 4 2" xfId="37645" xr:uid="{3726C416-DF45-438D-BE86-EA0DEB54391F}"/>
    <cellStyle name="Normal 26 4 3" xfId="40125" xr:uid="{B2FF3663-E9D8-4CCF-AFB3-EA9F790733EF}"/>
    <cellStyle name="Normal 26 4 4" xfId="42603" xr:uid="{4CCB0C52-71E2-4E6F-B7B7-7569A80B12B8}"/>
    <cellStyle name="Normal 26 5" xfId="19810" xr:uid="{5A522434-B315-41D4-9216-161A0752D5BB}"/>
    <cellStyle name="Normal 27" xfId="6596" xr:uid="{00000000-0005-0000-0000-0000C4190000}"/>
    <cellStyle name="Normal 27 2" xfId="6597" xr:uid="{00000000-0005-0000-0000-0000C5190000}"/>
    <cellStyle name="Normal 27 2 2" xfId="21607" xr:uid="{BAE10731-2A57-4F14-869A-D04579E6F96E}"/>
    <cellStyle name="Normal 27 3" xfId="23678" xr:uid="{7880D86B-7264-4C4B-9A42-5EA024719D54}"/>
    <cellStyle name="Normal 27 4" xfId="21606" xr:uid="{2DF17384-EA71-4436-A81E-E2D9A5117CDB}"/>
    <cellStyle name="Normal 28" xfId="6598" xr:uid="{00000000-0005-0000-0000-0000C6190000}"/>
    <cellStyle name="Normal 28 2" xfId="23679" xr:uid="{1B769605-CE4C-4D27-927D-29EFB1B7EE09}"/>
    <cellStyle name="Normal 28 3" xfId="21608" xr:uid="{7CF2915F-72AF-44C5-94DD-2B9B8B4AC958}"/>
    <cellStyle name="Normal 29" xfId="6599" xr:uid="{00000000-0005-0000-0000-0000C7190000}"/>
    <cellStyle name="Normal 29 2" xfId="21609" xr:uid="{C9739540-6DF2-49EA-9875-F0E61517A632}"/>
    <cellStyle name="Normal 29 3" xfId="19475" xr:uid="{AFCDBDA1-B729-4309-BB8C-0E5AF506319E}"/>
    <cellStyle name="Normal 29 4" xfId="36445" xr:uid="{B0185CF4-272F-4B6B-AC33-59EF8A6E4C71}"/>
    <cellStyle name="Normal 29 5" xfId="38925" xr:uid="{52040BE9-71B6-4ACA-934B-5676BD54C7D6}"/>
    <cellStyle name="Normal 29 6" xfId="41403" xr:uid="{3F25052C-739A-40F3-8F67-F1D5DD1C9402}"/>
    <cellStyle name="Normal 3" xfId="6600" xr:uid="{00000000-0005-0000-0000-0000C8190000}"/>
    <cellStyle name="Normal 3 10" xfId="6601" xr:uid="{00000000-0005-0000-0000-0000C9190000}"/>
    <cellStyle name="Normal 3 10 2" xfId="19811" xr:uid="{E66D8D73-6B18-465E-95DC-181226D2AC9E}"/>
    <cellStyle name="Normal 3 11" xfId="6602" xr:uid="{00000000-0005-0000-0000-0000CA190000}"/>
    <cellStyle name="Normal 3 11 2" xfId="19812" xr:uid="{B912D16B-DC5F-4D34-A55A-4AF87E3E651D}"/>
    <cellStyle name="Normal 3 12" xfId="6603" xr:uid="{00000000-0005-0000-0000-0000CB190000}"/>
    <cellStyle name="Normal 3 12 2" xfId="19813" xr:uid="{FDF93850-9CF0-4134-8247-8BE6C1997044}"/>
    <cellStyle name="Normal 3 13" xfId="6604" xr:uid="{00000000-0005-0000-0000-0000CC190000}"/>
    <cellStyle name="Normal 3 13 2" xfId="21610" xr:uid="{8B44F3C8-CF3B-4626-B184-869729E6D502}"/>
    <cellStyle name="Normal 3 14" xfId="6605" xr:uid="{00000000-0005-0000-0000-0000CD190000}"/>
    <cellStyle name="Normal 3 14 2" xfId="21611" xr:uid="{819CA792-2220-429C-BC64-588645C67BB6}"/>
    <cellStyle name="Normal 3 15" xfId="6606" xr:uid="{00000000-0005-0000-0000-0000CE190000}"/>
    <cellStyle name="Normal 3 15 2" xfId="21612" xr:uid="{BE0A9EB3-4EEC-4D0D-BC59-F205261A21D1}"/>
    <cellStyle name="Normal 3 16" xfId="6607" xr:uid="{00000000-0005-0000-0000-0000CF190000}"/>
    <cellStyle name="Normal 3 16 2" xfId="21613" xr:uid="{2AA506E0-E08E-4312-A738-F0D91BEECAAE}"/>
    <cellStyle name="Normal 3 17" xfId="6608" xr:uid="{00000000-0005-0000-0000-0000D0190000}"/>
    <cellStyle name="Normal 3 17 2" xfId="21614" xr:uid="{6E2D3091-14F6-4BCA-AC76-12B39CEFD8B0}"/>
    <cellStyle name="Normal 3 18" xfId="6609" xr:uid="{00000000-0005-0000-0000-0000D1190000}"/>
    <cellStyle name="Normal 3 18 2" xfId="21615" xr:uid="{E6B07562-4F35-4368-BBEE-5D3229EF2371}"/>
    <cellStyle name="Normal 3 19" xfId="6610" xr:uid="{00000000-0005-0000-0000-0000D2190000}"/>
    <cellStyle name="Normal 3 19 2" xfId="21616" xr:uid="{46F30501-2B65-4750-9876-3E0CC864B3F1}"/>
    <cellStyle name="Normal 3 2" xfId="6611" xr:uid="{00000000-0005-0000-0000-0000D3190000}"/>
    <cellStyle name="Normal 3 2 10" xfId="6612" xr:uid="{00000000-0005-0000-0000-0000D4190000}"/>
    <cellStyle name="Normal 3 2 10 2" xfId="21618" xr:uid="{A1163DC1-57F7-4A8E-A52D-1AF06DA98BEA}"/>
    <cellStyle name="Normal 3 2 11" xfId="6613" xr:uid="{00000000-0005-0000-0000-0000D5190000}"/>
    <cellStyle name="Normal 3 2 11 10" xfId="39851" xr:uid="{C7DB6251-ABE0-42A9-933F-1838A662F3FF}"/>
    <cellStyle name="Normal 3 2 11 11" xfId="42329" xr:uid="{7885ECE4-825D-4283-98D9-E6300B833420}"/>
    <cellStyle name="Normal 3 2 11 2" xfId="6614" xr:uid="{00000000-0005-0000-0000-0000D6190000}"/>
    <cellStyle name="Normal 3 2 11 2 10" xfId="42330" xr:uid="{D5E84560-CB52-4030-ABE6-3E19739F6B07}"/>
    <cellStyle name="Normal 3 2 11 2 2" xfId="6615" xr:uid="{00000000-0005-0000-0000-0000D7190000}"/>
    <cellStyle name="Normal 3 2 11 2 2 2" xfId="6616" xr:uid="{00000000-0005-0000-0000-0000D8190000}"/>
    <cellStyle name="Normal 3 2 11 2 2 2 2" xfId="6617" xr:uid="{00000000-0005-0000-0000-0000D9190000}"/>
    <cellStyle name="Normal 3 2 11 2 2 2 2 2" xfId="27139" xr:uid="{D35EEC7F-6E04-45BC-A4F2-E75B8ADF65A4}"/>
    <cellStyle name="Normal 3 2 11 2 2 2 3" xfId="27138" xr:uid="{D71F467B-A601-4B77-B99E-5B3F1D899AC9}"/>
    <cellStyle name="Normal 3 2 11 2 2 3" xfId="6618" xr:uid="{00000000-0005-0000-0000-0000DA190000}"/>
    <cellStyle name="Normal 3 2 11 2 2 3 2" xfId="27140" xr:uid="{B08E9AF9-7C36-488B-AD84-0EC9CA5B47DB}"/>
    <cellStyle name="Normal 3 2 11 2 2 4" xfId="27137" xr:uid="{CF42851E-6844-4D86-9653-565E2F694E52}"/>
    <cellStyle name="Normal 3 2 11 2 2 5" xfId="24352" xr:uid="{3E3D30D6-D11D-43C9-A625-DEC6BF82D60A}"/>
    <cellStyle name="Normal 3 2 11 2 2 6" xfId="38212" xr:uid="{9D8B9467-F289-4D46-BA64-A6B8D1141BC9}"/>
    <cellStyle name="Normal 3 2 11 2 2 7" xfId="40692" xr:uid="{4CF04D11-5899-46EE-8711-6BB2F0E664EB}"/>
    <cellStyle name="Normal 3 2 11 2 2 8" xfId="43170" xr:uid="{12B64111-FA05-47FF-8721-0A34B5B985EA}"/>
    <cellStyle name="Normal 3 2 11 2 3" xfId="6619" xr:uid="{00000000-0005-0000-0000-0000DB190000}"/>
    <cellStyle name="Normal 3 2 11 2 3 2" xfId="6620" xr:uid="{00000000-0005-0000-0000-0000DC190000}"/>
    <cellStyle name="Normal 3 2 11 2 3 2 2" xfId="6621" xr:uid="{00000000-0005-0000-0000-0000DD190000}"/>
    <cellStyle name="Normal 3 2 11 2 3 2 2 2" xfId="27143" xr:uid="{C5AA46C6-DFC9-4BFF-8FE4-AECF8AEB5D1B}"/>
    <cellStyle name="Normal 3 2 11 2 3 2 3" xfId="27142" xr:uid="{13A7E433-DF63-410D-82AD-178CF9FFB257}"/>
    <cellStyle name="Normal 3 2 11 2 3 3" xfId="6622" xr:uid="{00000000-0005-0000-0000-0000DE190000}"/>
    <cellStyle name="Normal 3 2 11 2 3 3 2" xfId="27144" xr:uid="{66BB0BCC-D33C-4D11-9CF0-50AA0D9BC636}"/>
    <cellStyle name="Normal 3 2 11 2 3 4" xfId="27141" xr:uid="{F129F045-8EBA-4DC8-87FF-913916A08CDF}"/>
    <cellStyle name="Normal 3 2 11 2 4" xfId="6623" xr:uid="{00000000-0005-0000-0000-0000DF190000}"/>
    <cellStyle name="Normal 3 2 11 2 4 2" xfId="6624" xr:uid="{00000000-0005-0000-0000-0000E0190000}"/>
    <cellStyle name="Normal 3 2 11 2 4 2 2" xfId="27146" xr:uid="{057AFB2C-4DAB-4043-84CB-8B007518B1A6}"/>
    <cellStyle name="Normal 3 2 11 2 4 3" xfId="27145" xr:uid="{8E8FAD40-892F-4772-9B8B-976CD76B1033}"/>
    <cellStyle name="Normal 3 2 11 2 5" xfId="6625" xr:uid="{00000000-0005-0000-0000-0000E1190000}"/>
    <cellStyle name="Normal 3 2 11 2 5 2" xfId="27147" xr:uid="{E6F94B6C-8FEC-4DF4-87D7-911E56266CE0}"/>
    <cellStyle name="Normal 3 2 11 2 6" xfId="27136" xr:uid="{8AD642C6-3544-4892-98FB-3029AAD06814}"/>
    <cellStyle name="Normal 3 2 11 2 7" xfId="21620" xr:uid="{2E79C158-1B9F-40F1-8629-C901EFCEC0AB}"/>
    <cellStyle name="Normal 3 2 11 2 8" xfId="37372" xr:uid="{5C7133EB-1B7E-4920-AEA8-AE1E2CF43F11}"/>
    <cellStyle name="Normal 3 2 11 2 9" xfId="39852" xr:uid="{1129F1CA-C348-4A08-AFB2-52D8FDA3A8F0}"/>
    <cellStyle name="Normal 3 2 11 3" xfId="6626" xr:uid="{00000000-0005-0000-0000-0000E2190000}"/>
    <cellStyle name="Normal 3 2 11 3 2" xfId="6627" xr:uid="{00000000-0005-0000-0000-0000E3190000}"/>
    <cellStyle name="Normal 3 2 11 3 2 2" xfId="6628" xr:uid="{00000000-0005-0000-0000-0000E4190000}"/>
    <cellStyle name="Normal 3 2 11 3 2 2 2" xfId="27150" xr:uid="{18259B10-EB1B-48DE-B838-909DB8037CC0}"/>
    <cellStyle name="Normal 3 2 11 3 2 3" xfId="27149" xr:uid="{7CA0AE08-6B93-46E8-9E59-5F12AC257758}"/>
    <cellStyle name="Normal 3 2 11 3 3" xfId="6629" xr:uid="{00000000-0005-0000-0000-0000E5190000}"/>
    <cellStyle name="Normal 3 2 11 3 3 2" xfId="27151" xr:uid="{24482979-F1AE-4555-B5EB-7D0B41BB1413}"/>
    <cellStyle name="Normal 3 2 11 3 4" xfId="27148" xr:uid="{9DCF21F6-7AD1-4260-A688-3EE09D57A738}"/>
    <cellStyle name="Normal 3 2 11 3 5" xfId="24351" xr:uid="{10C8C6F4-7982-475E-AB85-13320F84CE3A}"/>
    <cellStyle name="Normal 3 2 11 3 6" xfId="38211" xr:uid="{55B8A043-4373-4E7B-9CA0-5341FE12A405}"/>
    <cellStyle name="Normal 3 2 11 3 7" xfId="40691" xr:uid="{AF526A77-6AC3-4ED5-AEAF-890115B788B1}"/>
    <cellStyle name="Normal 3 2 11 3 8" xfId="43169" xr:uid="{8090C966-C8BD-47F6-A76F-ED152163F08A}"/>
    <cellStyle name="Normal 3 2 11 4" xfId="6630" xr:uid="{00000000-0005-0000-0000-0000E6190000}"/>
    <cellStyle name="Normal 3 2 11 4 2" xfId="6631" xr:uid="{00000000-0005-0000-0000-0000E7190000}"/>
    <cellStyle name="Normal 3 2 11 4 2 2" xfId="6632" xr:uid="{00000000-0005-0000-0000-0000E8190000}"/>
    <cellStyle name="Normal 3 2 11 4 2 2 2" xfId="27154" xr:uid="{C6C4D35F-D92F-43BB-B225-BAB69C5B14D1}"/>
    <cellStyle name="Normal 3 2 11 4 2 3" xfId="27153" xr:uid="{6498AF72-61E6-4D49-9780-775104C39A58}"/>
    <cellStyle name="Normal 3 2 11 4 3" xfId="6633" xr:uid="{00000000-0005-0000-0000-0000E9190000}"/>
    <cellStyle name="Normal 3 2 11 4 3 2" xfId="27155" xr:uid="{1CF74D35-9E86-4E20-858F-3393C5F3DCA1}"/>
    <cellStyle name="Normal 3 2 11 4 4" xfId="27152" xr:uid="{D25DD080-CA3B-4650-BC63-C867A7B4E84C}"/>
    <cellStyle name="Normal 3 2 11 5" xfId="6634" xr:uid="{00000000-0005-0000-0000-0000EA190000}"/>
    <cellStyle name="Normal 3 2 11 5 2" xfId="6635" xr:uid="{00000000-0005-0000-0000-0000EB190000}"/>
    <cellStyle name="Normal 3 2 11 5 2 2" xfId="27157" xr:uid="{4173FEDD-FC79-4FE9-9768-6FF5897E94F0}"/>
    <cellStyle name="Normal 3 2 11 5 3" xfId="27156" xr:uid="{9ED5AA08-8A51-4D51-B20E-1AEE25395530}"/>
    <cellStyle name="Normal 3 2 11 6" xfId="6636" xr:uid="{00000000-0005-0000-0000-0000EC190000}"/>
    <cellStyle name="Normal 3 2 11 6 2" xfId="27158" xr:uid="{37A62143-9D32-48E6-80C7-4F0F0EF72F0A}"/>
    <cellStyle name="Normal 3 2 11 7" xfId="27135" xr:uid="{7016FC3C-FCF3-4946-8BEF-A062D62C6C9F}"/>
    <cellStyle name="Normal 3 2 11 8" xfId="21619" xr:uid="{A9F7C44C-B607-44DE-BA76-C3414C9317F2}"/>
    <cellStyle name="Normal 3 2 11 9" xfId="37371" xr:uid="{CCD4CDB9-8710-45C9-B64C-1D3A9D717926}"/>
    <cellStyle name="Normal 3 2 12" xfId="6637" xr:uid="{00000000-0005-0000-0000-0000ED190000}"/>
    <cellStyle name="Normal 3 2 12 2" xfId="27159" xr:uid="{E415F4AD-FC7A-4EB1-A884-B00FF01AFC63}"/>
    <cellStyle name="Normal 3 2 12 3" xfId="21621" xr:uid="{D710E70C-C6B4-4C69-B408-06968B7E2F22}"/>
    <cellStyle name="Normal 3 2 13" xfId="6638" xr:uid="{00000000-0005-0000-0000-0000EE190000}"/>
    <cellStyle name="Normal 3 2 13 2" xfId="27160" xr:uid="{FD8A4564-6783-49A8-A39A-5F611001A520}"/>
    <cellStyle name="Normal 3 2 13 3" xfId="23680" xr:uid="{0A3B89DD-62CE-4DA5-8A26-7376270043E1}"/>
    <cellStyle name="Normal 3 2 13 4" xfId="37646" xr:uid="{AA4B52AB-3ED8-4BF9-952B-4D0515DD9FBE}"/>
    <cellStyle name="Normal 3 2 13 5" xfId="40126" xr:uid="{232D305C-9E49-4072-99DA-AB603CC6D369}"/>
    <cellStyle name="Normal 3 2 13 6" xfId="42604" xr:uid="{84B20B0B-294E-4E0F-935E-A86749F10658}"/>
    <cellStyle name="Normal 3 2 14" xfId="24350" xr:uid="{0BA493DF-750C-414D-A49D-B8ECF99E3809}"/>
    <cellStyle name="Normal 3 2 14 2" xfId="38210" xr:uid="{9ACB674C-AA5B-400D-AFA6-07E2943C8D0C}"/>
    <cellStyle name="Normal 3 2 14 3" xfId="40690" xr:uid="{BD411D5B-3A47-4195-9E69-FA0EB85B67C8}"/>
    <cellStyle name="Normal 3 2 14 4" xfId="43168" xr:uid="{8BD6F669-69A2-4257-BF97-981A44C32EC1}"/>
    <cellStyle name="Normal 3 2 15" xfId="21617" xr:uid="{0D5A72DB-570C-437D-9419-048AE12303A4}"/>
    <cellStyle name="Normal 3 2 15 2" xfId="37370" xr:uid="{4D614EFE-5192-4847-A087-23B3548F8ED9}"/>
    <cellStyle name="Normal 3 2 15 3" xfId="39850" xr:uid="{65FFD95C-0AA4-4633-9801-8A8A7F725194}"/>
    <cellStyle name="Normal 3 2 15 4" xfId="42328" xr:uid="{C19DD9E5-1B79-44DE-94C2-B24761447F1A}"/>
    <cellStyle name="Normal 3 2 16" xfId="19814" xr:uid="{E82FB390-9581-43D1-B0A5-A8FE1DFF97CB}"/>
    <cellStyle name="Normal 3 2 2" xfId="6639" xr:uid="{00000000-0005-0000-0000-0000EF190000}"/>
    <cellStyle name="Normal 3 2 2 2" xfId="6640" xr:uid="{00000000-0005-0000-0000-0000F0190000}"/>
    <cellStyle name="Normal 3 2 2 2 2" xfId="6641" xr:uid="{00000000-0005-0000-0000-0000F1190000}"/>
    <cellStyle name="Normal 3 2 2 2 2 2" xfId="27162" xr:uid="{F88E2C07-76EC-4031-B0E9-E8558A0B8D73}"/>
    <cellStyle name="Normal 3 2 2 2 3" xfId="27161" xr:uid="{03356222-CE85-42ED-B7E4-116B2C5E7ADE}"/>
    <cellStyle name="Normal 3 2 2 2 4" xfId="21623" xr:uid="{8B677D1A-0BD4-4B67-8A3B-7E579D8B7684}"/>
    <cellStyle name="Normal 3 2 2 3" xfId="6642" xr:uid="{00000000-0005-0000-0000-0000F2190000}"/>
    <cellStyle name="Normal 3 2 2 3 2" xfId="21624" xr:uid="{5DDBAC73-9AFA-4F5F-82D7-904801E3E5B7}"/>
    <cellStyle name="Normal 3 2 2 4" xfId="6643" xr:uid="{00000000-0005-0000-0000-0000F3190000}"/>
    <cellStyle name="Normal 3 2 2 4 10" xfId="39853" xr:uid="{A7EAFA3C-39D6-42CB-BB75-A0F14046F386}"/>
    <cellStyle name="Normal 3 2 2 4 11" xfId="42331" xr:uid="{C789B445-33A0-4847-8318-630D0FA19F21}"/>
    <cellStyle name="Normal 3 2 2 4 2" xfId="6644" xr:uid="{00000000-0005-0000-0000-0000F4190000}"/>
    <cellStyle name="Normal 3 2 2 4 2 10" xfId="42332" xr:uid="{6732434C-4EA7-4A81-862F-12878FA73CB7}"/>
    <cellStyle name="Normal 3 2 2 4 2 2" xfId="6645" xr:uid="{00000000-0005-0000-0000-0000F5190000}"/>
    <cellStyle name="Normal 3 2 2 4 2 2 2" xfId="6646" xr:uid="{00000000-0005-0000-0000-0000F6190000}"/>
    <cellStyle name="Normal 3 2 2 4 2 2 2 2" xfId="6647" xr:uid="{00000000-0005-0000-0000-0000F7190000}"/>
    <cellStyle name="Normal 3 2 2 4 2 2 2 2 2" xfId="27167" xr:uid="{A76509F4-057F-469B-867E-8FF4EAB8B896}"/>
    <cellStyle name="Normal 3 2 2 4 2 2 2 3" xfId="27166" xr:uid="{0BDD693E-3FBD-40A6-8462-5388F6F15CC1}"/>
    <cellStyle name="Normal 3 2 2 4 2 2 3" xfId="6648" xr:uid="{00000000-0005-0000-0000-0000F8190000}"/>
    <cellStyle name="Normal 3 2 2 4 2 2 3 2" xfId="27168" xr:uid="{6DA39E2E-9ABA-478E-B5F6-894CE40E972B}"/>
    <cellStyle name="Normal 3 2 2 4 2 2 4" xfId="27165" xr:uid="{0ABAAA5A-C70D-4F8E-93A7-195F03D5C260}"/>
    <cellStyle name="Normal 3 2 2 4 2 2 5" xfId="24354" xr:uid="{74712CDB-E225-49BE-A3FD-85D286027130}"/>
    <cellStyle name="Normal 3 2 2 4 2 2 6" xfId="38214" xr:uid="{B3B4B8D9-7AC4-4A3F-8EAC-65A593F1DEF8}"/>
    <cellStyle name="Normal 3 2 2 4 2 2 7" xfId="40694" xr:uid="{EA1392A8-16FD-44D2-B591-C0E7CBDBA75C}"/>
    <cellStyle name="Normal 3 2 2 4 2 2 8" xfId="43172" xr:uid="{D657E387-BDB2-402A-BD54-6DA03A1BDD3F}"/>
    <cellStyle name="Normal 3 2 2 4 2 3" xfId="6649" xr:uid="{00000000-0005-0000-0000-0000F9190000}"/>
    <cellStyle name="Normal 3 2 2 4 2 3 2" xfId="6650" xr:uid="{00000000-0005-0000-0000-0000FA190000}"/>
    <cellStyle name="Normal 3 2 2 4 2 3 2 2" xfId="6651" xr:uid="{00000000-0005-0000-0000-0000FB190000}"/>
    <cellStyle name="Normal 3 2 2 4 2 3 2 2 2" xfId="27171" xr:uid="{EDCD5357-1C4A-4F67-9069-131A07E9792D}"/>
    <cellStyle name="Normal 3 2 2 4 2 3 2 3" xfId="27170" xr:uid="{793F855D-F3C2-451E-AA3F-AFBF718B17AF}"/>
    <cellStyle name="Normal 3 2 2 4 2 3 3" xfId="6652" xr:uid="{00000000-0005-0000-0000-0000FC190000}"/>
    <cellStyle name="Normal 3 2 2 4 2 3 3 2" xfId="27172" xr:uid="{8D74CC04-E7EE-414C-8C24-8A1BE2894A63}"/>
    <cellStyle name="Normal 3 2 2 4 2 3 4" xfId="27169" xr:uid="{77A4DE70-5E9B-438F-A567-7CAC7EA699AB}"/>
    <cellStyle name="Normal 3 2 2 4 2 4" xfId="6653" xr:uid="{00000000-0005-0000-0000-0000FD190000}"/>
    <cellStyle name="Normal 3 2 2 4 2 4 2" xfId="6654" xr:uid="{00000000-0005-0000-0000-0000FE190000}"/>
    <cellStyle name="Normal 3 2 2 4 2 4 2 2" xfId="27174" xr:uid="{C395886C-B724-40CC-B0CB-E03D036F7613}"/>
    <cellStyle name="Normal 3 2 2 4 2 4 3" xfId="27173" xr:uid="{EFD89D01-CC01-4A0B-B860-DC5310FD1B94}"/>
    <cellStyle name="Normal 3 2 2 4 2 5" xfId="6655" xr:uid="{00000000-0005-0000-0000-0000FF190000}"/>
    <cellStyle name="Normal 3 2 2 4 2 5 2" xfId="27175" xr:uid="{807E1381-4A2D-4C6D-A2BA-FBBA34D71A07}"/>
    <cellStyle name="Normal 3 2 2 4 2 6" xfId="27164" xr:uid="{267D82CD-BE11-4B22-8EB7-59EE89E25192}"/>
    <cellStyle name="Normal 3 2 2 4 2 7" xfId="21626" xr:uid="{E0F26265-8066-4191-899E-D6BC2722502D}"/>
    <cellStyle name="Normal 3 2 2 4 2 8" xfId="37374" xr:uid="{3A898944-7645-43ED-B0A0-D36F48C530B7}"/>
    <cellStyle name="Normal 3 2 2 4 2 9" xfId="39854" xr:uid="{E20B16EC-D8A9-4F7A-8947-ED67D0B9A4B0}"/>
    <cellStyle name="Normal 3 2 2 4 3" xfId="6656" xr:uid="{00000000-0005-0000-0000-0000001A0000}"/>
    <cellStyle name="Normal 3 2 2 4 3 2" xfId="6657" xr:uid="{00000000-0005-0000-0000-0000011A0000}"/>
    <cellStyle name="Normal 3 2 2 4 3 2 2" xfId="6658" xr:uid="{00000000-0005-0000-0000-0000021A0000}"/>
    <cellStyle name="Normal 3 2 2 4 3 2 2 2" xfId="27178" xr:uid="{D8B2867C-7D0B-4465-9C28-DF28E22F166D}"/>
    <cellStyle name="Normal 3 2 2 4 3 2 3" xfId="27177" xr:uid="{9631E064-51E5-4CB8-92A9-A5EF0AD80A4B}"/>
    <cellStyle name="Normal 3 2 2 4 3 3" xfId="6659" xr:uid="{00000000-0005-0000-0000-0000031A0000}"/>
    <cellStyle name="Normal 3 2 2 4 3 3 2" xfId="27179" xr:uid="{BC585592-1530-4125-8808-A47D4DED21B2}"/>
    <cellStyle name="Normal 3 2 2 4 3 4" xfId="27176" xr:uid="{0860255B-218A-4CB7-AE05-13CADA91FEF6}"/>
    <cellStyle name="Normal 3 2 2 4 3 5" xfId="24353" xr:uid="{772C35A9-D109-446A-8DA6-A7949C38F96E}"/>
    <cellStyle name="Normal 3 2 2 4 3 6" xfId="38213" xr:uid="{EBBD9CFA-4E42-41EE-BF83-DA3357A210A6}"/>
    <cellStyle name="Normal 3 2 2 4 3 7" xfId="40693" xr:uid="{DC9C29E2-CA69-496D-99D4-5741299FE735}"/>
    <cellStyle name="Normal 3 2 2 4 3 8" xfId="43171" xr:uid="{9A661485-15D3-4FDD-B09A-19F0C9DF1C37}"/>
    <cellStyle name="Normal 3 2 2 4 4" xfId="6660" xr:uid="{00000000-0005-0000-0000-0000041A0000}"/>
    <cellStyle name="Normal 3 2 2 4 4 2" xfId="6661" xr:uid="{00000000-0005-0000-0000-0000051A0000}"/>
    <cellStyle name="Normal 3 2 2 4 4 2 2" xfId="6662" xr:uid="{00000000-0005-0000-0000-0000061A0000}"/>
    <cellStyle name="Normal 3 2 2 4 4 2 2 2" xfId="27182" xr:uid="{B1094A47-3D16-48F2-A2ED-C275B3C41798}"/>
    <cellStyle name="Normal 3 2 2 4 4 2 3" xfId="27181" xr:uid="{ABD2B895-A8FF-403D-AD08-1D3904ED1FDC}"/>
    <cellStyle name="Normal 3 2 2 4 4 3" xfId="6663" xr:uid="{00000000-0005-0000-0000-0000071A0000}"/>
    <cellStyle name="Normal 3 2 2 4 4 3 2" xfId="27183" xr:uid="{96445A27-C91A-41CE-BCCA-6EEBBE67DB4B}"/>
    <cellStyle name="Normal 3 2 2 4 4 4" xfId="27180" xr:uid="{C4E63FF4-DB9D-4B8C-8B8A-403712837092}"/>
    <cellStyle name="Normal 3 2 2 4 5" xfId="6664" xr:uid="{00000000-0005-0000-0000-0000081A0000}"/>
    <cellStyle name="Normal 3 2 2 4 5 2" xfId="6665" xr:uid="{00000000-0005-0000-0000-0000091A0000}"/>
    <cellStyle name="Normal 3 2 2 4 5 2 2" xfId="27185" xr:uid="{479F4CC7-43DE-4289-9FA6-D1C0EFC97948}"/>
    <cellStyle name="Normal 3 2 2 4 5 3" xfId="27184" xr:uid="{4891C8F2-FC0A-4A18-8CC9-37AE4A03DFAF}"/>
    <cellStyle name="Normal 3 2 2 4 6" xfId="6666" xr:uid="{00000000-0005-0000-0000-00000A1A0000}"/>
    <cellStyle name="Normal 3 2 2 4 6 2" xfId="27186" xr:uid="{D73B517E-8373-4E16-9588-608AFBF89E6A}"/>
    <cellStyle name="Normal 3 2 2 4 7" xfId="27163" xr:uid="{68360D88-2241-404A-BEB4-FE1C8CA87A28}"/>
    <cellStyle name="Normal 3 2 2 4 8" xfId="21625" xr:uid="{2909ADDC-710A-4071-A310-1FFEEA1E6D4F}"/>
    <cellStyle name="Normal 3 2 2 4 9" xfId="37373" xr:uid="{43B813F9-B5D5-4570-B6E2-FBAE0807BD00}"/>
    <cellStyle name="Normal 3 2 2 5" xfId="23681" xr:uid="{A88CF6EE-0CB4-4DCC-9925-CA589A95A573}"/>
    <cellStyle name="Normal 3 2 2 6" xfId="19815" xr:uid="{5CF0F0D7-C3A7-4C9C-AC40-7533745A3612}"/>
    <cellStyle name="Normal 3 2 3" xfId="6667" xr:uid="{00000000-0005-0000-0000-00000B1A0000}"/>
    <cellStyle name="Normal 3 2 3 2" xfId="6668" xr:uid="{00000000-0005-0000-0000-00000C1A0000}"/>
    <cellStyle name="Normal 3 2 3 2 2" xfId="21627" xr:uid="{FAE9B0C9-1B9B-45B9-A07F-68C8FFD3245A}"/>
    <cellStyle name="Normal 3 2 3 3" xfId="6669" xr:uid="{00000000-0005-0000-0000-00000D1A0000}"/>
    <cellStyle name="Normal 3 2 3 3 10" xfId="42333" xr:uid="{0989AF8C-9EF6-40D3-99D8-C0858688456F}"/>
    <cellStyle name="Normal 3 2 3 3 2" xfId="6670" xr:uid="{00000000-0005-0000-0000-00000E1A0000}"/>
    <cellStyle name="Normal 3 2 3 3 2 2" xfId="6671" xr:uid="{00000000-0005-0000-0000-00000F1A0000}"/>
    <cellStyle name="Normal 3 2 3 3 2 2 2" xfId="6672" xr:uid="{00000000-0005-0000-0000-0000101A0000}"/>
    <cellStyle name="Normal 3 2 3 3 2 2 2 2" xfId="27190" xr:uid="{29857ED6-B761-47B7-87CD-CCD9C4568E63}"/>
    <cellStyle name="Normal 3 2 3 3 2 2 3" xfId="27189" xr:uid="{0ACCF412-764D-4BB0-9454-9BD90AC590AB}"/>
    <cellStyle name="Normal 3 2 3 3 2 3" xfId="6673" xr:uid="{00000000-0005-0000-0000-0000111A0000}"/>
    <cellStyle name="Normal 3 2 3 3 2 3 2" xfId="27191" xr:uid="{53B80381-52A4-4F49-83AF-8CEC1348CDD0}"/>
    <cellStyle name="Normal 3 2 3 3 2 4" xfId="27188" xr:uid="{BE6F4951-5FCC-4034-9980-5AD8241AD487}"/>
    <cellStyle name="Normal 3 2 3 3 2 5" xfId="24355" xr:uid="{38859812-189C-4F05-A706-5D16BFB141FE}"/>
    <cellStyle name="Normal 3 2 3 3 2 6" xfId="38215" xr:uid="{BB4FD947-EBDA-4624-93F2-30EA2502B654}"/>
    <cellStyle name="Normal 3 2 3 3 2 7" xfId="40695" xr:uid="{3E6862AB-0503-4298-823F-DB0DA48CBE23}"/>
    <cellStyle name="Normal 3 2 3 3 2 8" xfId="43173" xr:uid="{09BF0479-B302-445E-831C-5E12E1AF4EFF}"/>
    <cellStyle name="Normal 3 2 3 3 3" xfId="6674" xr:uid="{00000000-0005-0000-0000-0000121A0000}"/>
    <cellStyle name="Normal 3 2 3 3 3 2" xfId="6675" xr:uid="{00000000-0005-0000-0000-0000131A0000}"/>
    <cellStyle name="Normal 3 2 3 3 3 2 2" xfId="6676" xr:uid="{00000000-0005-0000-0000-0000141A0000}"/>
    <cellStyle name="Normal 3 2 3 3 3 2 2 2" xfId="27194" xr:uid="{381D8E03-6C6C-4220-92EA-D214AB3F5D7B}"/>
    <cellStyle name="Normal 3 2 3 3 3 2 3" xfId="27193" xr:uid="{059C75CE-7F80-44D8-A025-D518E5341B8F}"/>
    <cellStyle name="Normal 3 2 3 3 3 3" xfId="6677" xr:uid="{00000000-0005-0000-0000-0000151A0000}"/>
    <cellStyle name="Normal 3 2 3 3 3 3 2" xfId="27195" xr:uid="{769DE152-CFE3-4AE7-B0C9-7919369B19AA}"/>
    <cellStyle name="Normal 3 2 3 3 3 4" xfId="27192" xr:uid="{661F913A-9C7F-49B3-988C-EEFD4B31139F}"/>
    <cellStyle name="Normal 3 2 3 3 4" xfId="6678" xr:uid="{00000000-0005-0000-0000-0000161A0000}"/>
    <cellStyle name="Normal 3 2 3 3 4 2" xfId="6679" xr:uid="{00000000-0005-0000-0000-0000171A0000}"/>
    <cellStyle name="Normal 3 2 3 3 4 2 2" xfId="27197" xr:uid="{AC263B67-E3A7-4555-AB6E-31C737F8F486}"/>
    <cellStyle name="Normal 3 2 3 3 4 3" xfId="27196" xr:uid="{5BE4740D-A749-4046-ADA3-3A79E74E6B33}"/>
    <cellStyle name="Normal 3 2 3 3 5" xfId="6680" xr:uid="{00000000-0005-0000-0000-0000181A0000}"/>
    <cellStyle name="Normal 3 2 3 3 5 2" xfId="27198" xr:uid="{0BAF105A-8F4B-448A-B3F6-B3D1BD4EB9BC}"/>
    <cellStyle name="Normal 3 2 3 3 6" xfId="27187" xr:uid="{A31F1618-3A11-42BE-92F3-E3486833F995}"/>
    <cellStyle name="Normal 3 2 3 3 7" xfId="21628" xr:uid="{95869B37-50E2-4FC4-BDEF-8A9886318089}"/>
    <cellStyle name="Normal 3 2 3 3 8" xfId="37375" xr:uid="{59453F13-503A-473F-A67A-6E7DD64F83C8}"/>
    <cellStyle name="Normal 3 2 3 3 9" xfId="39855" xr:uid="{5043F97C-A59E-45D0-9BA1-5BE955DB43E2}"/>
    <cellStyle name="Normal 3 2 3 4" xfId="6681" xr:uid="{00000000-0005-0000-0000-0000191A0000}"/>
    <cellStyle name="Normal 3 2 3 4 2" xfId="6682" xr:uid="{00000000-0005-0000-0000-00001A1A0000}"/>
    <cellStyle name="Normal 3 2 3 4 2 2" xfId="6683" xr:uid="{00000000-0005-0000-0000-00001B1A0000}"/>
    <cellStyle name="Normal 3 2 3 4 2 2 2" xfId="6684" xr:uid="{00000000-0005-0000-0000-00001C1A0000}"/>
    <cellStyle name="Normal 3 2 3 4 2 2 2 2" xfId="27202" xr:uid="{C7674613-2E6E-43BB-8990-C5341BCC0F89}"/>
    <cellStyle name="Normal 3 2 3 4 2 2 3" xfId="27201" xr:uid="{196DF8EC-466B-41A3-B678-DE4188B2CDA0}"/>
    <cellStyle name="Normal 3 2 3 4 2 3" xfId="6685" xr:uid="{00000000-0005-0000-0000-00001D1A0000}"/>
    <cellStyle name="Normal 3 2 3 4 2 3 2" xfId="27203" xr:uid="{5E9F2511-166B-4136-9EDD-08FB7E4F9B14}"/>
    <cellStyle name="Normal 3 2 3 4 2 4" xfId="27200" xr:uid="{0B30D6CD-C253-44FF-8BC0-B120B789C514}"/>
    <cellStyle name="Normal 3 2 3 4 2 5" xfId="24356" xr:uid="{E2167486-90A5-49BB-A7E6-8A622C446EA7}"/>
    <cellStyle name="Normal 3 2 3 4 2 6" xfId="38216" xr:uid="{7FB9AB95-A31D-46AF-9899-2EE052EA861A}"/>
    <cellStyle name="Normal 3 2 3 4 2 7" xfId="40696" xr:uid="{AC567265-A222-400F-A44C-9CF299257554}"/>
    <cellStyle name="Normal 3 2 3 4 2 8" xfId="43174" xr:uid="{0A06B2DD-B3E9-4B29-9AFE-0D571ABDE49D}"/>
    <cellStyle name="Normal 3 2 3 4 3" xfId="6686" xr:uid="{00000000-0005-0000-0000-00001E1A0000}"/>
    <cellStyle name="Normal 3 2 3 4 3 2" xfId="6687" xr:uid="{00000000-0005-0000-0000-00001F1A0000}"/>
    <cellStyle name="Normal 3 2 3 4 3 2 2" xfId="27205" xr:uid="{5345ECF7-D171-40F5-BA84-8C7D057AF2F5}"/>
    <cellStyle name="Normal 3 2 3 4 3 3" xfId="27204" xr:uid="{FD69BBBA-2996-4443-AAFD-87F603DECC50}"/>
    <cellStyle name="Normal 3 2 3 4 4" xfId="6688" xr:uid="{00000000-0005-0000-0000-0000201A0000}"/>
    <cellStyle name="Normal 3 2 3 4 4 2" xfId="27206" xr:uid="{78D0DDC4-FC97-49D1-AB1C-34CDD7BEE6A1}"/>
    <cellStyle name="Normal 3 2 3 4 5" xfId="27199" xr:uid="{5C57974B-BEE3-4946-B4BC-281503FB59EB}"/>
    <cellStyle name="Normal 3 2 3 4 6" xfId="21629" xr:uid="{C1A31BB2-97C4-4127-B3B9-263A62C06CE7}"/>
    <cellStyle name="Normal 3 2 3 4 7" xfId="37376" xr:uid="{4F65EA47-5CB7-46E0-B0C3-227E744D5800}"/>
    <cellStyle name="Normal 3 2 3 4 8" xfId="39856" xr:uid="{4E578E0B-87E9-4314-8F1F-192730EE500C}"/>
    <cellStyle name="Normal 3 2 3 4 9" xfId="42334" xr:uid="{9C551364-89FE-4392-8F89-FD284CE774A3}"/>
    <cellStyle name="Normal 3 2 3 5" xfId="6689" xr:uid="{00000000-0005-0000-0000-0000211A0000}"/>
    <cellStyle name="Normal 3 2 3 5 2" xfId="6690" xr:uid="{00000000-0005-0000-0000-0000221A0000}"/>
    <cellStyle name="Normal 3 2 3 5 2 2" xfId="27208" xr:uid="{46DB7293-9449-445A-A8EE-7294030A0043}"/>
    <cellStyle name="Normal 3 2 3 5 3" xfId="27207" xr:uid="{AD865A02-8DE3-4A01-9AAF-F8386AC79E4C}"/>
    <cellStyle name="Normal 3 2 3 5 4" xfId="23682" xr:uid="{C0264197-BC95-4796-A946-0C1525C0ED03}"/>
    <cellStyle name="Normal 3 2 3 5 5" xfId="37647" xr:uid="{5E428C80-36C2-4B44-BEB4-ABBF4B9DB22B}"/>
    <cellStyle name="Normal 3 2 3 5 6" xfId="40127" xr:uid="{2A1FB625-1A11-496D-83E1-2C8736E6BAC7}"/>
    <cellStyle name="Normal 3 2 3 5 7" xfId="42605" xr:uid="{79BE2EBE-F05C-4482-A02F-95EC99CB918B}"/>
    <cellStyle name="Normal 3 2 3 6" xfId="19816" xr:uid="{52A0B135-76EA-4764-AC03-B46391637523}"/>
    <cellStyle name="Normal 3 2 4" xfId="6691" xr:uid="{00000000-0005-0000-0000-0000231A0000}"/>
    <cellStyle name="Normal 3 2 4 2" xfId="6692" xr:uid="{00000000-0005-0000-0000-0000241A0000}"/>
    <cellStyle name="Normal 3 2 4 2 2" xfId="21630" xr:uid="{A19CA831-6732-4EB6-9DF6-23B1617DAA51}"/>
    <cellStyle name="Normal 3 2 4 3" xfId="6693" xr:uid="{00000000-0005-0000-0000-0000251A0000}"/>
    <cellStyle name="Normal 3 2 4 3 2" xfId="27209" xr:uid="{31FB12D2-0380-47D6-91B1-7AF4B7408E69}"/>
    <cellStyle name="Normal 3 2 4 3 3" xfId="21631" xr:uid="{E061F21D-74D8-4FA3-9731-A694263FA814}"/>
    <cellStyle name="Normal 3 2 4 4" xfId="19817" xr:uid="{6D8E4AC4-8551-48EB-BD3F-53C9A591E61A}"/>
    <cellStyle name="Normal 3 2 5" xfId="6694" xr:uid="{00000000-0005-0000-0000-0000261A0000}"/>
    <cellStyle name="Normal 3 2 5 2" xfId="23683" xr:uid="{D6E35AE0-DF6D-4A04-AAF0-2DD7F507E4BE}"/>
    <cellStyle name="Normal 3 2 5 2 2" xfId="37648" xr:uid="{56BE1ED6-6FE5-4BFF-9D46-F8BB0169FD4E}"/>
    <cellStyle name="Normal 3 2 5 2 3" xfId="40128" xr:uid="{180904D9-1533-495D-8378-869D5C8E285C}"/>
    <cellStyle name="Normal 3 2 5 2 4" xfId="42606" xr:uid="{D0737EB1-CE30-4F24-9496-6C1BD838BC2B}"/>
    <cellStyle name="Normal 3 2 5 3" xfId="19818" xr:uid="{148CC03D-3F99-4DD9-ABCC-4FDFC26D3AF1}"/>
    <cellStyle name="Normal 3 2 6" xfId="6695" xr:uid="{00000000-0005-0000-0000-0000271A0000}"/>
    <cellStyle name="Normal 3 2 6 2" xfId="19819" xr:uid="{923866D6-4244-41B7-A46D-9CDB1113E4D6}"/>
    <cellStyle name="Normal 3 2 7" xfId="6696" xr:uid="{00000000-0005-0000-0000-0000281A0000}"/>
    <cellStyle name="Normal 3 2 7 2" xfId="19820" xr:uid="{E110CF98-49FC-441B-BCC1-33544DA60AE0}"/>
    <cellStyle name="Normal 3 2 8" xfId="6697" xr:uid="{00000000-0005-0000-0000-0000291A0000}"/>
    <cellStyle name="Normal 3 2 8 2" xfId="19821" xr:uid="{5A5C9282-EBF7-4194-B657-B0DE38FE7EB5}"/>
    <cellStyle name="Normal 3 2 9" xfId="6698" xr:uid="{00000000-0005-0000-0000-00002A1A0000}"/>
    <cellStyle name="Normal 3 2 9 2" xfId="6699" xr:uid="{00000000-0005-0000-0000-00002B1A0000}"/>
    <cellStyle name="Normal 3 2 9 2 10" xfId="39857" xr:uid="{24982B04-7A5F-4356-8B67-11A0C05BB87A}"/>
    <cellStyle name="Normal 3 2 9 2 11" xfId="42335" xr:uid="{11675669-905A-4EDE-8992-E7371B0B50FA}"/>
    <cellStyle name="Normal 3 2 9 2 2" xfId="6700" xr:uid="{00000000-0005-0000-0000-00002C1A0000}"/>
    <cellStyle name="Normal 3 2 9 2 2 10" xfId="42336" xr:uid="{5A4000D8-C646-400B-83FF-EF07EF7AB2D4}"/>
    <cellStyle name="Normal 3 2 9 2 2 2" xfId="6701" xr:uid="{00000000-0005-0000-0000-00002D1A0000}"/>
    <cellStyle name="Normal 3 2 9 2 2 2 2" xfId="6702" xr:uid="{00000000-0005-0000-0000-00002E1A0000}"/>
    <cellStyle name="Normal 3 2 9 2 2 2 2 2" xfId="6703" xr:uid="{00000000-0005-0000-0000-00002F1A0000}"/>
    <cellStyle name="Normal 3 2 9 2 2 2 2 2 2" xfId="27214" xr:uid="{495103CC-65D3-414C-B372-BB80F1A4075A}"/>
    <cellStyle name="Normal 3 2 9 2 2 2 2 3" xfId="27213" xr:uid="{41EA6A0D-46FC-443D-A317-9A728CF11159}"/>
    <cellStyle name="Normal 3 2 9 2 2 2 3" xfId="6704" xr:uid="{00000000-0005-0000-0000-0000301A0000}"/>
    <cellStyle name="Normal 3 2 9 2 2 2 3 2" xfId="27215" xr:uid="{3F97511E-3092-4800-8326-17B3240CC87D}"/>
    <cellStyle name="Normal 3 2 9 2 2 2 4" xfId="27212" xr:uid="{9F3E8010-F160-41F4-A111-4A72B510DE89}"/>
    <cellStyle name="Normal 3 2 9 2 2 2 5" xfId="24358" xr:uid="{1F54E076-7B1D-409D-933E-D1AF95F397AF}"/>
    <cellStyle name="Normal 3 2 9 2 2 2 6" xfId="38218" xr:uid="{28CC5C85-D347-4480-8931-3BA6452C3577}"/>
    <cellStyle name="Normal 3 2 9 2 2 2 7" xfId="40698" xr:uid="{948100F1-2864-4B3D-855E-FEA7D80D8DCF}"/>
    <cellStyle name="Normal 3 2 9 2 2 2 8" xfId="43176" xr:uid="{FEB67E05-5210-4DCD-9544-72AE2F0CE70A}"/>
    <cellStyle name="Normal 3 2 9 2 2 3" xfId="6705" xr:uid="{00000000-0005-0000-0000-0000311A0000}"/>
    <cellStyle name="Normal 3 2 9 2 2 3 2" xfId="6706" xr:uid="{00000000-0005-0000-0000-0000321A0000}"/>
    <cellStyle name="Normal 3 2 9 2 2 3 2 2" xfId="6707" xr:uid="{00000000-0005-0000-0000-0000331A0000}"/>
    <cellStyle name="Normal 3 2 9 2 2 3 2 2 2" xfId="27218" xr:uid="{95CE03A5-54E7-48A5-BC04-C2F7C28D6512}"/>
    <cellStyle name="Normal 3 2 9 2 2 3 2 3" xfId="27217" xr:uid="{52E14FEA-164A-49FC-BE6A-E0108D11D652}"/>
    <cellStyle name="Normal 3 2 9 2 2 3 3" xfId="6708" xr:uid="{00000000-0005-0000-0000-0000341A0000}"/>
    <cellStyle name="Normal 3 2 9 2 2 3 3 2" xfId="27219" xr:uid="{F1E0D586-101F-4276-A1C7-020120062DF6}"/>
    <cellStyle name="Normal 3 2 9 2 2 3 4" xfId="27216" xr:uid="{1F73B716-DF40-4106-914A-4437D0C91DCF}"/>
    <cellStyle name="Normal 3 2 9 2 2 4" xfId="6709" xr:uid="{00000000-0005-0000-0000-0000351A0000}"/>
    <cellStyle name="Normal 3 2 9 2 2 4 2" xfId="6710" xr:uid="{00000000-0005-0000-0000-0000361A0000}"/>
    <cellStyle name="Normal 3 2 9 2 2 4 2 2" xfId="27221" xr:uid="{B6EA8613-39AD-4BD0-80D9-731D865C6DDD}"/>
    <cellStyle name="Normal 3 2 9 2 2 4 3" xfId="27220" xr:uid="{CE1D7C3F-0966-4001-9C28-3879EDF061A3}"/>
    <cellStyle name="Normal 3 2 9 2 2 5" xfId="6711" xr:uid="{00000000-0005-0000-0000-0000371A0000}"/>
    <cellStyle name="Normal 3 2 9 2 2 5 2" xfId="27222" xr:uid="{53ECC125-7F02-42DE-9AB2-783271E94651}"/>
    <cellStyle name="Normal 3 2 9 2 2 6" xfId="27211" xr:uid="{E7E41CA2-40D0-40F6-B134-D72A40594DE1}"/>
    <cellStyle name="Normal 3 2 9 2 2 7" xfId="21634" xr:uid="{C7B17477-7256-4ACD-8E8B-2C5BFB8FD7AD}"/>
    <cellStyle name="Normal 3 2 9 2 2 8" xfId="37378" xr:uid="{523881C6-B0AD-498F-AA4F-A51D6FB3D751}"/>
    <cellStyle name="Normal 3 2 9 2 2 9" xfId="39858" xr:uid="{831FFDD5-92D6-430A-B678-8DA1309FABD0}"/>
    <cellStyle name="Normal 3 2 9 2 3" xfId="6712" xr:uid="{00000000-0005-0000-0000-0000381A0000}"/>
    <cellStyle name="Normal 3 2 9 2 3 2" xfId="6713" xr:uid="{00000000-0005-0000-0000-0000391A0000}"/>
    <cellStyle name="Normal 3 2 9 2 3 2 2" xfId="6714" xr:uid="{00000000-0005-0000-0000-00003A1A0000}"/>
    <cellStyle name="Normal 3 2 9 2 3 2 2 2" xfId="27225" xr:uid="{476A4E00-DEAA-40CA-9D48-83C6C8D4CC2E}"/>
    <cellStyle name="Normal 3 2 9 2 3 2 3" xfId="27224" xr:uid="{DAF4E8A4-E3C2-4C8D-BD01-B37EF4824F42}"/>
    <cellStyle name="Normal 3 2 9 2 3 3" xfId="6715" xr:uid="{00000000-0005-0000-0000-00003B1A0000}"/>
    <cellStyle name="Normal 3 2 9 2 3 3 2" xfId="27226" xr:uid="{F131586C-896E-4780-BCB9-8052F59E5312}"/>
    <cellStyle name="Normal 3 2 9 2 3 4" xfId="27223" xr:uid="{75E20805-5345-45D4-A667-A03334A40ABB}"/>
    <cellStyle name="Normal 3 2 9 2 3 5" xfId="24357" xr:uid="{A58EF5BE-0B21-4EDB-B703-91912775BAC6}"/>
    <cellStyle name="Normal 3 2 9 2 3 6" xfId="38217" xr:uid="{CFB61896-1CF2-4625-8D93-6A896AD6C31F}"/>
    <cellStyle name="Normal 3 2 9 2 3 7" xfId="40697" xr:uid="{4B96765A-5681-4720-AC52-0F8AF4D0541C}"/>
    <cellStyle name="Normal 3 2 9 2 3 8" xfId="43175" xr:uid="{D040244B-6A1D-4E34-BA61-3AFBAF000858}"/>
    <cellStyle name="Normal 3 2 9 2 4" xfId="6716" xr:uid="{00000000-0005-0000-0000-00003C1A0000}"/>
    <cellStyle name="Normal 3 2 9 2 4 2" xfId="6717" xr:uid="{00000000-0005-0000-0000-00003D1A0000}"/>
    <cellStyle name="Normal 3 2 9 2 4 2 2" xfId="6718" xr:uid="{00000000-0005-0000-0000-00003E1A0000}"/>
    <cellStyle name="Normal 3 2 9 2 4 2 2 2" xfId="27229" xr:uid="{4D4DD655-711B-40D2-B190-FEF0CF8FE76A}"/>
    <cellStyle name="Normal 3 2 9 2 4 2 3" xfId="27228" xr:uid="{C2296BAC-8DFF-4335-B8E8-997D78ACDD20}"/>
    <cellStyle name="Normal 3 2 9 2 4 3" xfId="6719" xr:uid="{00000000-0005-0000-0000-00003F1A0000}"/>
    <cellStyle name="Normal 3 2 9 2 4 3 2" xfId="27230" xr:uid="{BBC558A0-96FF-4BED-BA24-24EFEA845E32}"/>
    <cellStyle name="Normal 3 2 9 2 4 4" xfId="27227" xr:uid="{90C27879-B7F4-401E-892B-1BF3ECF383C0}"/>
    <cellStyle name="Normal 3 2 9 2 5" xfId="6720" xr:uid="{00000000-0005-0000-0000-0000401A0000}"/>
    <cellStyle name="Normal 3 2 9 2 5 2" xfId="6721" xr:uid="{00000000-0005-0000-0000-0000411A0000}"/>
    <cellStyle name="Normal 3 2 9 2 5 2 2" xfId="27232" xr:uid="{6B4973AD-154C-4A58-A66F-D5E893AFA695}"/>
    <cellStyle name="Normal 3 2 9 2 5 3" xfId="27231" xr:uid="{9F7EF014-57A7-4D95-9B73-00A05C08E60E}"/>
    <cellStyle name="Normal 3 2 9 2 6" xfId="6722" xr:uid="{00000000-0005-0000-0000-0000421A0000}"/>
    <cellStyle name="Normal 3 2 9 2 6 2" xfId="27233" xr:uid="{85DA40CD-772F-45E9-B035-7A200CD804A5}"/>
    <cellStyle name="Normal 3 2 9 2 7" xfId="27210" xr:uid="{97D57620-40E5-4E68-A9FD-DEC210652A7B}"/>
    <cellStyle name="Normal 3 2 9 2 8" xfId="21633" xr:uid="{6DFD23B6-9ABB-4353-9845-5DA9F6EF2593}"/>
    <cellStyle name="Normal 3 2 9 2 9" xfId="37377" xr:uid="{BF009182-F61A-4981-AB0D-D3F0213709C5}"/>
    <cellStyle name="Normal 3 2 9 3" xfId="6723" xr:uid="{00000000-0005-0000-0000-0000431A0000}"/>
    <cellStyle name="Normal 3 2 9 3 2" xfId="27234" xr:uid="{E9E787F8-453E-4FBF-B764-5299417786E6}"/>
    <cellStyle name="Normal 3 2 9 4" xfId="6724" xr:uid="{00000000-0005-0000-0000-0000441A0000}"/>
    <cellStyle name="Normal 3 2 9 4 2" xfId="6725" xr:uid="{00000000-0005-0000-0000-0000451A0000}"/>
    <cellStyle name="Normal 3 2 9 4 2 2" xfId="6726" xr:uid="{00000000-0005-0000-0000-0000461A0000}"/>
    <cellStyle name="Normal 3 2 9 4 2 2 2" xfId="27237" xr:uid="{A6F0CF0E-85BB-43D1-A939-53870331B27F}"/>
    <cellStyle name="Normal 3 2 9 4 2 3" xfId="27236" xr:uid="{3544F55C-108F-497F-9D66-B00A5D700F7E}"/>
    <cellStyle name="Normal 3 2 9 4 3" xfId="6727" xr:uid="{00000000-0005-0000-0000-0000471A0000}"/>
    <cellStyle name="Normal 3 2 9 4 3 2" xfId="27238" xr:uid="{8881266F-AED3-47CE-86E5-BE70F68E8E90}"/>
    <cellStyle name="Normal 3 2 9 4 4" xfId="27235" xr:uid="{6F772CC5-DA6E-4579-BB2F-B71BAEF2A229}"/>
    <cellStyle name="Normal 3 2 9 5" xfId="21632" xr:uid="{6298DE9A-5CDC-4A84-9C99-BCBC57BCA364}"/>
    <cellStyle name="Normal 3 2_ELC" xfId="6728" xr:uid="{00000000-0005-0000-0000-0000481A0000}"/>
    <cellStyle name="Normal 3 20" xfId="6729" xr:uid="{00000000-0005-0000-0000-0000491A0000}"/>
    <cellStyle name="Normal 3 20 2" xfId="21635" xr:uid="{548A8041-80DF-4710-95D9-63AFDEC5D1D3}"/>
    <cellStyle name="Normal 3 21" xfId="6730" xr:uid="{00000000-0005-0000-0000-00004A1A0000}"/>
    <cellStyle name="Normal 3 21 2" xfId="21636" xr:uid="{5DF329A7-B8CA-4D54-B3DD-4AB3E5915019}"/>
    <cellStyle name="Normal 3 22" xfId="6731" xr:uid="{00000000-0005-0000-0000-00004B1A0000}"/>
    <cellStyle name="Normal 3 22 2" xfId="21637" xr:uid="{9D4F9975-0F38-4254-9DF2-0E589775C92F}"/>
    <cellStyle name="Normal 3 23" xfId="6732" xr:uid="{00000000-0005-0000-0000-00004C1A0000}"/>
    <cellStyle name="Normal 3 23 2" xfId="21638" xr:uid="{C84C8BF4-4ABF-4A9D-9331-75FFD2763D9D}"/>
    <cellStyle name="Normal 3 24" xfId="6733" xr:uid="{00000000-0005-0000-0000-00004D1A0000}"/>
    <cellStyle name="Normal 3 24 2" xfId="21639" xr:uid="{C4CC07E7-2D0C-4B06-8872-DE5B43B16E7C}"/>
    <cellStyle name="Normal 3 25" xfId="6734" xr:uid="{00000000-0005-0000-0000-00004E1A0000}"/>
    <cellStyle name="Normal 3 25 2" xfId="21640" xr:uid="{74AE3028-702C-4AA1-A9CB-11DFF71136F3}"/>
    <cellStyle name="Normal 3 26" xfId="6735" xr:uid="{00000000-0005-0000-0000-00004F1A0000}"/>
    <cellStyle name="Normal 3 26 2" xfId="27239" xr:uid="{F6DD4421-031B-46E2-AFC7-B2C98552DFAD}"/>
    <cellStyle name="Normal 3 26 3" xfId="21641" xr:uid="{6D169696-9A1B-46A5-B923-8407FB1273EE}"/>
    <cellStyle name="Normal 3 27" xfId="6736" xr:uid="{00000000-0005-0000-0000-0000501A0000}"/>
    <cellStyle name="Normal 3 27 2" xfId="27240" xr:uid="{903EE471-817C-45EE-893F-EFC4DF26B8C9}"/>
    <cellStyle name="Normal 3 27 3" xfId="21642" xr:uid="{8B15C815-4F37-4A46-8FA0-C94453C0EC12}"/>
    <cellStyle name="Normal 3 28" xfId="6737" xr:uid="{00000000-0005-0000-0000-0000511A0000}"/>
    <cellStyle name="Normal 3 28 2" xfId="27241" xr:uid="{5A4914D2-7835-4F76-839A-6E4507415883}"/>
    <cellStyle name="Normal 3 28 3" xfId="21643" xr:uid="{B28790CE-7ED5-4879-BBA9-4E50048A28FD}"/>
    <cellStyle name="Normal 3 29" xfId="6738" xr:uid="{00000000-0005-0000-0000-0000521A0000}"/>
    <cellStyle name="Normal 3 29 2" xfId="6739" xr:uid="{00000000-0005-0000-0000-0000531A0000}"/>
    <cellStyle name="Normal 3 29 2 2" xfId="27242" xr:uid="{67145BA8-74D8-4595-9965-A758EBEB97FA}"/>
    <cellStyle name="Normal 3 29 3" xfId="21644" xr:uid="{13AF64BA-F32A-44A1-86B4-29923BEDE8C9}"/>
    <cellStyle name="Normal 3 3" xfId="6740" xr:uid="{00000000-0005-0000-0000-0000541A0000}"/>
    <cellStyle name="Normal 3 3 10" xfId="19822" xr:uid="{E50D76F4-BF78-43C2-A26D-E104786035CB}"/>
    <cellStyle name="Normal 3 3 2" xfId="6741" xr:uid="{00000000-0005-0000-0000-0000551A0000}"/>
    <cellStyle name="Normal 3 3 2 2" xfId="6742" xr:uid="{00000000-0005-0000-0000-0000561A0000}"/>
    <cellStyle name="Normal 3 3 2 2 2" xfId="21645" xr:uid="{26BACF01-AFAB-4253-8158-540521F2E60A}"/>
    <cellStyle name="Normal 3 3 2 3" xfId="6743" xr:uid="{00000000-0005-0000-0000-0000571A0000}"/>
    <cellStyle name="Normal 3 3 2 3 2" xfId="27243" xr:uid="{A328EBF5-7E72-475B-BD88-65E39B4B063B}"/>
    <cellStyle name="Normal 3 3 2 3 3" xfId="21646" xr:uid="{4AFAEF23-FA3B-478D-9B25-46A4C310D025}"/>
    <cellStyle name="Normal 3 3 2 4" xfId="19823" xr:uid="{6865B0E9-FD9E-4C44-BF99-760C78703954}"/>
    <cellStyle name="Normal 3 3 3" xfId="6744" xr:uid="{00000000-0005-0000-0000-0000581A0000}"/>
    <cellStyle name="Normal 3 3 3 2" xfId="19824" xr:uid="{20CB4BA4-227C-4C97-833A-BEDB7A9E067D}"/>
    <cellStyle name="Normal 3 3 4" xfId="6745" xr:uid="{00000000-0005-0000-0000-0000591A0000}"/>
    <cellStyle name="Normal 3 3 4 2" xfId="19825" xr:uid="{4597AF44-A079-4191-92A5-709A782B56AA}"/>
    <cellStyle name="Normal 3 3 5" xfId="6746" xr:uid="{00000000-0005-0000-0000-00005A1A0000}"/>
    <cellStyle name="Normal 3 3 5 2" xfId="19826" xr:uid="{4AA5C19B-9B4F-4D58-B195-4A1479A54DB9}"/>
    <cellStyle name="Normal 3 3 6" xfId="6747" xr:uid="{00000000-0005-0000-0000-00005B1A0000}"/>
    <cellStyle name="Normal 3 3 6 2" xfId="19827" xr:uid="{340863AC-2607-4D0E-9E90-3EBCED842169}"/>
    <cellStyle name="Normal 3 3 7" xfId="6748" xr:uid="{00000000-0005-0000-0000-00005C1A0000}"/>
    <cellStyle name="Normal 3 3 7 2" xfId="19828" xr:uid="{5D5BDED7-AB45-4EA6-A9B9-3EF3C87C690B}"/>
    <cellStyle name="Normal 3 3 8" xfId="6749" xr:uid="{00000000-0005-0000-0000-00005D1A0000}"/>
    <cellStyle name="Normal 3 3 8 2" xfId="19829" xr:uid="{9C3018C5-C3F0-42C7-802D-27BF5DA98E5F}"/>
    <cellStyle name="Normal 3 3 9" xfId="6750" xr:uid="{00000000-0005-0000-0000-00005E1A0000}"/>
    <cellStyle name="Normal 3 3 9 2" xfId="21648" xr:uid="{44F7F054-C09F-41AF-B932-68CF1A723353}"/>
    <cellStyle name="Normal 3 30" xfId="6751" xr:uid="{00000000-0005-0000-0000-00005F1A0000}"/>
    <cellStyle name="Normal 3 30 10" xfId="42337" xr:uid="{5C03A0E3-86F6-46E3-992E-2615CE37C295}"/>
    <cellStyle name="Normal 3 30 2" xfId="6752" xr:uid="{00000000-0005-0000-0000-0000601A0000}"/>
    <cellStyle name="Normal 3 30 2 2" xfId="6753" xr:uid="{00000000-0005-0000-0000-0000611A0000}"/>
    <cellStyle name="Normal 3 30 2 2 2" xfId="6754" xr:uid="{00000000-0005-0000-0000-0000621A0000}"/>
    <cellStyle name="Normal 3 30 2 2 2 2" xfId="27247" xr:uid="{49848255-833A-46A8-9A72-C0F299B06F42}"/>
    <cellStyle name="Normal 3 30 2 2 3" xfId="27246" xr:uid="{7E356816-D45B-40B8-BA47-7070013DD5F0}"/>
    <cellStyle name="Normal 3 30 2 3" xfId="6755" xr:uid="{00000000-0005-0000-0000-0000631A0000}"/>
    <cellStyle name="Normal 3 30 2 3 2" xfId="27248" xr:uid="{0CBD5678-6300-4E10-88AA-6CBC8CA411D4}"/>
    <cellStyle name="Normal 3 30 2 4" xfId="6756" xr:uid="{00000000-0005-0000-0000-0000641A0000}"/>
    <cellStyle name="Normal 3 30 2 4 2" xfId="27249" xr:uid="{E1E95C56-30FE-461D-BFA9-879543A2AAD5}"/>
    <cellStyle name="Normal 3 30 2 5" xfId="27245" xr:uid="{D9668249-82C7-40DF-B96C-7E90850747CC}"/>
    <cellStyle name="Normal 3 30 2 6" xfId="24359" xr:uid="{DE68BBB9-4AEE-4C5B-84CD-5BEBC2619340}"/>
    <cellStyle name="Normal 3 30 2 7" xfId="38219" xr:uid="{D11831C0-EB84-4839-AE59-2B11181B0E0A}"/>
    <cellStyle name="Normal 3 30 2 8" xfId="40699" xr:uid="{61D7B211-62F6-4413-8F5A-39D22A27B92F}"/>
    <cellStyle name="Normal 3 30 2 9" xfId="43177" xr:uid="{ED318AA9-94B8-4A7B-8ECC-17226646E1D2}"/>
    <cellStyle name="Normal 3 30 3" xfId="6757" xr:uid="{00000000-0005-0000-0000-0000651A0000}"/>
    <cellStyle name="Normal 3 30 3 2" xfId="6758" xr:uid="{00000000-0005-0000-0000-0000661A0000}"/>
    <cellStyle name="Normal 3 30 3 2 2" xfId="6759" xr:uid="{00000000-0005-0000-0000-0000671A0000}"/>
    <cellStyle name="Normal 3 30 3 2 2 2" xfId="27252" xr:uid="{06E04F54-2F97-4566-B44A-81973393D3CD}"/>
    <cellStyle name="Normal 3 30 3 2 3" xfId="27251" xr:uid="{67CBA662-58CA-4EEC-BA34-62BD86FA60C8}"/>
    <cellStyle name="Normal 3 30 3 3" xfId="6760" xr:uid="{00000000-0005-0000-0000-0000681A0000}"/>
    <cellStyle name="Normal 3 30 3 3 2" xfId="27253" xr:uid="{D5FDB596-B69D-4D80-BFBD-7C5C2147E7C9}"/>
    <cellStyle name="Normal 3 30 3 4" xfId="27250" xr:uid="{88F7A778-CD6A-42AD-A0BA-AB78ED827B46}"/>
    <cellStyle name="Normal 3 30 4" xfId="6761" xr:uid="{00000000-0005-0000-0000-0000691A0000}"/>
    <cellStyle name="Normal 3 30 4 2" xfId="6762" xr:uid="{00000000-0005-0000-0000-00006A1A0000}"/>
    <cellStyle name="Normal 3 30 4 2 2" xfId="27255" xr:uid="{3DD87DA3-DA09-4355-8E90-ACD4AECD1A05}"/>
    <cellStyle name="Normal 3 30 4 3" xfId="27254" xr:uid="{FBEFB656-93E2-499E-986D-985B5225D730}"/>
    <cellStyle name="Normal 3 30 5" xfId="6763" xr:uid="{00000000-0005-0000-0000-00006B1A0000}"/>
    <cellStyle name="Normal 3 30 5 2" xfId="27256" xr:uid="{26CBF098-EEC2-42AE-9635-B58A73B0112C}"/>
    <cellStyle name="Normal 3 30 6" xfId="27244" xr:uid="{54977D0E-CADB-4374-821C-D6E186776CE7}"/>
    <cellStyle name="Normal 3 30 7" xfId="21649" xr:uid="{7C0D95AD-2AD1-429F-8541-B2D412576E1E}"/>
    <cellStyle name="Normal 3 30 8" xfId="37379" xr:uid="{073267BE-EA3C-4FFC-AD8F-1AF7FDEBAEB2}"/>
    <cellStyle name="Normal 3 30 9" xfId="39859" xr:uid="{2653E74C-AAAE-47D4-B995-9C550B017D6C}"/>
    <cellStyle name="Normal 3 31" xfId="6764" xr:uid="{00000000-0005-0000-0000-00006C1A0000}"/>
    <cellStyle name="Normal 3 31 2" xfId="6765" xr:uid="{00000000-0005-0000-0000-00006D1A0000}"/>
    <cellStyle name="Normal 3 31 2 2" xfId="6766" xr:uid="{00000000-0005-0000-0000-00006E1A0000}"/>
    <cellStyle name="Normal 3 31 2 2 2" xfId="27259" xr:uid="{21B36588-B447-4EEC-BCE4-FAC40002E6E7}"/>
    <cellStyle name="Normal 3 31 2 3" xfId="27258" xr:uid="{D9D2DA8E-422F-4D8F-BF9B-D15E0DE7B518}"/>
    <cellStyle name="Normal 3 31 3" xfId="6767" xr:uid="{00000000-0005-0000-0000-00006F1A0000}"/>
    <cellStyle name="Normal 3 31 3 2" xfId="27260" xr:uid="{F0E11684-FAC6-4502-AEA8-C893FB9DA097}"/>
    <cellStyle name="Normal 3 31 4" xfId="6768" xr:uid="{00000000-0005-0000-0000-0000701A0000}"/>
    <cellStyle name="Normal 3 31 4 2" xfId="27261" xr:uid="{4FE999B8-1589-415E-89D3-8AC2092C935F}"/>
    <cellStyle name="Normal 3 31 5" xfId="27257" xr:uid="{2E63272B-EA01-411E-8579-7359EA80D6E5}"/>
    <cellStyle name="Normal 3 32" xfId="6769" xr:uid="{00000000-0005-0000-0000-0000711A0000}"/>
    <cellStyle name="Normal 3 32 2" xfId="6770" xr:uid="{00000000-0005-0000-0000-0000721A0000}"/>
    <cellStyle name="Normal 3 32 2 2" xfId="27263" xr:uid="{9249C0B3-D0A7-4678-8A10-11233CD7C727}"/>
    <cellStyle name="Normal 3 32 3" xfId="6771" xr:uid="{00000000-0005-0000-0000-0000731A0000}"/>
    <cellStyle name="Normal 3 32 3 2" xfId="27264" xr:uid="{42584258-DC44-467D-B09B-7086F91E3536}"/>
    <cellStyle name="Normal 3 32 4" xfId="27262" xr:uid="{C677BBE1-29B6-4380-8C00-062A2116A65E}"/>
    <cellStyle name="Normal 3 33" xfId="19471" xr:uid="{BA7AC7AD-FB9C-4968-94C0-4144558A8252}"/>
    <cellStyle name="Normal 3 4" xfId="6772" xr:uid="{00000000-0005-0000-0000-0000741A0000}"/>
    <cellStyle name="Normal 3 4 2" xfId="6773" xr:uid="{00000000-0005-0000-0000-0000751A0000}"/>
    <cellStyle name="Normal 3 4 2 2" xfId="23684" xr:uid="{D84E4DDB-E5CF-4079-B295-20F8F98994DC}"/>
    <cellStyle name="Normal 3 4 2 3" xfId="19831" xr:uid="{E534EE3F-FF7C-4AE2-A8D2-BC27279DD46A}"/>
    <cellStyle name="Normal 3 4 3" xfId="6774" xr:uid="{00000000-0005-0000-0000-0000761A0000}"/>
    <cellStyle name="Normal 3 4 3 2" xfId="19832" xr:uid="{B1288F17-BE24-4699-8A26-B331197FC959}"/>
    <cellStyle name="Normal 3 4 4" xfId="6775" xr:uid="{00000000-0005-0000-0000-0000771A0000}"/>
    <cellStyle name="Normal 3 4 4 2" xfId="6776" xr:uid="{00000000-0005-0000-0000-0000781A0000}"/>
    <cellStyle name="Normal 3 4 4 2 2" xfId="27265" xr:uid="{879AF25E-A81E-49BB-9468-0DC5C72FED24}"/>
    <cellStyle name="Normal 3 4 4 2 3" xfId="21650" xr:uid="{D8468B97-ECC7-4133-A946-CBD9F1015A9F}"/>
    <cellStyle name="Normal 3 4 4 3" xfId="6777" xr:uid="{00000000-0005-0000-0000-0000791A0000}"/>
    <cellStyle name="Normal 3 4 4 3 2" xfId="21651" xr:uid="{1343DE21-9674-420B-861A-79B723497798}"/>
    <cellStyle name="Normal 3 4 4 4" xfId="19833" xr:uid="{1B9BB20C-DD99-4F52-B378-18659E5105C5}"/>
    <cellStyle name="Normal 3 4 5" xfId="6778" xr:uid="{00000000-0005-0000-0000-00007A1A0000}"/>
    <cellStyle name="Normal 3 4 5 2" xfId="19834" xr:uid="{B5F26C0A-0BD0-4C22-8E5F-DBA6C518FCF8}"/>
    <cellStyle name="Normal 3 4 6" xfId="6779" xr:uid="{00000000-0005-0000-0000-00007B1A0000}"/>
    <cellStyle name="Normal 3 4 6 2" xfId="19835" xr:uid="{9A8558CC-0A52-40E7-AED0-A2DB66499192}"/>
    <cellStyle name="Normal 3 4 7" xfId="6780" xr:uid="{00000000-0005-0000-0000-00007C1A0000}"/>
    <cellStyle name="Normal 3 4 7 2" xfId="19836" xr:uid="{147CD7AC-0F2D-42A9-9F37-4A5B69EAA084}"/>
    <cellStyle name="Normal 3 4 8" xfId="6781" xr:uid="{00000000-0005-0000-0000-00007D1A0000}"/>
    <cellStyle name="Normal 3 4 8 2" xfId="19837" xr:uid="{485CCDA3-17E1-4717-94EE-FEF6E2D6E242}"/>
    <cellStyle name="Normal 3 4 9" xfId="19830" xr:uid="{1E332576-0F87-4290-B863-AF02669E618B}"/>
    <cellStyle name="Normal 3 5" xfId="6782" xr:uid="{00000000-0005-0000-0000-00007E1A0000}"/>
    <cellStyle name="Normal 3 5 10" xfId="19838" xr:uid="{3E8A3BB7-66F7-4EBA-A366-F6A056DD4EFA}"/>
    <cellStyle name="Normal 3 5 2" xfId="6783" xr:uid="{00000000-0005-0000-0000-00007F1A0000}"/>
    <cellStyle name="Normal 3 5 2 2" xfId="19839" xr:uid="{FFEC0E51-D3CC-4364-B142-3B9246E0F172}"/>
    <cellStyle name="Normal 3 5 3" xfId="6784" xr:uid="{00000000-0005-0000-0000-0000801A0000}"/>
    <cellStyle name="Normal 3 5 3 2" xfId="6785" xr:uid="{00000000-0005-0000-0000-0000811A0000}"/>
    <cellStyle name="Normal 3 5 3 2 2" xfId="21654" xr:uid="{A4917705-C1C1-4DFE-8A09-FDED42E74B2A}"/>
    <cellStyle name="Normal 3 5 3 3" xfId="6786" xr:uid="{00000000-0005-0000-0000-0000821A0000}"/>
    <cellStyle name="Normal 3 5 3 3 2" xfId="27266" xr:uid="{C1C88F9B-7B7D-4D87-9E19-6B5497F76A56}"/>
    <cellStyle name="Normal 3 5 3 3 3" xfId="21655" xr:uid="{3835443E-0C39-4AB3-BB7F-1E7EB74B406E}"/>
    <cellStyle name="Normal 3 5 3 4" xfId="19840" xr:uid="{E05E73D6-76C9-43D6-A8DE-F85FAD9AAB36}"/>
    <cellStyle name="Normal 3 5 4" xfId="6787" xr:uid="{00000000-0005-0000-0000-0000831A0000}"/>
    <cellStyle name="Normal 3 5 4 2" xfId="6788" xr:uid="{00000000-0005-0000-0000-0000841A0000}"/>
    <cellStyle name="Normal 3 5 4 2 2" xfId="21656" xr:uid="{443EDC39-1B32-4A20-A9D8-DA14EC8510D5}"/>
    <cellStyle name="Normal 3 5 4 3" xfId="6789" xr:uid="{00000000-0005-0000-0000-0000851A0000}"/>
    <cellStyle name="Normal 3 5 4 3 10" xfId="42339" xr:uid="{4F5701E7-2D25-481B-91CB-9DD016FD52C3}"/>
    <cellStyle name="Normal 3 5 4 3 2" xfId="6790" xr:uid="{00000000-0005-0000-0000-0000861A0000}"/>
    <cellStyle name="Normal 3 5 4 3 2 2" xfId="6791" xr:uid="{00000000-0005-0000-0000-0000871A0000}"/>
    <cellStyle name="Normal 3 5 4 3 2 2 2" xfId="6792" xr:uid="{00000000-0005-0000-0000-0000881A0000}"/>
    <cellStyle name="Normal 3 5 4 3 2 2 2 2" xfId="27270" xr:uid="{631665EC-D1FD-4FE7-9FD6-402FD44FF4F2}"/>
    <cellStyle name="Normal 3 5 4 3 2 2 3" xfId="27269" xr:uid="{BA36C2F2-D9B8-4750-BB08-A9CBE5A9EBB5}"/>
    <cellStyle name="Normal 3 5 4 3 2 3" xfId="6793" xr:uid="{00000000-0005-0000-0000-0000891A0000}"/>
    <cellStyle name="Normal 3 5 4 3 2 3 2" xfId="27271" xr:uid="{B73F2DC7-8D94-425A-A630-9B2832AE9BAF}"/>
    <cellStyle name="Normal 3 5 4 3 2 4" xfId="27268" xr:uid="{F26E83ED-F0F2-4B4F-B74D-430A00CA4D88}"/>
    <cellStyle name="Normal 3 5 4 3 2 5" xfId="24360" xr:uid="{75D46104-A2CF-49D1-8BC2-B726307CFC27}"/>
    <cellStyle name="Normal 3 5 4 3 2 6" xfId="38220" xr:uid="{DA97893F-B59C-451D-A4B1-D7D09527C129}"/>
    <cellStyle name="Normal 3 5 4 3 2 7" xfId="40700" xr:uid="{A3EB1DE3-34FF-4A0C-B9FD-E3DA67E07FF0}"/>
    <cellStyle name="Normal 3 5 4 3 2 8" xfId="43178" xr:uid="{5D7F6E38-AF92-424E-A2B9-1F76D03C6E0D}"/>
    <cellStyle name="Normal 3 5 4 3 3" xfId="6794" xr:uid="{00000000-0005-0000-0000-00008A1A0000}"/>
    <cellStyle name="Normal 3 5 4 3 3 2" xfId="6795" xr:uid="{00000000-0005-0000-0000-00008B1A0000}"/>
    <cellStyle name="Normal 3 5 4 3 3 2 2" xfId="6796" xr:uid="{00000000-0005-0000-0000-00008C1A0000}"/>
    <cellStyle name="Normal 3 5 4 3 3 2 2 2" xfId="27274" xr:uid="{CBCBFA6A-E671-45EB-8B6F-EFF7AAEEC3ED}"/>
    <cellStyle name="Normal 3 5 4 3 3 2 3" xfId="27273" xr:uid="{C8E99D35-FAE6-456F-A391-DB2B44E4900F}"/>
    <cellStyle name="Normal 3 5 4 3 3 3" xfId="6797" xr:uid="{00000000-0005-0000-0000-00008D1A0000}"/>
    <cellStyle name="Normal 3 5 4 3 3 3 2" xfId="27275" xr:uid="{72CCF624-9918-4477-8D25-8ED75E97738A}"/>
    <cellStyle name="Normal 3 5 4 3 3 4" xfId="27272" xr:uid="{EE07649A-D7A7-419F-ADBB-531D09683AA2}"/>
    <cellStyle name="Normal 3 5 4 3 4" xfId="6798" xr:uid="{00000000-0005-0000-0000-00008E1A0000}"/>
    <cellStyle name="Normal 3 5 4 3 4 2" xfId="6799" xr:uid="{00000000-0005-0000-0000-00008F1A0000}"/>
    <cellStyle name="Normal 3 5 4 3 4 2 2" xfId="27277" xr:uid="{F1771FCB-543D-47ED-B725-061F7318D004}"/>
    <cellStyle name="Normal 3 5 4 3 4 3" xfId="27276" xr:uid="{F67047BB-5F47-4734-8933-B9907298B6BF}"/>
    <cellStyle name="Normal 3 5 4 3 5" xfId="6800" xr:uid="{00000000-0005-0000-0000-0000901A0000}"/>
    <cellStyle name="Normal 3 5 4 3 5 2" xfId="27278" xr:uid="{D6A3997F-D129-420C-927C-C8CBFC8CCF9E}"/>
    <cellStyle name="Normal 3 5 4 3 6" xfId="27267" xr:uid="{76BAE452-B0C2-49F3-82EA-BC5B0566C1B1}"/>
    <cellStyle name="Normal 3 5 4 3 7" xfId="21657" xr:uid="{A7A9C5F3-5636-4F74-9CE6-D88FC296663F}"/>
    <cellStyle name="Normal 3 5 4 3 8" xfId="37381" xr:uid="{164E5058-C933-45AF-A769-6BA83D369237}"/>
    <cellStyle name="Normal 3 5 4 3 9" xfId="39861" xr:uid="{6527B2BF-FC89-4697-82E8-25B032AD9A6C}"/>
    <cellStyle name="Normal 3 5 4 4" xfId="6801" xr:uid="{00000000-0005-0000-0000-0000911A0000}"/>
    <cellStyle name="Normal 3 5 4 4 2" xfId="6802" xr:uid="{00000000-0005-0000-0000-0000921A0000}"/>
    <cellStyle name="Normal 3 5 4 4 2 2" xfId="6803" xr:uid="{00000000-0005-0000-0000-0000931A0000}"/>
    <cellStyle name="Normal 3 5 4 4 2 2 2" xfId="6804" xr:uid="{00000000-0005-0000-0000-0000941A0000}"/>
    <cellStyle name="Normal 3 5 4 4 2 2 2 2" xfId="27282" xr:uid="{BF643FA0-7DE1-4C95-9BBD-FF3D27DC9A8B}"/>
    <cellStyle name="Normal 3 5 4 4 2 2 3" xfId="27281" xr:uid="{4AFF9AB4-E35F-4E26-993F-B0A8862E12BA}"/>
    <cellStyle name="Normal 3 5 4 4 2 3" xfId="6805" xr:uid="{00000000-0005-0000-0000-0000951A0000}"/>
    <cellStyle name="Normal 3 5 4 4 2 3 2" xfId="27283" xr:uid="{D59B4682-ADAE-450C-88A7-6D7CB4A4B17B}"/>
    <cellStyle name="Normal 3 5 4 4 2 4" xfId="27280" xr:uid="{D45A426C-1E94-4093-857F-E5F94ABE8C40}"/>
    <cellStyle name="Normal 3 5 4 4 2 5" xfId="24361" xr:uid="{D6890E1D-48E5-4778-9616-80FBF08F79B1}"/>
    <cellStyle name="Normal 3 5 4 4 2 6" xfId="38221" xr:uid="{67D11825-9030-44EA-8678-8264DBB9F8FB}"/>
    <cellStyle name="Normal 3 5 4 4 2 7" xfId="40701" xr:uid="{29306719-5391-4C21-973B-2FD580313AFC}"/>
    <cellStyle name="Normal 3 5 4 4 2 8" xfId="43179" xr:uid="{66C4D978-A0EB-4A16-AA0E-2FFF27792B6B}"/>
    <cellStyle name="Normal 3 5 4 4 3" xfId="6806" xr:uid="{00000000-0005-0000-0000-0000961A0000}"/>
    <cellStyle name="Normal 3 5 4 4 3 2" xfId="6807" xr:uid="{00000000-0005-0000-0000-0000971A0000}"/>
    <cellStyle name="Normal 3 5 4 4 3 2 2" xfId="27285" xr:uid="{BC8D376D-7F30-4270-93F6-E36DF28C666E}"/>
    <cellStyle name="Normal 3 5 4 4 3 3" xfId="27284" xr:uid="{05BE6F6D-98B0-403D-8ED5-C68C1C4A12C7}"/>
    <cellStyle name="Normal 3 5 4 4 4" xfId="6808" xr:uid="{00000000-0005-0000-0000-0000981A0000}"/>
    <cellStyle name="Normal 3 5 4 4 4 2" xfId="27286" xr:uid="{851830A7-F6C8-4BB3-9847-AFFA299A9713}"/>
    <cellStyle name="Normal 3 5 4 4 5" xfId="27279" xr:uid="{328254FE-D20E-45CF-8EA2-B9A1248ACCEE}"/>
    <cellStyle name="Normal 3 5 4 4 6" xfId="21658" xr:uid="{8FD815C9-FD03-4988-9F5B-AF9EA1A719F0}"/>
    <cellStyle name="Normal 3 5 4 4 7" xfId="37382" xr:uid="{95DAA9B6-0606-4FCD-9440-586F08AB6BED}"/>
    <cellStyle name="Normal 3 5 4 4 8" xfId="39862" xr:uid="{6BB39782-5DCE-4294-924C-37CFDCA5850D}"/>
    <cellStyle name="Normal 3 5 4 4 9" xfId="42340" xr:uid="{D734621E-75A6-4D57-9A2F-E1B54BBEDA84}"/>
    <cellStyle name="Normal 3 5 4 5" xfId="6809" xr:uid="{00000000-0005-0000-0000-0000991A0000}"/>
    <cellStyle name="Normal 3 5 4 5 2" xfId="6810" xr:uid="{00000000-0005-0000-0000-00009A1A0000}"/>
    <cellStyle name="Normal 3 5 4 5 2 2" xfId="27288" xr:uid="{BBC64E8C-2A02-45BA-B803-45AE3D34D281}"/>
    <cellStyle name="Normal 3 5 4 5 3" xfId="27287" xr:uid="{C3FDE3F4-8232-4A86-95FB-CFE2078309DA}"/>
    <cellStyle name="Normal 3 5 4 6" xfId="19841" xr:uid="{5DEE6F1C-859E-44D2-87C3-47E5B893C77D}"/>
    <cellStyle name="Normal 3 5 5" xfId="6811" xr:uid="{00000000-0005-0000-0000-00009B1A0000}"/>
    <cellStyle name="Normal 3 5 5 2" xfId="19842" xr:uid="{ADB0F467-AD62-4916-94AC-EEC251067E6E}"/>
    <cellStyle name="Normal 3 5 6" xfId="6812" xr:uid="{00000000-0005-0000-0000-00009C1A0000}"/>
    <cellStyle name="Normal 3 5 6 2" xfId="19843" xr:uid="{18EDF391-9159-4352-B63A-4221979EEB25}"/>
    <cellStyle name="Normal 3 5 7" xfId="6813" xr:uid="{00000000-0005-0000-0000-00009D1A0000}"/>
    <cellStyle name="Normal 3 5 7 2" xfId="19844" xr:uid="{756EABED-B13D-4B7C-B703-4E9F5AB60AA1}"/>
    <cellStyle name="Normal 3 5 8" xfId="6814" xr:uid="{00000000-0005-0000-0000-00009E1A0000}"/>
    <cellStyle name="Normal 3 5 8 2" xfId="19845" xr:uid="{748EACC9-389F-41E9-B631-70EED488BF47}"/>
    <cellStyle name="Normal 3 5 9" xfId="6815" xr:uid="{00000000-0005-0000-0000-00009F1A0000}"/>
    <cellStyle name="Normal 3 5 9 2" xfId="27289" xr:uid="{07BFF514-C951-468D-963F-4C8D25F7A3EC}"/>
    <cellStyle name="Normal 3 5 9 3" xfId="21660" xr:uid="{9BF473C2-F314-47B7-856C-A910B6791784}"/>
    <cellStyle name="Normal 3 6" xfId="6816" xr:uid="{00000000-0005-0000-0000-0000A01A0000}"/>
    <cellStyle name="Normal 3 6 2" xfId="6817" xr:uid="{00000000-0005-0000-0000-0000A11A0000}"/>
    <cellStyle name="Normal 3 6 2 2" xfId="21662" xr:uid="{D2DEC1EE-669B-4291-A855-89C0C913EC18}"/>
    <cellStyle name="Normal 3 6 3" xfId="6818" xr:uid="{00000000-0005-0000-0000-0000A21A0000}"/>
    <cellStyle name="Normal 3 6 3 2" xfId="27290" xr:uid="{A7C6C4C3-B07B-46CA-ABF0-6788578498D8}"/>
    <cellStyle name="Normal 3 6 3 3" xfId="21663" xr:uid="{067DBF39-3F73-4F30-AF3B-07CD886C426B}"/>
    <cellStyle name="Normal 3 6 4" xfId="19846" xr:uid="{5CB59945-0CF3-45AC-9654-8DBC2A33361C}"/>
    <cellStyle name="Normal 3 7" xfId="6819" xr:uid="{00000000-0005-0000-0000-0000A31A0000}"/>
    <cellStyle name="Normal 3 7 2" xfId="6820" xr:uid="{00000000-0005-0000-0000-0000A41A0000}"/>
    <cellStyle name="Normal 3 7 2 2" xfId="21665" xr:uid="{C1C7CD2A-349B-43CF-9B95-D32528EC69A4}"/>
    <cellStyle name="Normal 3 7 3" xfId="6821" xr:uid="{00000000-0005-0000-0000-0000A51A0000}"/>
    <cellStyle name="Normal 3 7 3 2" xfId="27291" xr:uid="{CC82210D-9C78-4EF6-BBEC-F027D914F7EC}"/>
    <cellStyle name="Normal 3 7 3 3" xfId="21666" xr:uid="{5B86C760-2A99-44C8-B71D-28C9921AD856}"/>
    <cellStyle name="Normal 3 7 4" xfId="19847" xr:uid="{1C09A411-A8AF-4844-9C35-942CAEF0D967}"/>
    <cellStyle name="Normal 3 8" xfId="6822" xr:uid="{00000000-0005-0000-0000-0000A61A0000}"/>
    <cellStyle name="Normal 3 8 2" xfId="19848" xr:uid="{2E41B68C-F777-4A83-9317-CACBEA377632}"/>
    <cellStyle name="Normal 3 9" xfId="6823" xr:uid="{00000000-0005-0000-0000-0000A71A0000}"/>
    <cellStyle name="Normal 3 9 2" xfId="19849" xr:uid="{AECA052E-5433-46B7-9BD7-66F74FCD868D}"/>
    <cellStyle name="Normal 3_PrimaryEnergyPrices_TIMES" xfId="6824" xr:uid="{00000000-0005-0000-0000-0000A81A0000}"/>
    <cellStyle name="Normal 30" xfId="6825" xr:uid="{00000000-0005-0000-0000-0000A91A0000}"/>
    <cellStyle name="Normal 30 2" xfId="21668" xr:uid="{42D5590C-3A3E-453C-83DF-F7EDC294FAF1}"/>
    <cellStyle name="Normal 30 3" xfId="19474" xr:uid="{60EFF4BC-B275-4A72-B3A9-24D9C466FC5C}"/>
    <cellStyle name="Normal 30 4" xfId="36444" xr:uid="{6B4AD9D9-84EF-4FEF-A83A-788CB339D774}"/>
    <cellStyle name="Normal 30 5" xfId="38924" xr:uid="{83D3F0C5-AAE0-4E75-8DFA-15CD987EB420}"/>
    <cellStyle name="Normal 30 6" xfId="41402" xr:uid="{EEF9429D-D431-4F75-8C07-976BF9EFB12F}"/>
    <cellStyle name="Normal 31" xfId="6826" xr:uid="{00000000-0005-0000-0000-0000AA1A0000}"/>
    <cellStyle name="Normal 31 2" xfId="6827" xr:uid="{00000000-0005-0000-0000-0000AB1A0000}"/>
    <cellStyle name="Normal 31 2 2" xfId="27292" xr:uid="{71717956-C8BB-4DA4-82B6-BBD12E7C6A0B}"/>
    <cellStyle name="Normal 31 2 3" xfId="21670" xr:uid="{D2BD9CF0-AFE7-4888-9396-0B9536C5411E}"/>
    <cellStyle name="Normal 31 3" xfId="6828" xr:uid="{00000000-0005-0000-0000-0000AC1A0000}"/>
    <cellStyle name="Normal 31 3 2" xfId="23685" xr:uid="{029EDD5D-ADE2-4789-A1DA-A6D880E0130A}"/>
    <cellStyle name="Normal 31 4" xfId="21669" xr:uid="{02C91862-80A5-463B-AF27-2CA135118A36}"/>
    <cellStyle name="Normal 32" xfId="6829" xr:uid="{00000000-0005-0000-0000-0000AD1A0000}"/>
    <cellStyle name="Normal 32 2" xfId="6830" xr:uid="{00000000-0005-0000-0000-0000AE1A0000}"/>
    <cellStyle name="Normal 32 2 2" xfId="21672" xr:uid="{EF3B1C98-8728-403E-B5ED-82893DEA5004}"/>
    <cellStyle name="Normal 32 3" xfId="21671" xr:uid="{E34C480F-13F7-451C-8FB5-EB0655977F79}"/>
    <cellStyle name="Normal 33" xfId="6831" xr:uid="{00000000-0005-0000-0000-0000AF1A0000}"/>
    <cellStyle name="Normal 33 10" xfId="6832" xr:uid="{00000000-0005-0000-0000-0000B01A0000}"/>
    <cellStyle name="Normal 33 10 2" xfId="27293" xr:uid="{7D1273E1-6AB4-4ECC-A6A0-2F15C2CFF308}"/>
    <cellStyle name="Normal 33 10 3" xfId="21674" xr:uid="{1D6E8C1E-DC37-4D94-9291-4A033BB07B07}"/>
    <cellStyle name="Normal 33 11" xfId="6833" xr:uid="{00000000-0005-0000-0000-0000B11A0000}"/>
    <cellStyle name="Normal 33 11 2" xfId="27294" xr:uid="{B290D2F9-E4EB-4EA5-ADBE-D1B9C2B2E924}"/>
    <cellStyle name="Normal 33 11 3" xfId="21675" xr:uid="{61F2FA8E-E3CF-4E93-B5B9-4F6733363C08}"/>
    <cellStyle name="Normal 33 12" xfId="6834" xr:uid="{00000000-0005-0000-0000-0000B21A0000}"/>
    <cellStyle name="Normal 33 12 2" xfId="27295" xr:uid="{2086B725-678D-4954-BA40-4CF625044415}"/>
    <cellStyle name="Normal 33 12 3" xfId="21676" xr:uid="{6A82D17D-6DF6-451B-B1A9-EEF1D14A21B6}"/>
    <cellStyle name="Normal 33 13" xfId="6835" xr:uid="{00000000-0005-0000-0000-0000B31A0000}"/>
    <cellStyle name="Normal 33 13 2" xfId="27296" xr:uid="{F7AC20CD-72D0-4662-AAEC-F4E944368DDE}"/>
    <cellStyle name="Normal 33 13 3" xfId="21677" xr:uid="{9E552927-FD05-4E0B-AF38-D3CEE12574FA}"/>
    <cellStyle name="Normal 33 14" xfId="23686" xr:uid="{2ED26A48-668C-4EFF-9D2E-093D2F0B8FDA}"/>
    <cellStyle name="Normal 33 15" xfId="21673" xr:uid="{E16312D4-86EA-44AD-8356-9811EAD6B94C}"/>
    <cellStyle name="Normal 33 2" xfId="6836" xr:uid="{00000000-0005-0000-0000-0000B41A0000}"/>
    <cellStyle name="Normal 33 2 2" xfId="27297" xr:uid="{E52F417E-AA15-490D-977F-26B41EEC3A01}"/>
    <cellStyle name="Normal 33 2 3" xfId="21678" xr:uid="{05BF2FCF-BC01-43F1-8848-952DB1768898}"/>
    <cellStyle name="Normal 33 3" xfId="6837" xr:uid="{00000000-0005-0000-0000-0000B51A0000}"/>
    <cellStyle name="Normal 33 3 2" xfId="27298" xr:uid="{5476471E-2535-4846-BC07-D4BFB7E10ECE}"/>
    <cellStyle name="Normal 33 3 3" xfId="21679" xr:uid="{7B48D264-0944-4328-ADA8-8F009C98BF69}"/>
    <cellStyle name="Normal 33 4" xfId="6838" xr:uid="{00000000-0005-0000-0000-0000B61A0000}"/>
    <cellStyle name="Normal 33 4 2" xfId="27299" xr:uid="{33B2EEBD-E647-491B-AD1F-F4AC18F02AC8}"/>
    <cellStyle name="Normal 33 4 3" xfId="21680" xr:uid="{63F67FAF-2AB9-4477-87CF-2E6555775238}"/>
    <cellStyle name="Normal 33 5" xfId="6839" xr:uid="{00000000-0005-0000-0000-0000B71A0000}"/>
    <cellStyle name="Normal 33 5 2" xfId="27300" xr:uid="{7B1E8560-30A6-43C7-8572-DBC803581813}"/>
    <cellStyle name="Normal 33 5 3" xfId="21681" xr:uid="{F0C39361-D367-4D94-890A-C804DD7C26FB}"/>
    <cellStyle name="Normal 33 6" xfId="6840" xr:uid="{00000000-0005-0000-0000-0000B81A0000}"/>
    <cellStyle name="Normal 33 6 2" xfId="27301" xr:uid="{1057C4F1-00BC-4CF8-811A-1D9846E95D2B}"/>
    <cellStyle name="Normal 33 6 3" xfId="21682" xr:uid="{4F261178-2701-4C84-B2D5-F0CDEF47069A}"/>
    <cellStyle name="Normal 33 7" xfId="6841" xr:uid="{00000000-0005-0000-0000-0000B91A0000}"/>
    <cellStyle name="Normal 33 7 2" xfId="27302" xr:uid="{DC33811D-2F72-4D6C-ADF7-43AA933A691B}"/>
    <cellStyle name="Normal 33 7 3" xfId="21683" xr:uid="{9B48F1BF-3337-455A-9C24-A678F6A78566}"/>
    <cellStyle name="Normal 33 8" xfId="6842" xr:uid="{00000000-0005-0000-0000-0000BA1A0000}"/>
    <cellStyle name="Normal 33 8 2" xfId="27303" xr:uid="{C6510591-93E5-44E7-A23D-11F2FEE473EB}"/>
    <cellStyle name="Normal 33 8 3" xfId="21684" xr:uid="{8E928D0A-B571-49C5-89E0-E3024FBBD850}"/>
    <cellStyle name="Normal 33 9" xfId="6843" xr:uid="{00000000-0005-0000-0000-0000BB1A0000}"/>
    <cellStyle name="Normal 33 9 2" xfId="27304" xr:uid="{ED326F19-346E-4645-AEB0-C969AB203390}"/>
    <cellStyle name="Normal 33 9 3" xfId="21685" xr:uid="{5E297C4B-5A60-4281-AB15-F677F89158BD}"/>
    <cellStyle name="Normal 33_Scen_XBase" xfId="6844" xr:uid="{00000000-0005-0000-0000-0000BC1A0000}"/>
    <cellStyle name="Normal 34" xfId="6845" xr:uid="{00000000-0005-0000-0000-0000BD1A0000}"/>
    <cellStyle name="Normal 34 2" xfId="23687" xr:uid="{E3D7892E-0D93-4773-8339-FE75A3A6ACD2}"/>
    <cellStyle name="Normal 34 3" xfId="21686" xr:uid="{2694F3B6-F938-4D0B-A79D-5960D712DDA4}"/>
    <cellStyle name="Normal 35" xfId="6846" xr:uid="{00000000-0005-0000-0000-0000BE1A0000}"/>
    <cellStyle name="Normal 35 10" xfId="42345" xr:uid="{78BAEA8A-E60A-4723-90E7-1D814B56954D}"/>
    <cellStyle name="Normal 35 2" xfId="6847" xr:uid="{00000000-0005-0000-0000-0000BF1A0000}"/>
    <cellStyle name="Normal 35 2 2" xfId="6848" xr:uid="{00000000-0005-0000-0000-0000C01A0000}"/>
    <cellStyle name="Normal 35 2 2 2" xfId="6849" xr:uid="{00000000-0005-0000-0000-0000C11A0000}"/>
    <cellStyle name="Normal 35 2 2 2 2" xfId="6850" xr:uid="{00000000-0005-0000-0000-0000C21A0000}"/>
    <cellStyle name="Normal 35 2 2 2 2 2" xfId="27306" xr:uid="{1E8E88E4-BC33-410E-B7B2-3A2727E0EBA1}"/>
    <cellStyle name="Normal 35 2 2 2 3" xfId="27305" xr:uid="{BDD0018B-2F75-4513-B70B-EDA37FF9F43C}"/>
    <cellStyle name="Normal 35 2 2 3" xfId="6851" xr:uid="{00000000-0005-0000-0000-0000C31A0000}"/>
    <cellStyle name="Normal 35 2 2 3 2" xfId="27307" xr:uid="{0011E4D3-0C21-4C0F-96ED-0B87C67E2F82}"/>
    <cellStyle name="Normal 35 2 2 4" xfId="23689" xr:uid="{4861F835-EC83-4FD1-ADCB-B4930C82B827}"/>
    <cellStyle name="Normal 35 2 3" xfId="6852" xr:uid="{00000000-0005-0000-0000-0000C41A0000}"/>
    <cellStyle name="Normal 35 2 3 2" xfId="6853" xr:uid="{00000000-0005-0000-0000-0000C51A0000}"/>
    <cellStyle name="Normal 35 2 3 2 2" xfId="6854" xr:uid="{00000000-0005-0000-0000-0000C61A0000}"/>
    <cellStyle name="Normal 35 2 3 2 2 2" xfId="27310" xr:uid="{BF299E11-649D-454A-9CA2-9E2805983E34}"/>
    <cellStyle name="Normal 35 2 3 2 3" xfId="27309" xr:uid="{3D54677F-B4EB-4BAF-BB44-A51468BED270}"/>
    <cellStyle name="Normal 35 2 3 3" xfId="6855" xr:uid="{00000000-0005-0000-0000-0000C71A0000}"/>
    <cellStyle name="Normal 35 2 3 3 2" xfId="27311" xr:uid="{BA1092E4-7ABB-49FC-B48F-6FA130E2310F}"/>
    <cellStyle name="Normal 35 2 3 4" xfId="27308" xr:uid="{0F444921-0CBD-409F-A31D-2DD573BC617F}"/>
    <cellStyle name="Normal 35 2 3 5" xfId="24363" xr:uid="{62C0436B-901E-4A9C-80FB-92D7EC2A0EF7}"/>
    <cellStyle name="Normal 35 2 3 6" xfId="38223" xr:uid="{6A62A4AC-2312-4CE4-A077-4B126DDF4A71}"/>
    <cellStyle name="Normal 35 2 3 7" xfId="40703" xr:uid="{184C5C59-5B23-4D82-BE35-DAAD17E4D6BE}"/>
    <cellStyle name="Normal 35 2 3 8" xfId="43181" xr:uid="{00953477-4002-45A6-B0C0-13E9DC971078}"/>
    <cellStyle name="Normal 35 2 4" xfId="6856" xr:uid="{00000000-0005-0000-0000-0000C81A0000}"/>
    <cellStyle name="Normal 35 2 4 2" xfId="6857" xr:uid="{00000000-0005-0000-0000-0000C91A0000}"/>
    <cellStyle name="Normal 35 2 4 2 2" xfId="27313" xr:uid="{CC3CE670-4871-44F8-9A3A-245B591629C3}"/>
    <cellStyle name="Normal 35 2 4 3" xfId="27312" xr:uid="{E6FA93B7-BEBE-49C0-930A-76723A859851}"/>
    <cellStyle name="Normal 35 2 5" xfId="6858" xr:uid="{00000000-0005-0000-0000-0000CA1A0000}"/>
    <cellStyle name="Normal 35 2 5 2" xfId="27314" xr:uid="{D2FC4FBB-10BB-4A62-9600-BB439B5F00FD}"/>
    <cellStyle name="Normal 35 2 6" xfId="21688" xr:uid="{60F571B7-9F02-472F-9864-ED8FAC9E092C}"/>
    <cellStyle name="Normal 35 2 7" xfId="37388" xr:uid="{FD9D8F5F-1C8B-4090-8BC4-5E1C8FB28040}"/>
    <cellStyle name="Normal 35 2 8" xfId="39868" xr:uid="{039A0A01-509C-4291-8672-974EB8FBDA5B}"/>
    <cellStyle name="Normal 35 2 9" xfId="42346" xr:uid="{A7363644-06B5-40BA-ACE2-ABE3D6DC10F7}"/>
    <cellStyle name="Normal 35 3" xfId="6859" xr:uid="{00000000-0005-0000-0000-0000CB1A0000}"/>
    <cellStyle name="Normal 35 3 2" xfId="6860" xr:uid="{00000000-0005-0000-0000-0000CC1A0000}"/>
    <cellStyle name="Normal 35 3 2 2" xfId="6861" xr:uid="{00000000-0005-0000-0000-0000CD1A0000}"/>
    <cellStyle name="Normal 35 3 2 2 2" xfId="27316" xr:uid="{F1AF1D39-056D-43F7-A2BB-625EF6890D86}"/>
    <cellStyle name="Normal 35 3 2 3" xfId="27315" xr:uid="{4007B0C0-36B5-4E86-9532-FFB07F8BE0A5}"/>
    <cellStyle name="Normal 35 3 3" xfId="6862" xr:uid="{00000000-0005-0000-0000-0000CE1A0000}"/>
    <cellStyle name="Normal 35 3 3 2" xfId="27317" xr:uid="{54E09104-D5DD-4F85-A94D-E247E8E93A8E}"/>
    <cellStyle name="Normal 35 3 4" xfId="6863" xr:uid="{00000000-0005-0000-0000-0000CF1A0000}"/>
    <cellStyle name="Normal 35 3 4 2" xfId="27318" xr:uid="{2E0D21E7-6325-470C-83FA-17BF7431A345}"/>
    <cellStyle name="Normal 35 3 5" xfId="23688" xr:uid="{731E0474-07FF-49FC-9F31-1B99F7A246A9}"/>
    <cellStyle name="Normal 35 4" xfId="6864" xr:uid="{00000000-0005-0000-0000-0000D01A0000}"/>
    <cellStyle name="Normal 35 4 2" xfId="6865" xr:uid="{00000000-0005-0000-0000-0000D11A0000}"/>
    <cellStyle name="Normal 35 4 2 2" xfId="6866" xr:uid="{00000000-0005-0000-0000-0000D21A0000}"/>
    <cellStyle name="Normal 35 4 2 2 2" xfId="27321" xr:uid="{34FA4BAF-9BC2-439C-A993-07DED4F471E3}"/>
    <cellStyle name="Normal 35 4 2 3" xfId="27320" xr:uid="{DAC24133-0B12-4C52-AA74-E17D78F498C4}"/>
    <cellStyle name="Normal 35 4 3" xfId="6867" xr:uid="{00000000-0005-0000-0000-0000D31A0000}"/>
    <cellStyle name="Normal 35 4 3 2" xfId="27322" xr:uid="{8179609A-EF7E-43D6-9966-A234F6BF4518}"/>
    <cellStyle name="Normal 35 4 4" xfId="27319" xr:uid="{7024BC38-A065-4E20-A050-0C52A2CA4AEA}"/>
    <cellStyle name="Normal 35 4 5" xfId="24362" xr:uid="{726B2620-58E0-4808-A750-8658B0F52E81}"/>
    <cellStyle name="Normal 35 4 6" xfId="38222" xr:uid="{66E4F0ED-696A-4DB0-9726-ADD97DAD1CF8}"/>
    <cellStyle name="Normal 35 4 7" xfId="40702" xr:uid="{BD4288FE-3903-409B-96E8-8F814C011E85}"/>
    <cellStyle name="Normal 35 4 8" xfId="43180" xr:uid="{CE356C02-A012-4D0D-996A-1DB3CF3A0496}"/>
    <cellStyle name="Normal 35 5" xfId="6868" xr:uid="{00000000-0005-0000-0000-0000D41A0000}"/>
    <cellStyle name="Normal 35 5 2" xfId="6869" xr:uid="{00000000-0005-0000-0000-0000D51A0000}"/>
    <cellStyle name="Normal 35 5 2 2" xfId="27324" xr:uid="{041E725B-258F-4F4A-803C-5767280CE2E9}"/>
    <cellStyle name="Normal 35 5 3" xfId="27323" xr:uid="{8955E67D-8E4F-4E8E-B67A-200504609CCF}"/>
    <cellStyle name="Normal 35 6" xfId="6870" xr:uid="{00000000-0005-0000-0000-0000D61A0000}"/>
    <cellStyle name="Normal 35 6 2" xfId="27325" xr:uid="{72135E63-DE70-4816-BB31-5A026B5CC177}"/>
    <cellStyle name="Normal 35 7" xfId="21687" xr:uid="{1F68A5E0-4986-4407-8091-B3A2D2FEC387}"/>
    <cellStyle name="Normal 35 8" xfId="37387" xr:uid="{FB332AE5-2CE3-41E4-ADDC-685E4002A547}"/>
    <cellStyle name="Normal 35 9" xfId="39867" xr:uid="{87EE8662-F36A-4C3E-AFF8-40DB3E111035}"/>
    <cellStyle name="Normal 36" xfId="6871" xr:uid="{00000000-0005-0000-0000-0000D71A0000}"/>
    <cellStyle name="Normal 36 10" xfId="39869" xr:uid="{A7706975-9599-4954-8CE8-C5FE3F32B4C1}"/>
    <cellStyle name="Normal 36 11" xfId="42347" xr:uid="{6B9B6E7A-91F7-49A7-A86C-2954572FE1EA}"/>
    <cellStyle name="Normal 36 2" xfId="6872" xr:uid="{00000000-0005-0000-0000-0000D81A0000}"/>
    <cellStyle name="Normal 36 2 10" xfId="42348" xr:uid="{B2536FBF-83A5-471A-925E-9F2F1C0A1203}"/>
    <cellStyle name="Normal 36 2 2" xfId="6873" xr:uid="{00000000-0005-0000-0000-0000D91A0000}"/>
    <cellStyle name="Normal 36 2 2 2" xfId="6874" xr:uid="{00000000-0005-0000-0000-0000DA1A0000}"/>
    <cellStyle name="Normal 36 2 2 2 2" xfId="6875" xr:uid="{00000000-0005-0000-0000-0000DB1A0000}"/>
    <cellStyle name="Normal 36 2 2 2 2 2" xfId="27330" xr:uid="{FECD57B2-E5BD-4E6E-B2AE-0114A6D2B2C7}"/>
    <cellStyle name="Normal 36 2 2 2 3" xfId="27329" xr:uid="{9BC3E861-5CE3-4653-9466-0EDC22929377}"/>
    <cellStyle name="Normal 36 2 2 3" xfId="6876" xr:uid="{00000000-0005-0000-0000-0000DC1A0000}"/>
    <cellStyle name="Normal 36 2 2 3 2" xfId="27331" xr:uid="{94108A11-ED3E-479E-851F-EA15FFA38649}"/>
    <cellStyle name="Normal 36 2 2 4" xfId="27328" xr:uid="{AAADA898-9ADE-4104-80CE-9D67799EE513}"/>
    <cellStyle name="Normal 36 2 2 5" xfId="24365" xr:uid="{93A72828-35A8-4BCB-9166-54C8F8E37B2E}"/>
    <cellStyle name="Normal 36 2 2 6" xfId="38225" xr:uid="{2FE90775-AED2-4340-B92C-05BE898E8A34}"/>
    <cellStyle name="Normal 36 2 2 7" xfId="40705" xr:uid="{2D52C172-08C5-4347-BA76-7D5DD0AD7D05}"/>
    <cellStyle name="Normal 36 2 2 8" xfId="43183" xr:uid="{061FED12-723C-45B7-AD42-B578F603E279}"/>
    <cellStyle name="Normal 36 2 3" xfId="6877" xr:uid="{00000000-0005-0000-0000-0000DD1A0000}"/>
    <cellStyle name="Normal 36 2 3 2" xfId="6878" xr:uid="{00000000-0005-0000-0000-0000DE1A0000}"/>
    <cellStyle name="Normal 36 2 3 2 2" xfId="6879" xr:uid="{00000000-0005-0000-0000-0000DF1A0000}"/>
    <cellStyle name="Normal 36 2 3 2 2 2" xfId="27334" xr:uid="{F2DB5BDF-E3B8-44BB-AFF6-0A81E5102388}"/>
    <cellStyle name="Normal 36 2 3 2 3" xfId="27333" xr:uid="{60F2C9AF-BAF0-4048-ACB2-07574C6EA726}"/>
    <cellStyle name="Normal 36 2 3 3" xfId="6880" xr:uid="{00000000-0005-0000-0000-0000E01A0000}"/>
    <cellStyle name="Normal 36 2 3 3 2" xfId="27335" xr:uid="{166AF0EA-FD38-4397-9D34-BFFBBC019D64}"/>
    <cellStyle name="Normal 36 2 3 4" xfId="27332" xr:uid="{255579A7-2CEB-4C93-8861-E2B6758D952B}"/>
    <cellStyle name="Normal 36 2 4" xfId="6881" xr:uid="{00000000-0005-0000-0000-0000E11A0000}"/>
    <cellStyle name="Normal 36 2 4 2" xfId="6882" xr:uid="{00000000-0005-0000-0000-0000E21A0000}"/>
    <cellStyle name="Normal 36 2 4 2 2" xfId="27337" xr:uid="{DFDA91A7-0A09-4A62-87D7-9FC30943B230}"/>
    <cellStyle name="Normal 36 2 4 3" xfId="27336" xr:uid="{7D7B0A64-EB95-4353-A76F-45E275411CF4}"/>
    <cellStyle name="Normal 36 2 5" xfId="6883" xr:uid="{00000000-0005-0000-0000-0000E31A0000}"/>
    <cellStyle name="Normal 36 2 5 2" xfId="27338" xr:uid="{ADD60B7F-3428-43B6-9FEB-3D0DF68B7A1B}"/>
    <cellStyle name="Normal 36 2 6" xfId="27327" xr:uid="{0FFD6A2E-D245-45B5-A489-67A17FC96A39}"/>
    <cellStyle name="Normal 36 2 7" xfId="21690" xr:uid="{69A239FF-53FA-4B25-88E1-E8A6232EF000}"/>
    <cellStyle name="Normal 36 2 8" xfId="37390" xr:uid="{B428EC1B-2077-41C6-8A18-225F31761600}"/>
    <cellStyle name="Normal 36 2 9" xfId="39870" xr:uid="{7BD8EAAE-D485-42A5-AD84-BEF7D764CBFA}"/>
    <cellStyle name="Normal 36 3" xfId="6884" xr:uid="{00000000-0005-0000-0000-0000E41A0000}"/>
    <cellStyle name="Normal 36 3 2" xfId="6885" xr:uid="{00000000-0005-0000-0000-0000E51A0000}"/>
    <cellStyle name="Normal 36 3 2 2" xfId="6886" xr:uid="{00000000-0005-0000-0000-0000E61A0000}"/>
    <cellStyle name="Normal 36 3 2 2 2" xfId="27341" xr:uid="{D62BF131-603B-4835-81D2-FDAB253062E4}"/>
    <cellStyle name="Normal 36 3 2 3" xfId="27340" xr:uid="{CFC98260-E95D-445B-9DA0-30266629E104}"/>
    <cellStyle name="Normal 36 3 3" xfId="6887" xr:uid="{00000000-0005-0000-0000-0000E71A0000}"/>
    <cellStyle name="Normal 36 3 3 2" xfId="27342" xr:uid="{6ECFDC2A-868C-49BA-9F33-5C4C4A7D8C72}"/>
    <cellStyle name="Normal 36 3 4" xfId="27339" xr:uid="{4D02C3CD-9C8D-44E1-BD71-F7D69397C626}"/>
    <cellStyle name="Normal 36 3 5" xfId="23690" xr:uid="{F734B614-5838-4FE4-91F7-9BBA8ABBE7ED}"/>
    <cellStyle name="Normal 36 3 6" xfId="37649" xr:uid="{ABB61EC7-1083-45A4-806E-4C4B683DE585}"/>
    <cellStyle name="Normal 36 3 7" xfId="40129" xr:uid="{717170DC-1DB4-4814-A21D-8B419460A358}"/>
    <cellStyle name="Normal 36 3 8" xfId="42607" xr:uid="{2CAD56A0-EDD9-4BA6-80AF-24539D6A0168}"/>
    <cellStyle name="Normal 36 4" xfId="6888" xr:uid="{00000000-0005-0000-0000-0000E81A0000}"/>
    <cellStyle name="Normal 36 4 2" xfId="6889" xr:uid="{00000000-0005-0000-0000-0000E91A0000}"/>
    <cellStyle name="Normal 36 4 2 2" xfId="6890" xr:uid="{00000000-0005-0000-0000-0000EA1A0000}"/>
    <cellStyle name="Normal 36 4 2 2 2" xfId="27345" xr:uid="{2B657FB2-25B9-4310-856D-2BA1DCBDA3A3}"/>
    <cellStyle name="Normal 36 4 2 3" xfId="27344" xr:uid="{4003B7B3-4D96-4C97-A382-8E42B55A761F}"/>
    <cellStyle name="Normal 36 4 3" xfId="6891" xr:uid="{00000000-0005-0000-0000-0000EB1A0000}"/>
    <cellStyle name="Normal 36 4 3 2" xfId="27346" xr:uid="{74320B00-C11F-47E2-8B74-76B3279159EC}"/>
    <cellStyle name="Normal 36 4 4" xfId="27343" xr:uid="{EA29FFD8-C5CD-408D-A30F-32222EFF3C28}"/>
    <cellStyle name="Normal 36 4 5" xfId="24364" xr:uid="{C9D2F437-8D91-4776-9924-CC19C372DF82}"/>
    <cellStyle name="Normal 36 4 6" xfId="38224" xr:uid="{A0B1160D-5C0C-4FE1-85AA-D914AAFF4D91}"/>
    <cellStyle name="Normal 36 4 7" xfId="40704" xr:uid="{1BD4A3E2-25FA-4A89-836D-09C4BAAE60D2}"/>
    <cellStyle name="Normal 36 4 8" xfId="43182" xr:uid="{AB9AD391-2543-4BFB-9C19-9BEADADB99B0}"/>
    <cellStyle name="Normal 36 5" xfId="6892" xr:uid="{00000000-0005-0000-0000-0000EC1A0000}"/>
    <cellStyle name="Normal 36 5 2" xfId="6893" xr:uid="{00000000-0005-0000-0000-0000ED1A0000}"/>
    <cellStyle name="Normal 36 5 2 2" xfId="27348" xr:uid="{92DF6CEA-D1FE-48FB-A5F4-9152F2464D49}"/>
    <cellStyle name="Normal 36 5 3" xfId="27347" xr:uid="{D8B84130-ADF3-4B6D-92D2-CAC59C5CDE3A}"/>
    <cellStyle name="Normal 36 6" xfId="6894" xr:uid="{00000000-0005-0000-0000-0000EE1A0000}"/>
    <cellStyle name="Normal 36 6 2" xfId="27349" xr:uid="{4C8B8EF2-845C-4A22-A58E-09212E094E8B}"/>
    <cellStyle name="Normal 36 7" xfId="27326" xr:uid="{7247270A-D048-4877-8D27-4D19B67FDE15}"/>
    <cellStyle name="Normal 36 8" xfId="21689" xr:uid="{F4452B71-450C-4128-BCDC-0A79AEE15CFD}"/>
    <cellStyle name="Normal 36 9" xfId="37389" xr:uid="{884071CD-090D-4393-8F2C-237F9FA38E5F}"/>
    <cellStyle name="Normal 37" xfId="6895" xr:uid="{00000000-0005-0000-0000-0000EF1A0000}"/>
    <cellStyle name="Normal 37 10" xfId="42349" xr:uid="{19C82618-94B1-41D2-BBBA-83EA4761D762}"/>
    <cellStyle name="Normal 37 2" xfId="6896" xr:uid="{00000000-0005-0000-0000-0000F01A0000}"/>
    <cellStyle name="Normal 37 2 10" xfId="42350" xr:uid="{5E030B4E-FE5B-4FA4-AD8F-CD17F55DAC57}"/>
    <cellStyle name="Normal 37 2 2" xfId="6897" xr:uid="{00000000-0005-0000-0000-0000F11A0000}"/>
    <cellStyle name="Normal 37 2 2 2" xfId="6898" xr:uid="{00000000-0005-0000-0000-0000F21A0000}"/>
    <cellStyle name="Normal 37 2 2 2 2" xfId="6899" xr:uid="{00000000-0005-0000-0000-0000F31A0000}"/>
    <cellStyle name="Normal 37 2 2 2 2 2" xfId="27353" xr:uid="{B6128274-EB5C-4C13-A35C-A5725A4F3821}"/>
    <cellStyle name="Normal 37 2 2 2 3" xfId="27352" xr:uid="{0DC1A04B-CC2B-4E9A-9C45-94AFA0F34B3A}"/>
    <cellStyle name="Normal 37 2 2 3" xfId="6900" xr:uid="{00000000-0005-0000-0000-0000F41A0000}"/>
    <cellStyle name="Normal 37 2 2 3 2" xfId="27354" xr:uid="{8EA2927C-5556-4084-BF72-D05AD4009F7A}"/>
    <cellStyle name="Normal 37 2 2 4" xfId="27351" xr:uid="{52571028-94F1-4F9F-8C52-6298BD19E72B}"/>
    <cellStyle name="Normal 37 2 2 5" xfId="24367" xr:uid="{0359633E-90D1-4E50-BE58-AE18304524FF}"/>
    <cellStyle name="Normal 37 2 2 6" xfId="38227" xr:uid="{7C4C3D89-034E-49F0-BAF4-1340A4E09DB7}"/>
    <cellStyle name="Normal 37 2 2 7" xfId="40707" xr:uid="{2B018FC9-9292-42DC-91CF-10D4AFEA1F0B}"/>
    <cellStyle name="Normal 37 2 2 8" xfId="43185" xr:uid="{02BA7CEA-EBD4-42AF-AB14-5E37C02ED14F}"/>
    <cellStyle name="Normal 37 2 3" xfId="6901" xr:uid="{00000000-0005-0000-0000-0000F51A0000}"/>
    <cellStyle name="Normal 37 2 3 2" xfId="6902" xr:uid="{00000000-0005-0000-0000-0000F61A0000}"/>
    <cellStyle name="Normal 37 2 3 2 2" xfId="6903" xr:uid="{00000000-0005-0000-0000-0000F71A0000}"/>
    <cellStyle name="Normal 37 2 3 2 2 2" xfId="27357" xr:uid="{415E7A77-35DF-4487-A812-AB85DD532F24}"/>
    <cellStyle name="Normal 37 2 3 2 3" xfId="27356" xr:uid="{1BCEDA9D-9B21-4612-84FA-5B7CB24C3F33}"/>
    <cellStyle name="Normal 37 2 3 3" xfId="6904" xr:uid="{00000000-0005-0000-0000-0000F81A0000}"/>
    <cellStyle name="Normal 37 2 3 3 2" xfId="27358" xr:uid="{19B9D40C-02A1-422B-9DFF-3CD700602C5D}"/>
    <cellStyle name="Normal 37 2 3 4" xfId="27355" xr:uid="{4DD48EDE-96A2-4A3B-AAC3-A087EAE73DE4}"/>
    <cellStyle name="Normal 37 2 4" xfId="6905" xr:uid="{00000000-0005-0000-0000-0000F91A0000}"/>
    <cellStyle name="Normal 37 2 4 2" xfId="6906" xr:uid="{00000000-0005-0000-0000-0000FA1A0000}"/>
    <cellStyle name="Normal 37 2 4 2 2" xfId="27360" xr:uid="{11F97C60-10DB-445E-96A9-13A1CB7CA9E8}"/>
    <cellStyle name="Normal 37 2 4 3" xfId="27359" xr:uid="{ACF54F6D-8ACB-47BB-85D3-F120C5C4DAC1}"/>
    <cellStyle name="Normal 37 2 5" xfId="6907" xr:uid="{00000000-0005-0000-0000-0000FB1A0000}"/>
    <cellStyle name="Normal 37 2 5 2" xfId="27361" xr:uid="{3E415180-1B91-4019-837B-889C1EF17AAA}"/>
    <cellStyle name="Normal 37 2 6" xfId="27350" xr:uid="{8772F36E-7620-41D3-B291-A7BA3EDB54E5}"/>
    <cellStyle name="Normal 37 2 7" xfId="21692" xr:uid="{6B5FBFC3-AC02-4FE7-B8E0-93964B2417E5}"/>
    <cellStyle name="Normal 37 2 8" xfId="37392" xr:uid="{04A05EE5-B82B-4AD2-AD6C-CDC47696B303}"/>
    <cellStyle name="Normal 37 2 9" xfId="39872" xr:uid="{4B4B30BE-CF03-4400-9BD0-B665358A5E54}"/>
    <cellStyle name="Normal 37 3" xfId="6908" xr:uid="{00000000-0005-0000-0000-0000FC1A0000}"/>
    <cellStyle name="Normal 37 3 2" xfId="6909" xr:uid="{00000000-0005-0000-0000-0000FD1A0000}"/>
    <cellStyle name="Normal 37 3 2 2" xfId="6910" xr:uid="{00000000-0005-0000-0000-0000FE1A0000}"/>
    <cellStyle name="Normal 37 3 2 2 2" xfId="27363" xr:uid="{2DD19FD7-2300-4327-AC93-D10097AF0EF2}"/>
    <cellStyle name="Normal 37 3 2 3" xfId="27362" xr:uid="{C1335563-4004-4C82-8D48-C7424A7A87A3}"/>
    <cellStyle name="Normal 37 3 3" xfId="6911" xr:uid="{00000000-0005-0000-0000-0000FF1A0000}"/>
    <cellStyle name="Normal 37 3 3 2" xfId="27364" xr:uid="{905A956B-FB9E-44A8-B118-B48F249A9E94}"/>
    <cellStyle name="Normal 37 3 4" xfId="23767" xr:uid="{EA2F4B3C-FD1C-48C3-BCF2-68E598C7BA5A}"/>
    <cellStyle name="Normal 37 4" xfId="6912" xr:uid="{00000000-0005-0000-0000-0000001B0000}"/>
    <cellStyle name="Normal 37 4 2" xfId="6913" xr:uid="{00000000-0005-0000-0000-0000011B0000}"/>
    <cellStyle name="Normal 37 4 2 2" xfId="6914" xr:uid="{00000000-0005-0000-0000-0000021B0000}"/>
    <cellStyle name="Normal 37 4 2 2 2" xfId="27367" xr:uid="{B1E66250-BD3A-4B22-8743-BCFA2055FAB2}"/>
    <cellStyle name="Normal 37 4 2 3" xfId="27366" xr:uid="{1AEEEC4B-6A63-4CD3-A127-6C2076D32375}"/>
    <cellStyle name="Normal 37 4 3" xfId="6915" xr:uid="{00000000-0005-0000-0000-0000031B0000}"/>
    <cellStyle name="Normal 37 4 3 2" xfId="27368" xr:uid="{49E0819A-73F5-44AE-8332-BE994188CEC2}"/>
    <cellStyle name="Normal 37 4 4" xfId="27365" xr:uid="{EAA43C17-8387-4AFC-A454-11D1F49FF5F0}"/>
    <cellStyle name="Normal 37 4 5" xfId="24366" xr:uid="{73A1EE8A-A615-4B20-9936-E40356A9B78D}"/>
    <cellStyle name="Normal 37 4 6" xfId="38226" xr:uid="{3818A94C-2127-4A4C-B0FD-8BF7AC9189B1}"/>
    <cellStyle name="Normal 37 4 7" xfId="40706" xr:uid="{19AECC97-33A0-4F36-AD0C-66B0947503D7}"/>
    <cellStyle name="Normal 37 4 8" xfId="43184" xr:uid="{C2AABD6C-BB5C-4D9D-B863-A367D9FAA8D9}"/>
    <cellStyle name="Normal 37 5" xfId="6916" xr:uid="{00000000-0005-0000-0000-0000041B0000}"/>
    <cellStyle name="Normal 37 5 2" xfId="6917" xr:uid="{00000000-0005-0000-0000-0000051B0000}"/>
    <cellStyle name="Normal 37 5 2 2" xfId="27370" xr:uid="{D060F2BC-F874-41C4-A787-053FA0C7CAC6}"/>
    <cellStyle name="Normal 37 5 3" xfId="27369" xr:uid="{4C4E38E3-4B95-459D-B914-A2374C0BDBAD}"/>
    <cellStyle name="Normal 37 6" xfId="6918" xr:uid="{00000000-0005-0000-0000-0000061B0000}"/>
    <cellStyle name="Normal 37 6 2" xfId="27371" xr:uid="{7B23F345-9800-4C9C-8F39-21AFCC37D8B1}"/>
    <cellStyle name="Normal 37 7" xfId="21691" xr:uid="{B5CC9983-846A-4745-BF0A-4A287BFF8805}"/>
    <cellStyle name="Normal 37 8" xfId="37391" xr:uid="{CE1440DB-40D3-4453-A2BB-6FE98A5A7B34}"/>
    <cellStyle name="Normal 37 9" xfId="39871" xr:uid="{70362B41-C48C-4103-B8CF-AA8444A3778C}"/>
    <cellStyle name="Normal 38" xfId="6919" xr:uid="{00000000-0005-0000-0000-0000071B0000}"/>
    <cellStyle name="Normal 38 2" xfId="23768" xr:uid="{247D3D86-9DA8-4F9E-886F-054EA486D6BF}"/>
    <cellStyle name="Normal 38 2 2" xfId="37662" xr:uid="{2F50DDE8-2A0A-42C4-822F-6A5E9E72D0B6}"/>
    <cellStyle name="Normal 38 2 3" xfId="40142" xr:uid="{E6013E80-70AB-4D78-85EA-4C5DD8602161}"/>
    <cellStyle name="Normal 38 2 4" xfId="42620" xr:uid="{4E4B4B96-E209-40C9-A27F-FE32E280EF2C}"/>
    <cellStyle name="Normal 38 3" xfId="27372" xr:uid="{8FF3B1BA-F3DA-4ADD-8D5C-8EEF3A2C0849}"/>
    <cellStyle name="Normal 38 4" xfId="21693" xr:uid="{9A3726DA-C68F-40FC-A4F0-85BF45F8FAC6}"/>
    <cellStyle name="Normal 39" xfId="6920" xr:uid="{00000000-0005-0000-0000-0000081B0000}"/>
    <cellStyle name="Normal 39 2" xfId="27373" xr:uid="{85EDF7F0-FE9B-4A87-AE77-B8A9FFB1FB5C}"/>
    <cellStyle name="Normal 39 3" xfId="24527" xr:uid="{D1D27DB5-B32B-494F-880E-D6E87DC4DB6D}"/>
    <cellStyle name="Normal 39 4" xfId="38386" xr:uid="{C4B2AA0A-A998-4E85-9FD9-5E38AC2F70B0}"/>
    <cellStyle name="Normal 39 5" xfId="40866" xr:uid="{4A7DC39E-84FD-4804-BE45-46562174519B}"/>
    <cellStyle name="Normal 39 6" xfId="43344" xr:uid="{44105E4F-BC84-410F-8A8D-9A5380D59DB5}"/>
    <cellStyle name="Normal 4" xfId="6921" xr:uid="{00000000-0005-0000-0000-0000091B0000}"/>
    <cellStyle name="Normal 4 10" xfId="6922" xr:uid="{00000000-0005-0000-0000-00000A1B0000}"/>
    <cellStyle name="Normal 4 10 2" xfId="6923" xr:uid="{00000000-0005-0000-0000-00000B1B0000}"/>
    <cellStyle name="Normal 4 10 2 2" xfId="21695" xr:uid="{A625EF6B-511F-4298-81C1-17F1E54C0BF7}"/>
    <cellStyle name="Normal 4 10 3" xfId="6924" xr:uid="{00000000-0005-0000-0000-00000C1B0000}"/>
    <cellStyle name="Normal 4 10 3 2" xfId="27374" xr:uid="{2B60C470-EFF2-4D06-9406-903D35AA5982}"/>
    <cellStyle name="Normal 4 10 3 3" xfId="21696" xr:uid="{D7AC4B62-157F-46CD-A097-1BF72DA587B9}"/>
    <cellStyle name="Normal 4 10 4" xfId="19850" xr:uid="{349A7BF7-2813-41B2-9330-1ADC975548E8}"/>
    <cellStyle name="Normal 4 11" xfId="6925" xr:uid="{00000000-0005-0000-0000-00000D1B0000}"/>
    <cellStyle name="Normal 4 11 2" xfId="6926" xr:uid="{00000000-0005-0000-0000-00000E1B0000}"/>
    <cellStyle name="Normal 4 11 2 2" xfId="21697" xr:uid="{2D560559-178D-4200-BD86-7F4BABC931A8}"/>
    <cellStyle name="Normal 4 11 3" xfId="6927" xr:uid="{00000000-0005-0000-0000-00000F1B0000}"/>
    <cellStyle name="Normal 4 11 3 2" xfId="27375" xr:uid="{EC8A0ACD-DB0E-43F7-AA0D-3C40223652A1}"/>
    <cellStyle name="Normal 4 11 3 3" xfId="21698" xr:uid="{12459F08-8CCF-4BB3-91A4-B272941EF7BD}"/>
    <cellStyle name="Normal 4 11 4" xfId="19851" xr:uid="{4E858CB0-9896-4BCA-A496-44EEFD5E8E59}"/>
    <cellStyle name="Normal 4 12" xfId="6928" xr:uid="{00000000-0005-0000-0000-0000101B0000}"/>
    <cellStyle name="Normal 4 12 2" xfId="19852" xr:uid="{DEB5BAD6-1F23-4FD3-A2B7-547D63F6D656}"/>
    <cellStyle name="Normal 4 13" xfId="6929" xr:uid="{00000000-0005-0000-0000-0000111B0000}"/>
    <cellStyle name="Normal 4 13 2" xfId="6930" xr:uid="{00000000-0005-0000-0000-0000121B0000}"/>
    <cellStyle name="Normal 4 13 2 2" xfId="6931" xr:uid="{00000000-0005-0000-0000-0000131B0000}"/>
    <cellStyle name="Normal 4 13 2 2 2" xfId="27378" xr:uid="{750C2E0D-B187-496C-BEB7-1C0590580A33}"/>
    <cellStyle name="Normal 4 13 2 3" xfId="6932" xr:uid="{00000000-0005-0000-0000-0000141B0000}"/>
    <cellStyle name="Normal 4 13 2 3 2" xfId="27379" xr:uid="{73BC4D35-8471-4680-AF27-71A2EF8585C8}"/>
    <cellStyle name="Normal 4 13 2 4" xfId="6933" xr:uid="{00000000-0005-0000-0000-0000151B0000}"/>
    <cellStyle name="Normal 4 13 2 4 2" xfId="27380" xr:uid="{4EE52547-582F-4186-BE1C-E8F6D6DD5BE1}"/>
    <cellStyle name="Normal 4 13 2 5" xfId="27377" xr:uid="{E9B6E293-37B5-41F4-8C2B-EA6BA206D14B}"/>
    <cellStyle name="Normal 4 13 3" xfId="6934" xr:uid="{00000000-0005-0000-0000-0000161B0000}"/>
    <cellStyle name="Normal 4 13 3 2" xfId="27381" xr:uid="{331D14FB-6503-4D6A-A038-526B784A25A8}"/>
    <cellStyle name="Normal 4 13 4" xfId="27376" xr:uid="{CDA087AC-CFD2-4E69-B9D7-DBB39653D679}"/>
    <cellStyle name="Normal 4 13 5" xfId="21700" xr:uid="{A4CE2716-0915-4858-846D-51FC3E20BCD3}"/>
    <cellStyle name="Normal 4 14" xfId="19472" xr:uid="{3FAFB372-5D73-4511-BE77-8085DD471FA3}"/>
    <cellStyle name="Normal 4 2" xfId="6935" xr:uid="{00000000-0005-0000-0000-0000171B0000}"/>
    <cellStyle name="Normal 4 2 10" xfId="6936" xr:uid="{00000000-0005-0000-0000-0000181B0000}"/>
    <cellStyle name="Normal 4 2 10 10" xfId="39875" xr:uid="{230F5F75-D403-40FD-81A4-EFFAF2055A83}"/>
    <cellStyle name="Normal 4 2 10 11" xfId="42353" xr:uid="{F0161794-F4C5-43F4-86BA-77429339A24C}"/>
    <cellStyle name="Normal 4 2 10 2" xfId="6937" xr:uid="{00000000-0005-0000-0000-0000191B0000}"/>
    <cellStyle name="Normal 4 2 10 2 10" xfId="42354" xr:uid="{B145A0D7-CB00-464B-846E-E1DCF9CD79FF}"/>
    <cellStyle name="Normal 4 2 10 2 2" xfId="6938" xr:uid="{00000000-0005-0000-0000-00001A1B0000}"/>
    <cellStyle name="Normal 4 2 10 2 2 2" xfId="6939" xr:uid="{00000000-0005-0000-0000-00001B1B0000}"/>
    <cellStyle name="Normal 4 2 10 2 2 2 2" xfId="6940" xr:uid="{00000000-0005-0000-0000-00001C1B0000}"/>
    <cellStyle name="Normal 4 2 10 2 2 2 2 2" xfId="27386" xr:uid="{1DA38A69-77FB-43B2-B0FD-858DF52ECEA1}"/>
    <cellStyle name="Normal 4 2 10 2 2 2 3" xfId="27385" xr:uid="{3207C14A-1963-4AF6-9385-EB4A4D9415C2}"/>
    <cellStyle name="Normal 4 2 10 2 2 3" xfId="6941" xr:uid="{00000000-0005-0000-0000-00001D1B0000}"/>
    <cellStyle name="Normal 4 2 10 2 2 3 2" xfId="27387" xr:uid="{AAC2D983-FEDD-44EA-B5BA-EA16A6C6A131}"/>
    <cellStyle name="Normal 4 2 10 2 2 4" xfId="27384" xr:uid="{F7E53C9C-A382-412B-9CED-051B2375DE76}"/>
    <cellStyle name="Normal 4 2 10 2 2 5" xfId="24370" xr:uid="{E26F2566-82BE-4258-89DF-73EDBA4ECB4E}"/>
    <cellStyle name="Normal 4 2 10 2 2 6" xfId="38230" xr:uid="{E8C7ABEB-1990-4F55-A0E7-788091A1272C}"/>
    <cellStyle name="Normal 4 2 10 2 2 7" xfId="40710" xr:uid="{40FF1385-458D-40FE-B334-067E37F643CC}"/>
    <cellStyle name="Normal 4 2 10 2 2 8" xfId="43188" xr:uid="{9521C9FF-BD3F-4875-B42B-8E2F0687BF3E}"/>
    <cellStyle name="Normal 4 2 10 2 3" xfId="6942" xr:uid="{00000000-0005-0000-0000-00001E1B0000}"/>
    <cellStyle name="Normal 4 2 10 2 3 2" xfId="6943" xr:uid="{00000000-0005-0000-0000-00001F1B0000}"/>
    <cellStyle name="Normal 4 2 10 2 3 2 2" xfId="6944" xr:uid="{00000000-0005-0000-0000-0000201B0000}"/>
    <cellStyle name="Normal 4 2 10 2 3 2 2 2" xfId="27390" xr:uid="{4B1271CE-06B0-42A4-9D0D-C725DD23DF00}"/>
    <cellStyle name="Normal 4 2 10 2 3 2 3" xfId="27389" xr:uid="{B700D45F-F8BD-4584-8329-B0E7228A6F57}"/>
    <cellStyle name="Normal 4 2 10 2 3 3" xfId="6945" xr:uid="{00000000-0005-0000-0000-0000211B0000}"/>
    <cellStyle name="Normal 4 2 10 2 3 3 2" xfId="27391" xr:uid="{2B2D1416-237D-44BD-8048-C287824A3D6C}"/>
    <cellStyle name="Normal 4 2 10 2 3 4" xfId="27388" xr:uid="{755AF258-7E41-4D0D-8882-A986FC007286}"/>
    <cellStyle name="Normal 4 2 10 2 4" xfId="6946" xr:uid="{00000000-0005-0000-0000-0000221B0000}"/>
    <cellStyle name="Normal 4 2 10 2 4 2" xfId="6947" xr:uid="{00000000-0005-0000-0000-0000231B0000}"/>
    <cellStyle name="Normal 4 2 10 2 4 2 2" xfId="27393" xr:uid="{0CD42A91-56B8-4BC1-9D01-B36B77AF4D83}"/>
    <cellStyle name="Normal 4 2 10 2 4 3" xfId="27392" xr:uid="{F34C036C-F8AF-44E0-8762-15271523E44E}"/>
    <cellStyle name="Normal 4 2 10 2 5" xfId="6948" xr:uid="{00000000-0005-0000-0000-0000241B0000}"/>
    <cellStyle name="Normal 4 2 10 2 5 2" xfId="27394" xr:uid="{23C23189-9233-4C1C-8A17-8D293FE1BE4B}"/>
    <cellStyle name="Normal 4 2 10 2 6" xfId="27383" xr:uid="{AA981FEA-B01A-41BE-8AAC-6E9C13BD3364}"/>
    <cellStyle name="Normal 4 2 10 2 7" xfId="21702" xr:uid="{F95E5828-7E03-4C9A-93B8-B36A6050A815}"/>
    <cellStyle name="Normal 4 2 10 2 8" xfId="37396" xr:uid="{D0FC6CBA-6E80-4120-8CA7-82344748D447}"/>
    <cellStyle name="Normal 4 2 10 2 9" xfId="39876" xr:uid="{0C7BD0A3-7573-4AD9-9632-5AB81B0E86F9}"/>
    <cellStyle name="Normal 4 2 10 3" xfId="6949" xr:uid="{00000000-0005-0000-0000-0000251B0000}"/>
    <cellStyle name="Normal 4 2 10 3 2" xfId="6950" xr:uid="{00000000-0005-0000-0000-0000261B0000}"/>
    <cellStyle name="Normal 4 2 10 3 2 2" xfId="6951" xr:uid="{00000000-0005-0000-0000-0000271B0000}"/>
    <cellStyle name="Normal 4 2 10 3 2 2 2" xfId="27397" xr:uid="{93F4E84C-862A-44C2-B8ED-EEE17D5B8DE1}"/>
    <cellStyle name="Normal 4 2 10 3 2 3" xfId="27396" xr:uid="{26830F91-BDDD-4286-AC59-77D1F227F104}"/>
    <cellStyle name="Normal 4 2 10 3 3" xfId="6952" xr:uid="{00000000-0005-0000-0000-0000281B0000}"/>
    <cellStyle name="Normal 4 2 10 3 3 2" xfId="27398" xr:uid="{8FBF16E5-6782-4AF7-9803-04EB257728A1}"/>
    <cellStyle name="Normal 4 2 10 3 4" xfId="27395" xr:uid="{9861AED3-D5F6-4EF4-B0BF-54B8AC7C4D77}"/>
    <cellStyle name="Normal 4 2 10 3 5" xfId="24369" xr:uid="{ECC903A2-4F4F-4E71-ABF1-340AA59C325F}"/>
    <cellStyle name="Normal 4 2 10 3 6" xfId="38229" xr:uid="{43D275F0-95A8-4D05-8266-428C5792CCCE}"/>
    <cellStyle name="Normal 4 2 10 3 7" xfId="40709" xr:uid="{3DCB3BEF-FCC7-45A8-A11D-5DBF6E8DA5EB}"/>
    <cellStyle name="Normal 4 2 10 3 8" xfId="43187" xr:uid="{EE59CF33-E878-48E1-A44F-BA6740BEA092}"/>
    <cellStyle name="Normal 4 2 10 4" xfId="6953" xr:uid="{00000000-0005-0000-0000-0000291B0000}"/>
    <cellStyle name="Normal 4 2 10 4 2" xfId="6954" xr:uid="{00000000-0005-0000-0000-00002A1B0000}"/>
    <cellStyle name="Normal 4 2 10 4 2 2" xfId="6955" xr:uid="{00000000-0005-0000-0000-00002B1B0000}"/>
    <cellStyle name="Normal 4 2 10 4 2 2 2" xfId="27401" xr:uid="{4868C161-3E20-4AAF-98D6-6DAD2C0EED0C}"/>
    <cellStyle name="Normal 4 2 10 4 2 3" xfId="27400" xr:uid="{0F782AE2-F359-409E-9104-F94115E90F5C}"/>
    <cellStyle name="Normal 4 2 10 4 3" xfId="6956" xr:uid="{00000000-0005-0000-0000-00002C1B0000}"/>
    <cellStyle name="Normal 4 2 10 4 3 2" xfId="27402" xr:uid="{27AED358-7195-41A6-8C58-0AC8255C0EA2}"/>
    <cellStyle name="Normal 4 2 10 4 4" xfId="27399" xr:uid="{0C34EEF9-106D-4A60-B3A4-ED26A4781E33}"/>
    <cellStyle name="Normal 4 2 10 5" xfId="6957" xr:uid="{00000000-0005-0000-0000-00002D1B0000}"/>
    <cellStyle name="Normal 4 2 10 5 2" xfId="6958" xr:uid="{00000000-0005-0000-0000-00002E1B0000}"/>
    <cellStyle name="Normal 4 2 10 5 2 2" xfId="27404" xr:uid="{C892CC20-B501-4514-ABFC-9463AC71D265}"/>
    <cellStyle name="Normal 4 2 10 5 3" xfId="27403" xr:uid="{6C62718A-ABB9-4AC8-9EA4-31ED49286D0F}"/>
    <cellStyle name="Normal 4 2 10 6" xfId="6959" xr:uid="{00000000-0005-0000-0000-00002F1B0000}"/>
    <cellStyle name="Normal 4 2 10 6 2" xfId="27405" xr:uid="{8AECEFE8-BB42-42B6-A28B-E5C1D016ACC0}"/>
    <cellStyle name="Normal 4 2 10 7" xfId="27382" xr:uid="{C66C6F09-EDF6-4C6A-B4DD-4346A9DF48EE}"/>
    <cellStyle name="Normal 4 2 10 8" xfId="21701" xr:uid="{A50D46BF-578E-41D6-81BA-80BBD6D93594}"/>
    <cellStyle name="Normal 4 2 10 9" xfId="37395" xr:uid="{26B1AA2D-7174-4176-A835-E5B04AEF0E7C}"/>
    <cellStyle name="Normal 4 2 11" xfId="6960" xr:uid="{00000000-0005-0000-0000-0000301B0000}"/>
    <cellStyle name="Normal 4 2 11 2" xfId="27406" xr:uid="{892CBDC8-16FB-4C09-A323-7BB8A59A1026}"/>
    <cellStyle name="Normal 4 2 11 3" xfId="21703" xr:uid="{5F1C5390-AB00-4049-BE76-06005995893D}"/>
    <cellStyle name="Normal 4 2 12" xfId="6961" xr:uid="{00000000-0005-0000-0000-0000311B0000}"/>
    <cellStyle name="Normal 4 2 12 2" xfId="27407" xr:uid="{FFAFB6E2-23B9-416B-9447-A705133EB2CF}"/>
    <cellStyle name="Normal 4 2 12 3" xfId="23692" xr:uid="{3A19D16B-AB83-4B81-A591-63E454D483BC}"/>
    <cellStyle name="Normal 4 2 12 4" xfId="37650" xr:uid="{0558A850-9DBA-4898-8739-7699F6C09AA1}"/>
    <cellStyle name="Normal 4 2 12 5" xfId="40130" xr:uid="{8902860C-DA46-44CB-96A9-9F50E08425E7}"/>
    <cellStyle name="Normal 4 2 12 6" xfId="42608" xr:uid="{19DD5AF3-5A95-42AA-92CB-10FEF70035BC}"/>
    <cellStyle name="Normal 4 2 13" xfId="24368" xr:uid="{87352332-52B0-4006-8F17-CB2604C81B4B}"/>
    <cellStyle name="Normal 4 2 13 2" xfId="38228" xr:uid="{8945CE82-D3DF-4598-82DC-05F1F2EF04F1}"/>
    <cellStyle name="Normal 4 2 13 3" xfId="40708" xr:uid="{BE0F6C9C-B0D0-46FC-B318-B6F4DECDEE28}"/>
    <cellStyle name="Normal 4 2 13 4" xfId="43186" xr:uid="{6D5FEE4A-A6E4-401B-B705-8AF565B2EB15}"/>
    <cellStyle name="Normal 4 2 14" xfId="19853" xr:uid="{B4A4C5EA-99F9-4B76-B83C-789EFDB44064}"/>
    <cellStyle name="Normal 4 2 2" xfId="6962" xr:uid="{00000000-0005-0000-0000-0000321B0000}"/>
    <cellStyle name="Normal 4 2 2 10" xfId="6963" xr:uid="{00000000-0005-0000-0000-0000331B0000}"/>
    <cellStyle name="Normal 4 2 2 10 10" xfId="39184" xr:uid="{725E135B-B9A6-4FF8-B08C-B66A388FB94B}"/>
    <cellStyle name="Normal 4 2 2 10 11" xfId="41662" xr:uid="{F5A33899-68A4-462D-82B4-72E5C5B26ADF}"/>
    <cellStyle name="Normal 4 2 2 10 2" xfId="6964" xr:uid="{00000000-0005-0000-0000-0000341B0000}"/>
    <cellStyle name="Normal 4 2 2 10 2 10" xfId="42356" xr:uid="{8333D3E6-A734-41F7-855C-1DFC4AC632E2}"/>
    <cellStyle name="Normal 4 2 2 10 2 2" xfId="6965" xr:uid="{00000000-0005-0000-0000-0000351B0000}"/>
    <cellStyle name="Normal 4 2 2 10 2 2 2" xfId="6966" xr:uid="{00000000-0005-0000-0000-0000361B0000}"/>
    <cellStyle name="Normal 4 2 2 10 2 2 2 2" xfId="6967" xr:uid="{00000000-0005-0000-0000-0000371B0000}"/>
    <cellStyle name="Normal 4 2 2 10 2 2 2 2 2" xfId="27412" xr:uid="{F27E90F9-C995-4D17-BF52-E3EFCDCAA907}"/>
    <cellStyle name="Normal 4 2 2 10 2 2 2 3" xfId="27411" xr:uid="{77F5F29F-19A9-44BB-B9A1-2D7A30D8C291}"/>
    <cellStyle name="Normal 4 2 2 10 2 2 3" xfId="6968" xr:uid="{00000000-0005-0000-0000-0000381B0000}"/>
    <cellStyle name="Normal 4 2 2 10 2 2 3 2" xfId="27413" xr:uid="{C53277CB-08A9-419E-B6F6-B2B4A9C5DE72}"/>
    <cellStyle name="Normal 4 2 2 10 2 2 4" xfId="27410" xr:uid="{15FBAC8B-10D8-4660-86BF-EE454DB06596}"/>
    <cellStyle name="Normal 4 2 2 10 2 2 5" xfId="24372" xr:uid="{7DA926D2-96DC-40C3-B9A1-9C6B6E2A35E6}"/>
    <cellStyle name="Normal 4 2 2 10 2 2 6" xfId="38232" xr:uid="{BF3D96F1-BF8D-4034-9DF5-B9881CA5046C}"/>
    <cellStyle name="Normal 4 2 2 10 2 2 7" xfId="40712" xr:uid="{C03CB9E0-38FD-4515-B531-EA61CA2BD1CD}"/>
    <cellStyle name="Normal 4 2 2 10 2 2 8" xfId="43190" xr:uid="{CC53F976-BDB0-47EC-A7E1-2A3E1C785BF1}"/>
    <cellStyle name="Normal 4 2 2 10 2 3" xfId="6969" xr:uid="{00000000-0005-0000-0000-0000391B0000}"/>
    <cellStyle name="Normal 4 2 2 10 2 3 2" xfId="6970" xr:uid="{00000000-0005-0000-0000-00003A1B0000}"/>
    <cellStyle name="Normal 4 2 2 10 2 3 2 2" xfId="6971" xr:uid="{00000000-0005-0000-0000-00003B1B0000}"/>
    <cellStyle name="Normal 4 2 2 10 2 3 2 2 2" xfId="27416" xr:uid="{9C29633F-A366-4B7D-BD10-3F1632C9FAB5}"/>
    <cellStyle name="Normal 4 2 2 10 2 3 2 3" xfId="27415" xr:uid="{7A5E7C35-A50F-4B33-A2ED-2C9E2EDDAC25}"/>
    <cellStyle name="Normal 4 2 2 10 2 3 3" xfId="6972" xr:uid="{00000000-0005-0000-0000-00003C1B0000}"/>
    <cellStyle name="Normal 4 2 2 10 2 3 3 2" xfId="27417" xr:uid="{6A121642-D24A-4D59-8939-42BB89C0E54B}"/>
    <cellStyle name="Normal 4 2 2 10 2 3 4" xfId="27414" xr:uid="{06836BF0-8544-4B14-B820-A3EAFEBE345B}"/>
    <cellStyle name="Normal 4 2 2 10 2 4" xfId="6973" xr:uid="{00000000-0005-0000-0000-00003D1B0000}"/>
    <cellStyle name="Normal 4 2 2 10 2 4 2" xfId="6974" xr:uid="{00000000-0005-0000-0000-00003E1B0000}"/>
    <cellStyle name="Normal 4 2 2 10 2 4 2 2" xfId="27419" xr:uid="{54CBB5AA-4A8B-467F-A03F-46B1F48A1FF4}"/>
    <cellStyle name="Normal 4 2 2 10 2 4 3" xfId="27418" xr:uid="{B6F95280-0CFB-4A33-97A9-B8153CCEF285}"/>
    <cellStyle name="Normal 4 2 2 10 2 5" xfId="6975" xr:uid="{00000000-0005-0000-0000-00003F1B0000}"/>
    <cellStyle name="Normal 4 2 2 10 2 5 2" xfId="27420" xr:uid="{8A780DF2-B4F3-4410-9552-517309B489F7}"/>
    <cellStyle name="Normal 4 2 2 10 2 6" xfId="27409" xr:uid="{8FB31390-5E83-436D-9EE2-5E96E7C692D8}"/>
    <cellStyle name="Normal 4 2 2 10 2 7" xfId="21705" xr:uid="{97D9CD8C-FC67-45C4-B48F-F56DDD864C3C}"/>
    <cellStyle name="Normal 4 2 2 10 2 8" xfId="37398" xr:uid="{F02EAF3F-239B-465D-AB49-DD36522694B1}"/>
    <cellStyle name="Normal 4 2 2 10 2 9" xfId="39878" xr:uid="{B9CCD5E2-E5F5-4893-A170-03C9CB84BE22}"/>
    <cellStyle name="Normal 4 2 2 10 3" xfId="6976" xr:uid="{00000000-0005-0000-0000-0000401B0000}"/>
    <cellStyle name="Normal 4 2 2 10 3 2" xfId="6977" xr:uid="{00000000-0005-0000-0000-0000411B0000}"/>
    <cellStyle name="Normal 4 2 2 10 3 2 2" xfId="6978" xr:uid="{00000000-0005-0000-0000-0000421B0000}"/>
    <cellStyle name="Normal 4 2 2 10 3 2 2 2" xfId="6979" xr:uid="{00000000-0005-0000-0000-0000431B0000}"/>
    <cellStyle name="Normal 4 2 2 10 3 2 2 2 2" xfId="27424" xr:uid="{1B10AB39-644D-4523-A415-ECC8A7F07267}"/>
    <cellStyle name="Normal 4 2 2 10 3 2 2 3" xfId="27423" xr:uid="{062C959D-2909-4066-9366-42EEF2E6CF98}"/>
    <cellStyle name="Normal 4 2 2 10 3 2 3" xfId="6980" xr:uid="{00000000-0005-0000-0000-0000441B0000}"/>
    <cellStyle name="Normal 4 2 2 10 3 2 3 2" xfId="27425" xr:uid="{21AFC012-9374-41D5-A0BD-64323260C82C}"/>
    <cellStyle name="Normal 4 2 2 10 3 2 4" xfId="27422" xr:uid="{BC5F48C3-ECD0-4AE8-8B70-0FECD8864257}"/>
    <cellStyle name="Normal 4 2 2 10 3 3" xfId="6981" xr:uid="{00000000-0005-0000-0000-0000451B0000}"/>
    <cellStyle name="Normal 4 2 2 10 3 3 2" xfId="6982" xr:uid="{00000000-0005-0000-0000-0000461B0000}"/>
    <cellStyle name="Normal 4 2 2 10 3 3 2 2" xfId="27427" xr:uid="{97E45461-2336-4842-972D-FFD7BBC862D8}"/>
    <cellStyle name="Normal 4 2 2 10 3 3 3" xfId="27426" xr:uid="{6956E786-B653-4444-8620-C3AD00518AE3}"/>
    <cellStyle name="Normal 4 2 2 10 3 4" xfId="6983" xr:uid="{00000000-0005-0000-0000-0000471B0000}"/>
    <cellStyle name="Normal 4 2 2 10 3 4 2" xfId="27428" xr:uid="{0844C49F-DBAF-47F0-B15D-9B1A7E6D98D9}"/>
    <cellStyle name="Normal 4 2 2 10 3 5" xfId="27421" xr:uid="{9766DE4B-72AF-4374-A8F9-9B7E2BA657B0}"/>
    <cellStyle name="Normal 4 2 2 10 3 6" xfId="24371" xr:uid="{5379684A-D844-466A-A042-62429B9A17BD}"/>
    <cellStyle name="Normal 4 2 2 10 3 7" xfId="38231" xr:uid="{7462C4E8-A487-4D48-8DE3-BF65FAE2B262}"/>
    <cellStyle name="Normal 4 2 2 10 3 8" xfId="40711" xr:uid="{DDE1B488-D148-4BBF-9763-72AD121C1F56}"/>
    <cellStyle name="Normal 4 2 2 10 3 9" xfId="43189" xr:uid="{824BAFE1-A5C0-4F72-8067-1A31D5406A20}"/>
    <cellStyle name="Normal 4 2 2 10 4" xfId="6984" xr:uid="{00000000-0005-0000-0000-0000481B0000}"/>
    <cellStyle name="Normal 4 2 2 10 4 2" xfId="27429" xr:uid="{04292DC3-CF59-4939-A7D0-A60B4706203B}"/>
    <cellStyle name="Normal 4 2 2 10 5" xfId="6985" xr:uid="{00000000-0005-0000-0000-0000491B0000}"/>
    <cellStyle name="Normal 4 2 2 10 5 2" xfId="6986" xr:uid="{00000000-0005-0000-0000-00004A1B0000}"/>
    <cellStyle name="Normal 4 2 2 10 5 2 2" xfId="27431" xr:uid="{8BF2F8AB-C83F-4B6B-887E-E284CD07B7E6}"/>
    <cellStyle name="Normal 4 2 2 10 5 3" xfId="27430" xr:uid="{C4243DA7-8DE2-4954-8E9C-0D056FD841DE}"/>
    <cellStyle name="Normal 4 2 2 10 6" xfId="6987" xr:uid="{00000000-0005-0000-0000-00004B1B0000}"/>
    <cellStyle name="Normal 4 2 2 10 6 2" xfId="27432" xr:uid="{1DF9C45D-CA81-40E3-941B-0145C4D86C3E}"/>
    <cellStyle name="Normal 4 2 2 10 7" xfId="27408" xr:uid="{144ED487-60F1-4EF2-9A70-A04B460D793E}"/>
    <cellStyle name="Normal 4 2 2 10 8" xfId="19855" xr:uid="{D5E6C549-4E0B-4A8C-B5C9-AB4E4CC88576}"/>
    <cellStyle name="Normal 4 2 2 10 9" xfId="36704" xr:uid="{CEDDB68F-9CF5-42F8-A756-C539FF64B20E}"/>
    <cellStyle name="Normal 4 2 2 11" xfId="6988" xr:uid="{00000000-0005-0000-0000-00004C1B0000}"/>
    <cellStyle name="Normal 4 2 2 11 10" xfId="39185" xr:uid="{D71694C7-EF0C-42D5-88E6-B7279E5025B2}"/>
    <cellStyle name="Normal 4 2 2 11 11" xfId="41663" xr:uid="{01C57546-917F-4E9F-B8F4-DD7CA021957B}"/>
    <cellStyle name="Normal 4 2 2 11 2" xfId="6989" xr:uid="{00000000-0005-0000-0000-00004D1B0000}"/>
    <cellStyle name="Normal 4 2 2 11 2 10" xfId="42357" xr:uid="{0460B3F5-89BB-4ABE-902D-A9E6B51F73C0}"/>
    <cellStyle name="Normal 4 2 2 11 2 2" xfId="6990" xr:uid="{00000000-0005-0000-0000-00004E1B0000}"/>
    <cellStyle name="Normal 4 2 2 11 2 2 2" xfId="6991" xr:uid="{00000000-0005-0000-0000-00004F1B0000}"/>
    <cellStyle name="Normal 4 2 2 11 2 2 2 2" xfId="6992" xr:uid="{00000000-0005-0000-0000-0000501B0000}"/>
    <cellStyle name="Normal 4 2 2 11 2 2 2 2 2" xfId="27437" xr:uid="{D5CC27DC-55FF-406F-87C1-568D05DAD2FC}"/>
    <cellStyle name="Normal 4 2 2 11 2 2 2 3" xfId="27436" xr:uid="{B53D11D9-748E-41A7-B428-5C3975CE6B68}"/>
    <cellStyle name="Normal 4 2 2 11 2 2 3" xfId="6993" xr:uid="{00000000-0005-0000-0000-0000511B0000}"/>
    <cellStyle name="Normal 4 2 2 11 2 2 3 2" xfId="27438" xr:uid="{A4114B9A-3B8A-426F-BEAB-8D074E781040}"/>
    <cellStyle name="Normal 4 2 2 11 2 2 4" xfId="27435" xr:uid="{2408509D-6320-401B-85D9-D67E49C562A1}"/>
    <cellStyle name="Normal 4 2 2 11 2 2 5" xfId="24374" xr:uid="{66864B81-6223-4EB8-9DCC-93EC666D46A8}"/>
    <cellStyle name="Normal 4 2 2 11 2 2 6" xfId="38234" xr:uid="{7CD9FD12-18D5-40E5-A40F-82283A8DB265}"/>
    <cellStyle name="Normal 4 2 2 11 2 2 7" xfId="40714" xr:uid="{69946B38-60CB-4CDD-9A23-D106545E944D}"/>
    <cellStyle name="Normal 4 2 2 11 2 2 8" xfId="43192" xr:uid="{C2B5D110-BD66-42A9-BD4B-88127DA9C62C}"/>
    <cellStyle name="Normal 4 2 2 11 2 3" xfId="6994" xr:uid="{00000000-0005-0000-0000-0000521B0000}"/>
    <cellStyle name="Normal 4 2 2 11 2 3 2" xfId="6995" xr:uid="{00000000-0005-0000-0000-0000531B0000}"/>
    <cellStyle name="Normal 4 2 2 11 2 3 2 2" xfId="6996" xr:uid="{00000000-0005-0000-0000-0000541B0000}"/>
    <cellStyle name="Normal 4 2 2 11 2 3 2 2 2" xfId="27441" xr:uid="{872FB6D2-968C-4D5B-87D2-A6A65AEB2A01}"/>
    <cellStyle name="Normal 4 2 2 11 2 3 2 3" xfId="27440" xr:uid="{D6DFA425-2256-4340-81CD-727C5EECAA11}"/>
    <cellStyle name="Normal 4 2 2 11 2 3 3" xfId="6997" xr:uid="{00000000-0005-0000-0000-0000551B0000}"/>
    <cellStyle name="Normal 4 2 2 11 2 3 3 2" xfId="27442" xr:uid="{6A5CFFDF-4DBB-4614-98BC-5056496A7298}"/>
    <cellStyle name="Normal 4 2 2 11 2 3 4" xfId="27439" xr:uid="{BCA42C48-B9CA-43E6-BE9D-67FA88931436}"/>
    <cellStyle name="Normal 4 2 2 11 2 4" xfId="6998" xr:uid="{00000000-0005-0000-0000-0000561B0000}"/>
    <cellStyle name="Normal 4 2 2 11 2 4 2" xfId="6999" xr:uid="{00000000-0005-0000-0000-0000571B0000}"/>
    <cellStyle name="Normal 4 2 2 11 2 4 2 2" xfId="27444" xr:uid="{B9E19E22-E4BD-420F-985E-2DB9FAB7D78C}"/>
    <cellStyle name="Normal 4 2 2 11 2 4 3" xfId="27443" xr:uid="{A106FC34-2247-4D00-AED8-DF8052A79AA3}"/>
    <cellStyle name="Normal 4 2 2 11 2 5" xfId="7000" xr:uid="{00000000-0005-0000-0000-0000581B0000}"/>
    <cellStyle name="Normal 4 2 2 11 2 5 2" xfId="27445" xr:uid="{1FAAD9CC-AA9E-4CA9-95FE-AEDBAA68E57E}"/>
    <cellStyle name="Normal 4 2 2 11 2 6" xfId="27434" xr:uid="{3FAC42A4-06BE-4216-918C-F37517438D4D}"/>
    <cellStyle name="Normal 4 2 2 11 2 7" xfId="21706" xr:uid="{6CC3187A-8D73-4F2B-9D0E-632FBD959E84}"/>
    <cellStyle name="Normal 4 2 2 11 2 8" xfId="37399" xr:uid="{3DFB1482-23BB-417E-88D7-0B9AAF737BDB}"/>
    <cellStyle name="Normal 4 2 2 11 2 9" xfId="39879" xr:uid="{D9FE2622-6BB4-4F00-8DA4-6D5D4916889D}"/>
    <cellStyle name="Normal 4 2 2 11 3" xfId="7001" xr:uid="{00000000-0005-0000-0000-0000591B0000}"/>
    <cellStyle name="Normal 4 2 2 11 3 2" xfId="7002" xr:uid="{00000000-0005-0000-0000-00005A1B0000}"/>
    <cellStyle name="Normal 4 2 2 11 3 2 2" xfId="7003" xr:uid="{00000000-0005-0000-0000-00005B1B0000}"/>
    <cellStyle name="Normal 4 2 2 11 3 2 2 2" xfId="7004" xr:uid="{00000000-0005-0000-0000-00005C1B0000}"/>
    <cellStyle name="Normal 4 2 2 11 3 2 2 2 2" xfId="27449" xr:uid="{9CD9F8C3-AD4B-4640-B3B4-EF9A086EEC35}"/>
    <cellStyle name="Normal 4 2 2 11 3 2 2 3" xfId="27448" xr:uid="{13BDC1AB-AE16-4F43-968A-F59E67159556}"/>
    <cellStyle name="Normal 4 2 2 11 3 2 3" xfId="7005" xr:uid="{00000000-0005-0000-0000-00005D1B0000}"/>
    <cellStyle name="Normal 4 2 2 11 3 2 3 2" xfId="27450" xr:uid="{4A860861-3F2F-4965-97BD-2A4CEB2B6ABD}"/>
    <cellStyle name="Normal 4 2 2 11 3 2 4" xfId="27447" xr:uid="{ED0AD728-6E2E-4C16-9ED2-E455B9D1D353}"/>
    <cellStyle name="Normal 4 2 2 11 3 3" xfId="7006" xr:uid="{00000000-0005-0000-0000-00005E1B0000}"/>
    <cellStyle name="Normal 4 2 2 11 3 3 2" xfId="7007" xr:uid="{00000000-0005-0000-0000-00005F1B0000}"/>
    <cellStyle name="Normal 4 2 2 11 3 3 2 2" xfId="27452" xr:uid="{B6675281-7BAE-4B7F-90FA-0AFE3157CC6F}"/>
    <cellStyle name="Normal 4 2 2 11 3 3 3" xfId="27451" xr:uid="{FAE601BC-BEFA-4896-B4C7-A20D0988A40F}"/>
    <cellStyle name="Normal 4 2 2 11 3 4" xfId="7008" xr:uid="{00000000-0005-0000-0000-0000601B0000}"/>
    <cellStyle name="Normal 4 2 2 11 3 4 2" xfId="27453" xr:uid="{C31E2E75-E763-44B1-AAAF-235F9B4F2CFB}"/>
    <cellStyle name="Normal 4 2 2 11 3 5" xfId="27446" xr:uid="{C527D49F-8250-4A29-94E7-34F0561D4C3F}"/>
    <cellStyle name="Normal 4 2 2 11 3 6" xfId="24373" xr:uid="{537BB0A1-B5DA-4CB3-A060-86B90AA4C33A}"/>
    <cellStyle name="Normal 4 2 2 11 3 7" xfId="38233" xr:uid="{91240184-0E2A-4721-9416-DA71D1D33607}"/>
    <cellStyle name="Normal 4 2 2 11 3 8" xfId="40713" xr:uid="{45FB4D1A-F759-4734-9BE0-9D8EFA1266AC}"/>
    <cellStyle name="Normal 4 2 2 11 3 9" xfId="43191" xr:uid="{FC25A228-2A79-4E9C-A181-5BF4F7860AF0}"/>
    <cellStyle name="Normal 4 2 2 11 4" xfId="7009" xr:uid="{00000000-0005-0000-0000-0000611B0000}"/>
    <cellStyle name="Normal 4 2 2 11 4 2" xfId="27454" xr:uid="{3179B916-7905-4571-ACA3-DFCD2C6B764A}"/>
    <cellStyle name="Normal 4 2 2 11 5" xfId="7010" xr:uid="{00000000-0005-0000-0000-0000621B0000}"/>
    <cellStyle name="Normal 4 2 2 11 5 2" xfId="7011" xr:uid="{00000000-0005-0000-0000-0000631B0000}"/>
    <cellStyle name="Normal 4 2 2 11 5 2 2" xfId="27456" xr:uid="{73D62A02-5B42-4EB7-AB63-49E60358157F}"/>
    <cellStyle name="Normal 4 2 2 11 5 3" xfId="27455" xr:uid="{974067D5-4661-44C0-96D3-CBA3FEEA6320}"/>
    <cellStyle name="Normal 4 2 2 11 6" xfId="7012" xr:uid="{00000000-0005-0000-0000-0000641B0000}"/>
    <cellStyle name="Normal 4 2 2 11 6 2" xfId="27457" xr:uid="{5DC91A7B-57B7-4C94-A730-843E4BE396AE}"/>
    <cellStyle name="Normal 4 2 2 11 7" xfId="27433" xr:uid="{CC6DFF18-B57D-4E52-95A1-F85DA56EFD76}"/>
    <cellStyle name="Normal 4 2 2 11 8" xfId="19856" xr:uid="{EA9C1730-9FEE-4F38-9F80-625F7C004ADB}"/>
    <cellStyle name="Normal 4 2 2 11 9" xfId="36705" xr:uid="{D8F44866-7534-45FE-A658-D49CCF9B2930}"/>
    <cellStyle name="Normal 4 2 2 12" xfId="7013" xr:uid="{00000000-0005-0000-0000-0000651B0000}"/>
    <cellStyle name="Normal 4 2 2 12 10" xfId="39186" xr:uid="{615D660C-4EA6-440B-89AD-4850375F2668}"/>
    <cellStyle name="Normal 4 2 2 12 11" xfId="41664" xr:uid="{72D794B7-B2DF-4D37-98A8-4B58D84F0289}"/>
    <cellStyle name="Normal 4 2 2 12 2" xfId="7014" xr:uid="{00000000-0005-0000-0000-0000661B0000}"/>
    <cellStyle name="Normal 4 2 2 12 2 10" xfId="42358" xr:uid="{70DBAB74-7ADB-42C7-A32B-9B5054B3DFF6}"/>
    <cellStyle name="Normal 4 2 2 12 2 2" xfId="7015" xr:uid="{00000000-0005-0000-0000-0000671B0000}"/>
    <cellStyle name="Normal 4 2 2 12 2 2 2" xfId="7016" xr:uid="{00000000-0005-0000-0000-0000681B0000}"/>
    <cellStyle name="Normal 4 2 2 12 2 2 2 2" xfId="7017" xr:uid="{00000000-0005-0000-0000-0000691B0000}"/>
    <cellStyle name="Normal 4 2 2 12 2 2 2 2 2" xfId="27462" xr:uid="{147636BB-F7F3-4D25-9C86-CABDB8FB288D}"/>
    <cellStyle name="Normal 4 2 2 12 2 2 2 3" xfId="27461" xr:uid="{72205644-C401-4DF9-B93C-23F9DE948CBF}"/>
    <cellStyle name="Normal 4 2 2 12 2 2 3" xfId="7018" xr:uid="{00000000-0005-0000-0000-00006A1B0000}"/>
    <cellStyle name="Normal 4 2 2 12 2 2 3 2" xfId="27463" xr:uid="{F5985301-4ABF-44BA-8121-6BB4BDAF9039}"/>
    <cellStyle name="Normal 4 2 2 12 2 2 4" xfId="27460" xr:uid="{E830C405-B59F-4677-B7C0-02924465E561}"/>
    <cellStyle name="Normal 4 2 2 12 2 2 5" xfId="24376" xr:uid="{7715EEF2-B9A1-491B-807F-A8F67198B20E}"/>
    <cellStyle name="Normal 4 2 2 12 2 2 6" xfId="38236" xr:uid="{60E00EDB-EE1D-4ABD-A0E5-6678654B25E0}"/>
    <cellStyle name="Normal 4 2 2 12 2 2 7" xfId="40716" xr:uid="{E99BA762-EA28-4DE4-BCBA-DBA1D584D597}"/>
    <cellStyle name="Normal 4 2 2 12 2 2 8" xfId="43194" xr:uid="{46DC065B-B4B8-4F5C-BC2B-EA8784A3FBE3}"/>
    <cellStyle name="Normal 4 2 2 12 2 3" xfId="7019" xr:uid="{00000000-0005-0000-0000-00006B1B0000}"/>
    <cellStyle name="Normal 4 2 2 12 2 3 2" xfId="7020" xr:uid="{00000000-0005-0000-0000-00006C1B0000}"/>
    <cellStyle name="Normal 4 2 2 12 2 3 2 2" xfId="7021" xr:uid="{00000000-0005-0000-0000-00006D1B0000}"/>
    <cellStyle name="Normal 4 2 2 12 2 3 2 2 2" xfId="27466" xr:uid="{40967EC6-A1FB-4BE3-824B-826D7EEDF14A}"/>
    <cellStyle name="Normal 4 2 2 12 2 3 2 3" xfId="27465" xr:uid="{D387C647-0E46-4776-BBBC-8735E97AA9F6}"/>
    <cellStyle name="Normal 4 2 2 12 2 3 3" xfId="7022" xr:uid="{00000000-0005-0000-0000-00006E1B0000}"/>
    <cellStyle name="Normal 4 2 2 12 2 3 3 2" xfId="27467" xr:uid="{02435A15-96A0-4910-BA22-FF1E81128A40}"/>
    <cellStyle name="Normal 4 2 2 12 2 3 4" xfId="27464" xr:uid="{7F63A9AB-CDBC-4FA1-A23E-29E9CF153A26}"/>
    <cellStyle name="Normal 4 2 2 12 2 4" xfId="7023" xr:uid="{00000000-0005-0000-0000-00006F1B0000}"/>
    <cellStyle name="Normal 4 2 2 12 2 4 2" xfId="7024" xr:uid="{00000000-0005-0000-0000-0000701B0000}"/>
    <cellStyle name="Normal 4 2 2 12 2 4 2 2" xfId="27469" xr:uid="{AE8D7420-D1CE-4DB1-92BB-2F94E83A9FEC}"/>
    <cellStyle name="Normal 4 2 2 12 2 4 3" xfId="27468" xr:uid="{8287C523-B374-4E2B-8549-19BFDFE193F5}"/>
    <cellStyle name="Normal 4 2 2 12 2 5" xfId="7025" xr:uid="{00000000-0005-0000-0000-0000711B0000}"/>
    <cellStyle name="Normal 4 2 2 12 2 5 2" xfId="27470" xr:uid="{47B98AD0-6D56-4A95-9FB9-3166A0402ECB}"/>
    <cellStyle name="Normal 4 2 2 12 2 6" xfId="27459" xr:uid="{EF02C99B-BC8C-4FE5-8715-4319364C4018}"/>
    <cellStyle name="Normal 4 2 2 12 2 7" xfId="21707" xr:uid="{FE9D64C2-5DA5-4A5C-BA57-47EB11096140}"/>
    <cellStyle name="Normal 4 2 2 12 2 8" xfId="37400" xr:uid="{6BF559E5-10CE-49F3-8791-7BAF4FDADA1C}"/>
    <cellStyle name="Normal 4 2 2 12 2 9" xfId="39880" xr:uid="{B0CA5C70-F88B-4568-BE47-29E61A9BFFF9}"/>
    <cellStyle name="Normal 4 2 2 12 3" xfId="7026" xr:uid="{00000000-0005-0000-0000-0000721B0000}"/>
    <cellStyle name="Normal 4 2 2 12 3 2" xfId="7027" xr:uid="{00000000-0005-0000-0000-0000731B0000}"/>
    <cellStyle name="Normal 4 2 2 12 3 2 2" xfId="7028" xr:uid="{00000000-0005-0000-0000-0000741B0000}"/>
    <cellStyle name="Normal 4 2 2 12 3 2 2 2" xfId="7029" xr:uid="{00000000-0005-0000-0000-0000751B0000}"/>
    <cellStyle name="Normal 4 2 2 12 3 2 2 2 2" xfId="27474" xr:uid="{4C347BED-E297-447B-BA69-BC632B1061EC}"/>
    <cellStyle name="Normal 4 2 2 12 3 2 2 3" xfId="27473" xr:uid="{7AE03884-F1CB-448F-BE85-285965B00667}"/>
    <cellStyle name="Normal 4 2 2 12 3 2 3" xfId="7030" xr:uid="{00000000-0005-0000-0000-0000761B0000}"/>
    <cellStyle name="Normal 4 2 2 12 3 2 3 2" xfId="27475" xr:uid="{4B98B182-F140-4842-8AF7-6E56CAAE9856}"/>
    <cellStyle name="Normal 4 2 2 12 3 2 4" xfId="27472" xr:uid="{DE657E57-0B98-43B8-81FF-48A331E3EA01}"/>
    <cellStyle name="Normal 4 2 2 12 3 3" xfId="7031" xr:uid="{00000000-0005-0000-0000-0000771B0000}"/>
    <cellStyle name="Normal 4 2 2 12 3 3 2" xfId="7032" xr:uid="{00000000-0005-0000-0000-0000781B0000}"/>
    <cellStyle name="Normal 4 2 2 12 3 3 2 2" xfId="27477" xr:uid="{AACEFC95-8E15-4467-AE1D-9A49B978DA0E}"/>
    <cellStyle name="Normal 4 2 2 12 3 3 3" xfId="27476" xr:uid="{D357BF8A-5762-4BA5-90FA-2CA6FB5B3808}"/>
    <cellStyle name="Normal 4 2 2 12 3 4" xfId="7033" xr:uid="{00000000-0005-0000-0000-0000791B0000}"/>
    <cellStyle name="Normal 4 2 2 12 3 4 2" xfId="27478" xr:uid="{132B0648-AB1E-43F8-953A-401EE436850E}"/>
    <cellStyle name="Normal 4 2 2 12 3 5" xfId="27471" xr:uid="{62B17A15-0C77-4CB4-8DB6-7A44F30D1749}"/>
    <cellStyle name="Normal 4 2 2 12 3 6" xfId="24375" xr:uid="{08E72DEE-F7A5-4F7B-9637-BD90FC2149F6}"/>
    <cellStyle name="Normal 4 2 2 12 3 7" xfId="38235" xr:uid="{F86FB8B3-2451-4E87-802F-AC26468288EA}"/>
    <cellStyle name="Normal 4 2 2 12 3 8" xfId="40715" xr:uid="{D003D94D-F229-45F2-89B1-B72838FA5014}"/>
    <cellStyle name="Normal 4 2 2 12 3 9" xfId="43193" xr:uid="{C91CCEE1-88F4-4A5D-BF65-5959F48FD1D7}"/>
    <cellStyle name="Normal 4 2 2 12 4" xfId="7034" xr:uid="{00000000-0005-0000-0000-00007A1B0000}"/>
    <cellStyle name="Normal 4 2 2 12 4 2" xfId="27479" xr:uid="{7AD93C20-DD3D-49C9-9BD3-E2F77763FB75}"/>
    <cellStyle name="Normal 4 2 2 12 5" xfId="7035" xr:uid="{00000000-0005-0000-0000-00007B1B0000}"/>
    <cellStyle name="Normal 4 2 2 12 5 2" xfId="7036" xr:uid="{00000000-0005-0000-0000-00007C1B0000}"/>
    <cellStyle name="Normal 4 2 2 12 5 2 2" xfId="27481" xr:uid="{E0A86363-7297-4554-8DFE-83CBC794D664}"/>
    <cellStyle name="Normal 4 2 2 12 5 3" xfId="27480" xr:uid="{7DD70BD1-35C6-44AF-B52C-909465D513E0}"/>
    <cellStyle name="Normal 4 2 2 12 6" xfId="7037" xr:uid="{00000000-0005-0000-0000-00007D1B0000}"/>
    <cellStyle name="Normal 4 2 2 12 6 2" xfId="27482" xr:uid="{EC4C56A9-45B5-4D96-B10A-F0E23AB7ABD0}"/>
    <cellStyle name="Normal 4 2 2 12 7" xfId="27458" xr:uid="{CE631388-0F8F-4D15-B524-ADC2F33871EB}"/>
    <cellStyle name="Normal 4 2 2 12 8" xfId="19857" xr:uid="{4FF83075-5142-4553-86C6-676CAC5175F5}"/>
    <cellStyle name="Normal 4 2 2 12 9" xfId="36706" xr:uid="{0EC7D215-AD8A-4006-97A8-BE64A457138A}"/>
    <cellStyle name="Normal 4 2 2 13" xfId="7038" xr:uid="{00000000-0005-0000-0000-00007E1B0000}"/>
    <cellStyle name="Normal 4 2 2 13 10" xfId="39187" xr:uid="{E4265699-E651-4790-AA2F-DC66B182F581}"/>
    <cellStyle name="Normal 4 2 2 13 11" xfId="41665" xr:uid="{E22AF25C-EA89-4A4A-8BAD-DD8F11EABF91}"/>
    <cellStyle name="Normal 4 2 2 13 2" xfId="7039" xr:uid="{00000000-0005-0000-0000-00007F1B0000}"/>
    <cellStyle name="Normal 4 2 2 13 2 10" xfId="42360" xr:uid="{517D7B79-0173-4BB3-BD87-D3C2195333D3}"/>
    <cellStyle name="Normal 4 2 2 13 2 2" xfId="7040" xr:uid="{00000000-0005-0000-0000-0000801B0000}"/>
    <cellStyle name="Normal 4 2 2 13 2 2 2" xfId="7041" xr:uid="{00000000-0005-0000-0000-0000811B0000}"/>
    <cellStyle name="Normal 4 2 2 13 2 2 2 2" xfId="7042" xr:uid="{00000000-0005-0000-0000-0000821B0000}"/>
    <cellStyle name="Normal 4 2 2 13 2 2 2 2 2" xfId="27487" xr:uid="{87DD3FA6-DE14-4389-BFFF-832FD9282682}"/>
    <cellStyle name="Normal 4 2 2 13 2 2 2 3" xfId="27486" xr:uid="{A7248066-CA62-4553-A8DB-24F9669C4123}"/>
    <cellStyle name="Normal 4 2 2 13 2 2 3" xfId="7043" xr:uid="{00000000-0005-0000-0000-0000831B0000}"/>
    <cellStyle name="Normal 4 2 2 13 2 2 3 2" xfId="27488" xr:uid="{143DD96F-9BE1-4016-80DC-965590CB0B16}"/>
    <cellStyle name="Normal 4 2 2 13 2 2 4" xfId="27485" xr:uid="{AEBC849D-F9F3-4451-8BB3-643604E5D79C}"/>
    <cellStyle name="Normal 4 2 2 13 2 2 5" xfId="24378" xr:uid="{67FEA9EE-11DF-4FEC-8CC4-B3FB8D5CFDF4}"/>
    <cellStyle name="Normal 4 2 2 13 2 2 6" xfId="38238" xr:uid="{D643B6BA-FD83-4EC2-B4D8-01414EFC8A6F}"/>
    <cellStyle name="Normal 4 2 2 13 2 2 7" xfId="40718" xr:uid="{99A2E02E-F41C-4EC1-8BD0-EAF4EAC3C0F4}"/>
    <cellStyle name="Normal 4 2 2 13 2 2 8" xfId="43196" xr:uid="{79ED390C-8A43-4A13-8573-5E7E552940E8}"/>
    <cellStyle name="Normal 4 2 2 13 2 3" xfId="7044" xr:uid="{00000000-0005-0000-0000-0000841B0000}"/>
    <cellStyle name="Normal 4 2 2 13 2 3 2" xfId="7045" xr:uid="{00000000-0005-0000-0000-0000851B0000}"/>
    <cellStyle name="Normal 4 2 2 13 2 3 2 2" xfId="7046" xr:uid="{00000000-0005-0000-0000-0000861B0000}"/>
    <cellStyle name="Normal 4 2 2 13 2 3 2 2 2" xfId="27491" xr:uid="{BD05B2FD-C459-416F-8E1C-C32C08D93518}"/>
    <cellStyle name="Normal 4 2 2 13 2 3 2 3" xfId="27490" xr:uid="{13EACFE1-DE77-4CB3-8E0E-85592081F94D}"/>
    <cellStyle name="Normal 4 2 2 13 2 3 3" xfId="7047" xr:uid="{00000000-0005-0000-0000-0000871B0000}"/>
    <cellStyle name="Normal 4 2 2 13 2 3 3 2" xfId="27492" xr:uid="{DD2F918D-4792-458C-857C-05324C2EB49F}"/>
    <cellStyle name="Normal 4 2 2 13 2 3 4" xfId="27489" xr:uid="{79054D4F-CB0A-448C-86D4-4480B4312957}"/>
    <cellStyle name="Normal 4 2 2 13 2 4" xfId="7048" xr:uid="{00000000-0005-0000-0000-0000881B0000}"/>
    <cellStyle name="Normal 4 2 2 13 2 4 2" xfId="7049" xr:uid="{00000000-0005-0000-0000-0000891B0000}"/>
    <cellStyle name="Normal 4 2 2 13 2 4 2 2" xfId="27494" xr:uid="{FCC2DEBC-3BD7-4289-BC77-3E9B6C560A3C}"/>
    <cellStyle name="Normal 4 2 2 13 2 4 3" xfId="27493" xr:uid="{B13D8832-AED7-4C4D-BCBF-E2B080488D15}"/>
    <cellStyle name="Normal 4 2 2 13 2 5" xfId="7050" xr:uid="{00000000-0005-0000-0000-00008A1B0000}"/>
    <cellStyle name="Normal 4 2 2 13 2 5 2" xfId="27495" xr:uid="{3A098F24-C369-4B18-9548-1DB1E5B56049}"/>
    <cellStyle name="Normal 4 2 2 13 2 6" xfId="27484" xr:uid="{504E3FDA-D05D-4E53-8A17-6CBCEDA39501}"/>
    <cellStyle name="Normal 4 2 2 13 2 7" xfId="21709" xr:uid="{18D0CD2E-5400-4FB1-9F8D-F5604349A61A}"/>
    <cellStyle name="Normal 4 2 2 13 2 8" xfId="37402" xr:uid="{A04EF103-1294-4258-BA3C-106B800B5C06}"/>
    <cellStyle name="Normal 4 2 2 13 2 9" xfId="39882" xr:uid="{F38BF5BB-0E39-40CB-8AC0-54B9EBED3E1A}"/>
    <cellStyle name="Normal 4 2 2 13 3" xfId="7051" xr:uid="{00000000-0005-0000-0000-00008B1B0000}"/>
    <cellStyle name="Normal 4 2 2 13 3 2" xfId="7052" xr:uid="{00000000-0005-0000-0000-00008C1B0000}"/>
    <cellStyle name="Normal 4 2 2 13 3 2 2" xfId="7053" xr:uid="{00000000-0005-0000-0000-00008D1B0000}"/>
    <cellStyle name="Normal 4 2 2 13 3 2 2 2" xfId="7054" xr:uid="{00000000-0005-0000-0000-00008E1B0000}"/>
    <cellStyle name="Normal 4 2 2 13 3 2 2 2 2" xfId="27499" xr:uid="{7EE25044-14CB-42B6-811F-49B33C9FC5F8}"/>
    <cellStyle name="Normal 4 2 2 13 3 2 2 3" xfId="27498" xr:uid="{FE836F31-893B-4CF7-A8F7-27BC172DEED8}"/>
    <cellStyle name="Normal 4 2 2 13 3 2 3" xfId="7055" xr:uid="{00000000-0005-0000-0000-00008F1B0000}"/>
    <cellStyle name="Normal 4 2 2 13 3 2 3 2" xfId="27500" xr:uid="{C9238BC1-BE28-4898-9640-E38D4EE28A3E}"/>
    <cellStyle name="Normal 4 2 2 13 3 2 4" xfId="27497" xr:uid="{E9339173-8B38-428E-8D72-08798C5C244A}"/>
    <cellStyle name="Normal 4 2 2 13 3 3" xfId="7056" xr:uid="{00000000-0005-0000-0000-0000901B0000}"/>
    <cellStyle name="Normal 4 2 2 13 3 3 2" xfId="7057" xr:uid="{00000000-0005-0000-0000-0000911B0000}"/>
    <cellStyle name="Normal 4 2 2 13 3 3 2 2" xfId="27502" xr:uid="{76B04450-D368-46AC-9104-789EF5BF8521}"/>
    <cellStyle name="Normal 4 2 2 13 3 3 3" xfId="27501" xr:uid="{C0CBD057-BB53-47B3-81CE-A58137C484D4}"/>
    <cellStyle name="Normal 4 2 2 13 3 4" xfId="7058" xr:uid="{00000000-0005-0000-0000-0000921B0000}"/>
    <cellStyle name="Normal 4 2 2 13 3 4 2" xfId="27503" xr:uid="{8BB864F6-170D-4716-B8FE-614A3D96575A}"/>
    <cellStyle name="Normal 4 2 2 13 3 5" xfId="27496" xr:uid="{29806785-B7BE-4E56-B071-43F99BBCA559}"/>
    <cellStyle name="Normal 4 2 2 13 3 6" xfId="24377" xr:uid="{23E7712E-C1BB-4044-9DBA-C1A38D9E80D7}"/>
    <cellStyle name="Normal 4 2 2 13 3 7" xfId="38237" xr:uid="{CB6899CD-7F83-489E-8BE8-D4B288DE5DD2}"/>
    <cellStyle name="Normal 4 2 2 13 3 8" xfId="40717" xr:uid="{142D6855-5858-46B4-9459-15A01EDBCF66}"/>
    <cellStyle name="Normal 4 2 2 13 3 9" xfId="43195" xr:uid="{995A96BA-03E6-4E2A-8476-026840A165CA}"/>
    <cellStyle name="Normal 4 2 2 13 4" xfId="7059" xr:uid="{00000000-0005-0000-0000-0000931B0000}"/>
    <cellStyle name="Normal 4 2 2 13 4 2" xfId="27504" xr:uid="{4759B14A-8187-45E1-B804-C976D161DB35}"/>
    <cellStyle name="Normal 4 2 2 13 5" xfId="7060" xr:uid="{00000000-0005-0000-0000-0000941B0000}"/>
    <cellStyle name="Normal 4 2 2 13 5 2" xfId="7061" xr:uid="{00000000-0005-0000-0000-0000951B0000}"/>
    <cellStyle name="Normal 4 2 2 13 5 2 2" xfId="27506" xr:uid="{72B0AF35-F376-4EAB-B6E5-C5C4820B87DC}"/>
    <cellStyle name="Normal 4 2 2 13 5 3" xfId="27505" xr:uid="{106EA009-B9D6-44FA-8EB8-91AA68A58C10}"/>
    <cellStyle name="Normal 4 2 2 13 6" xfId="7062" xr:uid="{00000000-0005-0000-0000-0000961B0000}"/>
    <cellStyle name="Normal 4 2 2 13 6 2" xfId="27507" xr:uid="{7A00B97B-A9BE-4F8F-8CC9-1445E61E2DE0}"/>
    <cellStyle name="Normal 4 2 2 13 7" xfId="27483" xr:uid="{A49AE2CD-3900-44A7-A922-3E1A0C9C0529}"/>
    <cellStyle name="Normal 4 2 2 13 8" xfId="19858" xr:uid="{CA671170-3637-4F9C-AF3C-F296E740352B}"/>
    <cellStyle name="Normal 4 2 2 13 9" xfId="36707" xr:uid="{D708AF37-8C73-4791-944F-B4903CE8C5C7}"/>
    <cellStyle name="Normal 4 2 2 14" xfId="7063" xr:uid="{00000000-0005-0000-0000-0000971B0000}"/>
    <cellStyle name="Normal 4 2 2 14 10" xfId="42361" xr:uid="{65446181-6D3E-4D6D-9473-4B142C407AA6}"/>
    <cellStyle name="Normal 4 2 2 14 2" xfId="7064" xr:uid="{00000000-0005-0000-0000-0000981B0000}"/>
    <cellStyle name="Normal 4 2 2 14 2 2" xfId="7065" xr:uid="{00000000-0005-0000-0000-0000991B0000}"/>
    <cellStyle name="Normal 4 2 2 14 2 2 2" xfId="7066" xr:uid="{00000000-0005-0000-0000-00009A1B0000}"/>
    <cellStyle name="Normal 4 2 2 14 2 2 2 2" xfId="27511" xr:uid="{F063FD44-4C53-4FC5-957C-251F81E697D2}"/>
    <cellStyle name="Normal 4 2 2 14 2 2 3" xfId="27510" xr:uid="{A9D62A31-37FC-40FA-8D70-2642AE5857FA}"/>
    <cellStyle name="Normal 4 2 2 14 2 3" xfId="7067" xr:uid="{00000000-0005-0000-0000-00009B1B0000}"/>
    <cellStyle name="Normal 4 2 2 14 2 3 2" xfId="27512" xr:uid="{7CB3709A-4676-4226-B7B0-00E0EBBCD4D2}"/>
    <cellStyle name="Normal 4 2 2 14 2 4" xfId="27509" xr:uid="{E41DD10F-D5A2-44B1-AD7B-8DD99D172A55}"/>
    <cellStyle name="Normal 4 2 2 14 2 5" xfId="24379" xr:uid="{25633482-4D9F-4B3A-A9B6-C9B8AC296149}"/>
    <cellStyle name="Normal 4 2 2 14 2 6" xfId="38239" xr:uid="{3DEC73BB-1DCE-4128-9062-73EDCE3459D5}"/>
    <cellStyle name="Normal 4 2 2 14 2 7" xfId="40719" xr:uid="{77F7883E-84DD-4C04-BDA4-6871320DA1F6}"/>
    <cellStyle name="Normal 4 2 2 14 2 8" xfId="43197" xr:uid="{75887E73-7750-4D07-8BD0-BA90185CF086}"/>
    <cellStyle name="Normal 4 2 2 14 3" xfId="7068" xr:uid="{00000000-0005-0000-0000-00009C1B0000}"/>
    <cellStyle name="Normal 4 2 2 14 3 2" xfId="7069" xr:uid="{00000000-0005-0000-0000-00009D1B0000}"/>
    <cellStyle name="Normal 4 2 2 14 3 2 2" xfId="7070" xr:uid="{00000000-0005-0000-0000-00009E1B0000}"/>
    <cellStyle name="Normal 4 2 2 14 3 2 2 2" xfId="27515" xr:uid="{BF7A34A6-BA28-4771-812F-574942F98D90}"/>
    <cellStyle name="Normal 4 2 2 14 3 2 3" xfId="27514" xr:uid="{8BA48CF5-F8C3-4273-9FA5-1CCDC98E0BC1}"/>
    <cellStyle name="Normal 4 2 2 14 3 3" xfId="7071" xr:uid="{00000000-0005-0000-0000-00009F1B0000}"/>
    <cellStyle name="Normal 4 2 2 14 3 3 2" xfId="27516" xr:uid="{AF7C0A19-0F73-4079-8857-A65CB639DB95}"/>
    <cellStyle name="Normal 4 2 2 14 3 4" xfId="27513" xr:uid="{B02BCDC6-7FF6-4A06-BB2F-CE6AC23A9B1C}"/>
    <cellStyle name="Normal 4 2 2 14 4" xfId="7072" xr:uid="{00000000-0005-0000-0000-0000A01B0000}"/>
    <cellStyle name="Normal 4 2 2 14 4 2" xfId="7073" xr:uid="{00000000-0005-0000-0000-0000A11B0000}"/>
    <cellStyle name="Normal 4 2 2 14 4 2 2" xfId="27518" xr:uid="{8AD4EB42-E093-4C2F-8AFF-9AEA76F2D445}"/>
    <cellStyle name="Normal 4 2 2 14 4 3" xfId="27517" xr:uid="{8492EF95-CD70-4069-8D6F-9972C1877CBD}"/>
    <cellStyle name="Normal 4 2 2 14 5" xfId="7074" xr:uid="{00000000-0005-0000-0000-0000A21B0000}"/>
    <cellStyle name="Normal 4 2 2 14 5 2" xfId="27519" xr:uid="{225ED4AF-4A63-4FAD-B2D0-EA78580141F8}"/>
    <cellStyle name="Normal 4 2 2 14 6" xfId="27508" xr:uid="{454C2FDD-04A4-46D6-81E0-392E414980A8}"/>
    <cellStyle name="Normal 4 2 2 14 7" xfId="21710" xr:uid="{DBAB1537-772D-4A22-AFBB-1D20F68D2377}"/>
    <cellStyle name="Normal 4 2 2 14 8" xfId="37403" xr:uid="{73936B80-F371-4325-8D89-8E4D8158E94A}"/>
    <cellStyle name="Normal 4 2 2 14 9" xfId="39883" xr:uid="{174CF92B-21BD-4ED5-8205-1258AFBD9A35}"/>
    <cellStyle name="Normal 4 2 2 15" xfId="7075" xr:uid="{00000000-0005-0000-0000-0000A31B0000}"/>
    <cellStyle name="Normal 4 2 2 15 2" xfId="7076" xr:uid="{00000000-0005-0000-0000-0000A41B0000}"/>
    <cellStyle name="Normal 4 2 2 15 2 2" xfId="7077" xr:uid="{00000000-0005-0000-0000-0000A51B0000}"/>
    <cellStyle name="Normal 4 2 2 15 2 2 2" xfId="7078" xr:uid="{00000000-0005-0000-0000-0000A61B0000}"/>
    <cellStyle name="Normal 4 2 2 15 2 2 2 2" xfId="27523" xr:uid="{F94BF8AC-327A-4C11-B4E2-293408868E4A}"/>
    <cellStyle name="Normal 4 2 2 15 2 2 3" xfId="27522" xr:uid="{FC9362F5-B355-43E8-9478-31E8B8609727}"/>
    <cellStyle name="Normal 4 2 2 15 2 3" xfId="7079" xr:uid="{00000000-0005-0000-0000-0000A71B0000}"/>
    <cellStyle name="Normal 4 2 2 15 2 3 2" xfId="27524" xr:uid="{656F8895-804A-40C1-A2E7-4393B4EA148B}"/>
    <cellStyle name="Normal 4 2 2 15 2 4" xfId="27521" xr:uid="{833C705F-E243-4955-9AA9-1E17E1BB7E44}"/>
    <cellStyle name="Normal 4 2 2 15 3" xfId="7080" xr:uid="{00000000-0005-0000-0000-0000A81B0000}"/>
    <cellStyle name="Normal 4 2 2 15 3 2" xfId="7081" xr:uid="{00000000-0005-0000-0000-0000A91B0000}"/>
    <cellStyle name="Normal 4 2 2 15 3 2 2" xfId="27526" xr:uid="{5D5FF3FE-2A1B-4F29-BB3D-6212FE8D3732}"/>
    <cellStyle name="Normal 4 2 2 15 3 3" xfId="27525" xr:uid="{E8056C03-51A0-4E08-A126-DEE74C33C405}"/>
    <cellStyle name="Normal 4 2 2 15 4" xfId="7082" xr:uid="{00000000-0005-0000-0000-0000AA1B0000}"/>
    <cellStyle name="Normal 4 2 2 15 4 2" xfId="27527" xr:uid="{310D4530-1ABC-4009-8DAF-8C03E490B3E1}"/>
    <cellStyle name="Normal 4 2 2 15 5" xfId="27520" xr:uid="{45229792-AB96-45B4-9ED3-524D229A3261}"/>
    <cellStyle name="Normal 4 2 2 15 6" xfId="23693" xr:uid="{25BFF657-0E10-416E-B991-CD6A160405EE}"/>
    <cellStyle name="Normal 4 2 2 15 7" xfId="37651" xr:uid="{E8AD8EBE-1B19-4A15-8BA7-D39D3BFB2BC6}"/>
    <cellStyle name="Normal 4 2 2 15 8" xfId="40131" xr:uid="{B6E45C07-B3A7-481A-AA0F-35EEF2CDB17B}"/>
    <cellStyle name="Normal 4 2 2 15 9" xfId="42609" xr:uid="{18DB61B3-1F5F-4D1F-B628-E8E70C2859F5}"/>
    <cellStyle name="Normal 4 2 2 16" xfId="7083" xr:uid="{00000000-0005-0000-0000-0000AB1B0000}"/>
    <cellStyle name="Normal 4 2 2 16 2" xfId="7084" xr:uid="{00000000-0005-0000-0000-0000AC1B0000}"/>
    <cellStyle name="Normal 4 2 2 16 2 2" xfId="27529" xr:uid="{680882A6-646D-41AC-A501-0F4F96D87890}"/>
    <cellStyle name="Normal 4 2 2 16 3" xfId="27528" xr:uid="{73EB8F45-13E0-44A1-98BD-245681BB66E6}"/>
    <cellStyle name="Normal 4 2 2 17" xfId="19854" xr:uid="{69097AA7-7AD3-4328-B211-3FA71109015A}"/>
    <cellStyle name="Normal 4 2 2 2" xfId="7085" xr:uid="{00000000-0005-0000-0000-0000AD1B0000}"/>
    <cellStyle name="Normal 4 2 2 2 10" xfId="7086" xr:uid="{00000000-0005-0000-0000-0000AE1B0000}"/>
    <cellStyle name="Normal 4 2 2 2 10 2" xfId="19860" xr:uid="{F7886282-35B1-4A31-B93B-81BAA7189058}"/>
    <cellStyle name="Normal 4 2 2 2 11" xfId="7087" xr:uid="{00000000-0005-0000-0000-0000AF1B0000}"/>
    <cellStyle name="Normal 4 2 2 2 11 2" xfId="19861" xr:uid="{709C28D1-1D7B-4D57-A672-2330D4A1E864}"/>
    <cellStyle name="Normal 4 2 2 2 12" xfId="7088" xr:uid="{00000000-0005-0000-0000-0000B01B0000}"/>
    <cellStyle name="Normal 4 2 2 2 12 2" xfId="19862" xr:uid="{D46B2FA2-1E53-49F2-ADDD-7CE6909F6D1F}"/>
    <cellStyle name="Normal 4 2 2 2 13" xfId="7089" xr:uid="{00000000-0005-0000-0000-0000B11B0000}"/>
    <cellStyle name="Normal 4 2 2 2 13 2" xfId="19863" xr:uid="{C6B725E3-4812-4316-8CED-D091DAFEAAF1}"/>
    <cellStyle name="Normal 4 2 2 2 14" xfId="7090" xr:uid="{00000000-0005-0000-0000-0000B21B0000}"/>
    <cellStyle name="Normal 4 2 2 2 14 10" xfId="39886" xr:uid="{01D8E938-960E-416B-AD52-7025CDE7F1F3}"/>
    <cellStyle name="Normal 4 2 2 2 14 11" xfId="42364" xr:uid="{87CB0C38-52B4-4260-9A9C-67AD72DF8DA1}"/>
    <cellStyle name="Normal 4 2 2 2 14 2" xfId="7091" xr:uid="{00000000-0005-0000-0000-0000B31B0000}"/>
    <cellStyle name="Normal 4 2 2 2 14 2 10" xfId="42365" xr:uid="{487F01B9-E257-4602-845B-80362D6AB663}"/>
    <cellStyle name="Normal 4 2 2 2 14 2 2" xfId="7092" xr:uid="{00000000-0005-0000-0000-0000B41B0000}"/>
    <cellStyle name="Normal 4 2 2 2 14 2 2 2" xfId="7093" xr:uid="{00000000-0005-0000-0000-0000B51B0000}"/>
    <cellStyle name="Normal 4 2 2 2 14 2 2 2 2" xfId="7094" xr:uid="{00000000-0005-0000-0000-0000B61B0000}"/>
    <cellStyle name="Normal 4 2 2 2 14 2 2 2 2 2" xfId="27534" xr:uid="{19B89847-87FB-4DB7-8B7A-AA00CAC794B2}"/>
    <cellStyle name="Normal 4 2 2 2 14 2 2 2 3" xfId="27533" xr:uid="{D8F32BCC-CF4A-4C91-8C84-CE29D9368615}"/>
    <cellStyle name="Normal 4 2 2 2 14 2 2 3" xfId="7095" xr:uid="{00000000-0005-0000-0000-0000B71B0000}"/>
    <cellStyle name="Normal 4 2 2 2 14 2 2 3 2" xfId="27535" xr:uid="{1CBB60C9-B669-498B-A30B-3D8035AFDC87}"/>
    <cellStyle name="Normal 4 2 2 2 14 2 2 4" xfId="27532" xr:uid="{32183118-4DF0-4CE4-90DC-D4B76260A5FB}"/>
    <cellStyle name="Normal 4 2 2 2 14 2 2 5" xfId="24382" xr:uid="{83FEB64D-9245-47C9-AB36-BBBFA14C5692}"/>
    <cellStyle name="Normal 4 2 2 2 14 2 2 6" xfId="38242" xr:uid="{80118ECB-F0BB-46E8-B2AF-AD191DC96E30}"/>
    <cellStyle name="Normal 4 2 2 2 14 2 2 7" xfId="40722" xr:uid="{D49AD951-DDC0-4B54-A117-4FCD6DADB8DD}"/>
    <cellStyle name="Normal 4 2 2 2 14 2 2 8" xfId="43200" xr:uid="{1291B4E7-A4E1-458D-884F-30E19B4DF719}"/>
    <cellStyle name="Normal 4 2 2 2 14 2 3" xfId="7096" xr:uid="{00000000-0005-0000-0000-0000B81B0000}"/>
    <cellStyle name="Normal 4 2 2 2 14 2 3 2" xfId="7097" xr:uid="{00000000-0005-0000-0000-0000B91B0000}"/>
    <cellStyle name="Normal 4 2 2 2 14 2 3 2 2" xfId="7098" xr:uid="{00000000-0005-0000-0000-0000BA1B0000}"/>
    <cellStyle name="Normal 4 2 2 2 14 2 3 2 2 2" xfId="27538" xr:uid="{914581EA-AE9B-44F6-BA32-67A926921F3A}"/>
    <cellStyle name="Normal 4 2 2 2 14 2 3 2 3" xfId="27537" xr:uid="{40841146-379C-4CAB-B930-7EDD032851E9}"/>
    <cellStyle name="Normal 4 2 2 2 14 2 3 3" xfId="7099" xr:uid="{00000000-0005-0000-0000-0000BB1B0000}"/>
    <cellStyle name="Normal 4 2 2 2 14 2 3 3 2" xfId="27539" xr:uid="{CD3AC5C2-5C94-4E0A-BA8C-681C69B348D5}"/>
    <cellStyle name="Normal 4 2 2 2 14 2 3 4" xfId="27536" xr:uid="{F48448DB-B86E-4E8A-A204-E68AA54C53EA}"/>
    <cellStyle name="Normal 4 2 2 2 14 2 4" xfId="7100" xr:uid="{00000000-0005-0000-0000-0000BC1B0000}"/>
    <cellStyle name="Normal 4 2 2 2 14 2 4 2" xfId="7101" xr:uid="{00000000-0005-0000-0000-0000BD1B0000}"/>
    <cellStyle name="Normal 4 2 2 2 14 2 4 2 2" xfId="27541" xr:uid="{55BE06A4-3A3A-4AD2-8EDA-9FE7B959AC1D}"/>
    <cellStyle name="Normal 4 2 2 2 14 2 4 3" xfId="27540" xr:uid="{3966D803-8CCA-4B4D-B080-8E9FDA63E242}"/>
    <cellStyle name="Normal 4 2 2 2 14 2 5" xfId="7102" xr:uid="{00000000-0005-0000-0000-0000BE1B0000}"/>
    <cellStyle name="Normal 4 2 2 2 14 2 5 2" xfId="27542" xr:uid="{217CE728-740E-4E6E-AEF3-B969FEC33041}"/>
    <cellStyle name="Normal 4 2 2 2 14 2 6" xfId="27531" xr:uid="{A2B3A813-C175-491C-9247-FB0562DE4699}"/>
    <cellStyle name="Normal 4 2 2 2 14 2 7" xfId="21714" xr:uid="{E1F67A45-A21B-4F86-A86E-AAB673511754}"/>
    <cellStyle name="Normal 4 2 2 2 14 2 8" xfId="37407" xr:uid="{7E1106BC-C8DC-40DE-8A20-F8F276E3573C}"/>
    <cellStyle name="Normal 4 2 2 2 14 2 9" xfId="39887" xr:uid="{CA759F5F-C63A-4E61-86A0-A4956D184DD2}"/>
    <cellStyle name="Normal 4 2 2 2 14 3" xfId="7103" xr:uid="{00000000-0005-0000-0000-0000BF1B0000}"/>
    <cellStyle name="Normal 4 2 2 2 14 3 2" xfId="7104" xr:uid="{00000000-0005-0000-0000-0000C01B0000}"/>
    <cellStyle name="Normal 4 2 2 2 14 3 2 2" xfId="7105" xr:uid="{00000000-0005-0000-0000-0000C11B0000}"/>
    <cellStyle name="Normal 4 2 2 2 14 3 2 2 2" xfId="27545" xr:uid="{410D06C7-1124-44D4-AF7A-AD81D7626471}"/>
    <cellStyle name="Normal 4 2 2 2 14 3 2 3" xfId="27544" xr:uid="{07919264-F0A8-4B9B-B1A2-DCA4364FE48A}"/>
    <cellStyle name="Normal 4 2 2 2 14 3 3" xfId="7106" xr:uid="{00000000-0005-0000-0000-0000C21B0000}"/>
    <cellStyle name="Normal 4 2 2 2 14 3 3 2" xfId="27546" xr:uid="{85E21FEB-E377-4480-9439-4B36EBAAB490}"/>
    <cellStyle name="Normal 4 2 2 2 14 3 4" xfId="27543" xr:uid="{82458866-FBB7-4C0E-A436-00918055A420}"/>
    <cellStyle name="Normal 4 2 2 2 14 3 5" xfId="24381" xr:uid="{8632D539-516E-4095-9F38-D8D5B6420846}"/>
    <cellStyle name="Normal 4 2 2 2 14 3 6" xfId="38241" xr:uid="{0C7DF9F5-BF79-4A65-9B21-061E1D1DAA3F}"/>
    <cellStyle name="Normal 4 2 2 2 14 3 7" xfId="40721" xr:uid="{60018779-E249-4EAC-BFF9-49564292EC5D}"/>
    <cellStyle name="Normal 4 2 2 2 14 3 8" xfId="43199" xr:uid="{00ED70FB-F55A-40EB-84B1-3DDA6FED0321}"/>
    <cellStyle name="Normal 4 2 2 2 14 4" xfId="7107" xr:uid="{00000000-0005-0000-0000-0000C31B0000}"/>
    <cellStyle name="Normal 4 2 2 2 14 4 2" xfId="7108" xr:uid="{00000000-0005-0000-0000-0000C41B0000}"/>
    <cellStyle name="Normal 4 2 2 2 14 4 2 2" xfId="7109" xr:uid="{00000000-0005-0000-0000-0000C51B0000}"/>
    <cellStyle name="Normal 4 2 2 2 14 4 2 2 2" xfId="27549" xr:uid="{4EB040F7-C57D-4B8C-8914-5C0B5ACFCAB3}"/>
    <cellStyle name="Normal 4 2 2 2 14 4 2 3" xfId="27548" xr:uid="{C0A8CE05-19B5-4457-860D-50AD130EE18B}"/>
    <cellStyle name="Normal 4 2 2 2 14 4 3" xfId="7110" xr:uid="{00000000-0005-0000-0000-0000C61B0000}"/>
    <cellStyle name="Normal 4 2 2 2 14 4 3 2" xfId="27550" xr:uid="{F74C96E8-1DFA-4D60-8EC8-F1AB5632B91D}"/>
    <cellStyle name="Normal 4 2 2 2 14 4 4" xfId="27547" xr:uid="{D251C332-9B36-4560-85A4-2F41FE3AEF30}"/>
    <cellStyle name="Normal 4 2 2 2 14 5" xfId="7111" xr:uid="{00000000-0005-0000-0000-0000C71B0000}"/>
    <cellStyle name="Normal 4 2 2 2 14 5 2" xfId="7112" xr:uid="{00000000-0005-0000-0000-0000C81B0000}"/>
    <cellStyle name="Normal 4 2 2 2 14 5 2 2" xfId="27552" xr:uid="{56D0C152-C119-495C-9452-F962A4AB26C5}"/>
    <cellStyle name="Normal 4 2 2 2 14 5 3" xfId="27551" xr:uid="{DC036943-ED42-4ACC-BE1A-6E7F8BD15335}"/>
    <cellStyle name="Normal 4 2 2 2 14 6" xfId="7113" xr:uid="{00000000-0005-0000-0000-0000C91B0000}"/>
    <cellStyle name="Normal 4 2 2 2 14 6 2" xfId="27553" xr:uid="{CB2938E5-2246-4E31-BD9C-CF320788BAFC}"/>
    <cellStyle name="Normal 4 2 2 2 14 7" xfId="27530" xr:uid="{D35915CC-DCF2-4747-81CA-DA11ADA70A6D}"/>
    <cellStyle name="Normal 4 2 2 2 14 8" xfId="21713" xr:uid="{2EE219D0-E5EC-435C-B219-EF4BE8F453A6}"/>
    <cellStyle name="Normal 4 2 2 2 14 9" xfId="37406" xr:uid="{81FE0689-1965-478A-B662-77F84898D82C}"/>
    <cellStyle name="Normal 4 2 2 2 15" xfId="7114" xr:uid="{00000000-0005-0000-0000-0000CA1B0000}"/>
    <cellStyle name="Normal 4 2 2 2 15 2" xfId="27554" xr:uid="{249F0663-319C-423F-B78C-46102EF655AB}"/>
    <cellStyle name="Normal 4 2 2 2 15 3" xfId="24380" xr:uid="{37E424A6-F45C-4A27-A39F-87CE682DD338}"/>
    <cellStyle name="Normal 4 2 2 2 15 4" xfId="38240" xr:uid="{D939EF0C-9E81-422C-9558-0682152FA8F2}"/>
    <cellStyle name="Normal 4 2 2 2 15 5" xfId="40720" xr:uid="{D26BEC1F-DAA2-4EEF-A748-9454E7FA3CE5}"/>
    <cellStyle name="Normal 4 2 2 2 15 6" xfId="43198" xr:uid="{CCF818E0-E300-40FC-B4D8-D06997DF47C5}"/>
    <cellStyle name="Normal 4 2 2 2 16" xfId="7115" xr:uid="{00000000-0005-0000-0000-0000CB1B0000}"/>
    <cellStyle name="Normal 4 2 2 2 16 2" xfId="27555" xr:uid="{C0504291-427E-4780-A1A8-8628D715140A}"/>
    <cellStyle name="Normal 4 2 2 2 17" xfId="19859" xr:uid="{7D3F4286-A5EC-48FE-8957-8CA1C7F81F53}"/>
    <cellStyle name="Normal 4 2 2 2 18" xfId="36708" xr:uid="{486769B9-32BC-4127-9F3B-75C779431507}"/>
    <cellStyle name="Normal 4 2 2 2 19" xfId="39188" xr:uid="{086FF41B-1698-469B-85A4-4D1973EFA552}"/>
    <cellStyle name="Normal 4 2 2 2 2" xfId="7116" xr:uid="{00000000-0005-0000-0000-0000CC1B0000}"/>
    <cellStyle name="Normal 4 2 2 2 2 2" xfId="19864" xr:uid="{B2A78B52-8938-404E-8121-68870B13AEE8}"/>
    <cellStyle name="Normal 4 2 2 2 20" xfId="41666" xr:uid="{20886AF2-6DAC-49FF-92C9-E58D7601D729}"/>
    <cellStyle name="Normal 4 2 2 2 3" xfId="7117" xr:uid="{00000000-0005-0000-0000-0000CD1B0000}"/>
    <cellStyle name="Normal 4 2 2 2 3 2" xfId="19865" xr:uid="{4C59BAF7-7538-4C97-9976-9A770C4C885C}"/>
    <cellStyle name="Normal 4 2 2 2 4" xfId="7118" xr:uid="{00000000-0005-0000-0000-0000CE1B0000}"/>
    <cellStyle name="Normal 4 2 2 2 4 2" xfId="19866" xr:uid="{FE383981-CDE0-487B-9083-DA1023FB966A}"/>
    <cellStyle name="Normal 4 2 2 2 5" xfId="7119" xr:uid="{00000000-0005-0000-0000-0000CF1B0000}"/>
    <cellStyle name="Normal 4 2 2 2 5 2" xfId="19867" xr:uid="{4E12DF29-1FEB-4E91-8909-56D6BDA2088D}"/>
    <cellStyle name="Normal 4 2 2 2 6" xfId="7120" xr:uid="{00000000-0005-0000-0000-0000D01B0000}"/>
    <cellStyle name="Normal 4 2 2 2 6 2" xfId="19868" xr:uid="{61C2C944-6A21-43C7-87CC-241696C40CBE}"/>
    <cellStyle name="Normal 4 2 2 2 7" xfId="7121" xr:uid="{00000000-0005-0000-0000-0000D11B0000}"/>
    <cellStyle name="Normal 4 2 2 2 7 2" xfId="19869" xr:uid="{1F51762E-6BD9-4533-9800-C4693B7DA50D}"/>
    <cellStyle name="Normal 4 2 2 2 8" xfId="7122" xr:uid="{00000000-0005-0000-0000-0000D21B0000}"/>
    <cellStyle name="Normal 4 2 2 2 8 2" xfId="19870" xr:uid="{3FADA44D-2214-467C-B6FC-D65EDA4A3086}"/>
    <cellStyle name="Normal 4 2 2 2 9" xfId="7123" xr:uid="{00000000-0005-0000-0000-0000D31B0000}"/>
    <cellStyle name="Normal 4 2 2 2 9 2" xfId="19871" xr:uid="{DDE7D252-6721-4946-A8B2-AF7FD1F282A3}"/>
    <cellStyle name="Normal 4 2 2 3" xfId="7124" xr:uid="{00000000-0005-0000-0000-0000D41B0000}"/>
    <cellStyle name="Normal 4 2 2 3 10" xfId="39189" xr:uid="{A81CA2F1-1FCE-4AD2-8F4D-14561D5484F4}"/>
    <cellStyle name="Normal 4 2 2 3 11" xfId="41667" xr:uid="{7D9F32B4-D1C4-42E6-9B6A-4DA0C80ED01D}"/>
    <cellStyle name="Normal 4 2 2 3 2" xfId="7125" xr:uid="{00000000-0005-0000-0000-0000D51B0000}"/>
    <cellStyle name="Normal 4 2 2 3 2 10" xfId="42368" xr:uid="{ECF8BEAB-75B6-421E-AF89-81D6038787DE}"/>
    <cellStyle name="Normal 4 2 2 3 2 2" xfId="7126" xr:uid="{00000000-0005-0000-0000-0000D61B0000}"/>
    <cellStyle name="Normal 4 2 2 3 2 2 2" xfId="7127" xr:uid="{00000000-0005-0000-0000-0000D71B0000}"/>
    <cellStyle name="Normal 4 2 2 3 2 2 2 2" xfId="7128" xr:uid="{00000000-0005-0000-0000-0000D81B0000}"/>
    <cellStyle name="Normal 4 2 2 3 2 2 2 2 2" xfId="27560" xr:uid="{E60CBC58-3ABB-47D8-98E2-393DB16654F6}"/>
    <cellStyle name="Normal 4 2 2 3 2 2 2 3" xfId="27559" xr:uid="{361D1D5E-BC0E-4270-84A5-079BD95D4372}"/>
    <cellStyle name="Normal 4 2 2 3 2 2 3" xfId="7129" xr:uid="{00000000-0005-0000-0000-0000D91B0000}"/>
    <cellStyle name="Normal 4 2 2 3 2 2 3 2" xfId="27561" xr:uid="{80FFBBC1-86B9-4D1B-B43B-4A9EDC78D6C5}"/>
    <cellStyle name="Normal 4 2 2 3 2 2 4" xfId="27558" xr:uid="{763CC7EE-E51B-43E8-A8B3-27DBB0B16A61}"/>
    <cellStyle name="Normal 4 2 2 3 2 2 5" xfId="24384" xr:uid="{0496D3A5-5E52-4AEA-87DE-2AE7225FEF58}"/>
    <cellStyle name="Normal 4 2 2 3 2 2 6" xfId="38244" xr:uid="{810A80BF-BA44-4851-AD0D-FA8903D2EB24}"/>
    <cellStyle name="Normal 4 2 2 3 2 2 7" xfId="40724" xr:uid="{9CEF229F-94F9-4B2F-A3F8-D33B78A516F9}"/>
    <cellStyle name="Normal 4 2 2 3 2 2 8" xfId="43202" xr:uid="{1609F202-5DAF-46DC-ACC3-A8E25EDDE463}"/>
    <cellStyle name="Normal 4 2 2 3 2 3" xfId="7130" xr:uid="{00000000-0005-0000-0000-0000DA1B0000}"/>
    <cellStyle name="Normal 4 2 2 3 2 3 2" xfId="7131" xr:uid="{00000000-0005-0000-0000-0000DB1B0000}"/>
    <cellStyle name="Normal 4 2 2 3 2 3 2 2" xfId="7132" xr:uid="{00000000-0005-0000-0000-0000DC1B0000}"/>
    <cellStyle name="Normal 4 2 2 3 2 3 2 2 2" xfId="27564" xr:uid="{ECFE762A-0658-4791-B897-91140E127710}"/>
    <cellStyle name="Normal 4 2 2 3 2 3 2 3" xfId="27563" xr:uid="{EFFE79C7-8DAA-49F6-A518-B63FC7D2AF1C}"/>
    <cellStyle name="Normal 4 2 2 3 2 3 3" xfId="7133" xr:uid="{00000000-0005-0000-0000-0000DD1B0000}"/>
    <cellStyle name="Normal 4 2 2 3 2 3 3 2" xfId="27565" xr:uid="{4B8FEA56-C144-4BBC-B27C-EF849B99A85C}"/>
    <cellStyle name="Normal 4 2 2 3 2 3 4" xfId="27562" xr:uid="{AFF6DF6F-80DE-4BD1-BA30-A83D81BC78A2}"/>
    <cellStyle name="Normal 4 2 2 3 2 4" xfId="7134" xr:uid="{00000000-0005-0000-0000-0000DE1B0000}"/>
    <cellStyle name="Normal 4 2 2 3 2 4 2" xfId="7135" xr:uid="{00000000-0005-0000-0000-0000DF1B0000}"/>
    <cellStyle name="Normal 4 2 2 3 2 4 2 2" xfId="27567" xr:uid="{3CF97AEF-D30C-4706-B883-E3D24B63058A}"/>
    <cellStyle name="Normal 4 2 2 3 2 4 3" xfId="27566" xr:uid="{F0CE3915-F1A3-49E8-A13F-E7B26144E3E1}"/>
    <cellStyle name="Normal 4 2 2 3 2 5" xfId="7136" xr:uid="{00000000-0005-0000-0000-0000E01B0000}"/>
    <cellStyle name="Normal 4 2 2 3 2 5 2" xfId="27568" xr:uid="{07274D92-FBEC-4854-9A8D-EF5E715E9E1A}"/>
    <cellStyle name="Normal 4 2 2 3 2 6" xfId="27557" xr:uid="{0D29E076-8D44-46BE-9855-440045526D57}"/>
    <cellStyle name="Normal 4 2 2 3 2 7" xfId="21717" xr:uid="{AFB8725C-C233-4F85-94C3-E3BF160C1CBF}"/>
    <cellStyle name="Normal 4 2 2 3 2 8" xfId="37410" xr:uid="{F69842AA-7F62-4F17-9B00-733B0F3E34D3}"/>
    <cellStyle name="Normal 4 2 2 3 2 9" xfId="39890" xr:uid="{ECFF2BBD-8EB1-455E-807B-B71052838410}"/>
    <cellStyle name="Normal 4 2 2 3 3" xfId="7137" xr:uid="{00000000-0005-0000-0000-0000E11B0000}"/>
    <cellStyle name="Normal 4 2 2 3 3 2" xfId="7138" xr:uid="{00000000-0005-0000-0000-0000E21B0000}"/>
    <cellStyle name="Normal 4 2 2 3 3 2 2" xfId="7139" xr:uid="{00000000-0005-0000-0000-0000E31B0000}"/>
    <cellStyle name="Normal 4 2 2 3 3 2 2 2" xfId="7140" xr:uid="{00000000-0005-0000-0000-0000E41B0000}"/>
    <cellStyle name="Normal 4 2 2 3 3 2 2 2 2" xfId="27572" xr:uid="{18CA3C60-B743-40CB-8B94-7D5DF724D7CF}"/>
    <cellStyle name="Normal 4 2 2 3 3 2 2 3" xfId="27571" xr:uid="{82D08E9D-F068-4503-884D-142EC1908C50}"/>
    <cellStyle name="Normal 4 2 2 3 3 2 3" xfId="7141" xr:uid="{00000000-0005-0000-0000-0000E51B0000}"/>
    <cellStyle name="Normal 4 2 2 3 3 2 3 2" xfId="27573" xr:uid="{A608E9C0-816F-4D39-B105-78156BFC991F}"/>
    <cellStyle name="Normal 4 2 2 3 3 2 4" xfId="27570" xr:uid="{379C5CC8-5F6D-4F86-898D-DBC29BFD9053}"/>
    <cellStyle name="Normal 4 2 2 3 3 3" xfId="7142" xr:uid="{00000000-0005-0000-0000-0000E61B0000}"/>
    <cellStyle name="Normal 4 2 2 3 3 3 2" xfId="7143" xr:uid="{00000000-0005-0000-0000-0000E71B0000}"/>
    <cellStyle name="Normal 4 2 2 3 3 3 2 2" xfId="27575" xr:uid="{B8F19195-4EF0-4E27-844B-8DFC59A305F8}"/>
    <cellStyle name="Normal 4 2 2 3 3 3 3" xfId="27574" xr:uid="{F3A8D3C4-3E5A-4D6D-8FC7-68C2D4382BFB}"/>
    <cellStyle name="Normal 4 2 2 3 3 4" xfId="7144" xr:uid="{00000000-0005-0000-0000-0000E81B0000}"/>
    <cellStyle name="Normal 4 2 2 3 3 4 2" xfId="27576" xr:uid="{F171334C-DA60-4794-92B6-0792C7DB7F1F}"/>
    <cellStyle name="Normal 4 2 2 3 3 5" xfId="27569" xr:uid="{C2313584-24D3-4A9C-96F5-3538D081A8D2}"/>
    <cellStyle name="Normal 4 2 2 3 3 6" xfId="24383" xr:uid="{423D6369-3C71-4559-9548-9ED6F866EE50}"/>
    <cellStyle name="Normal 4 2 2 3 3 7" xfId="38243" xr:uid="{56A97D98-F06F-4D72-B5A6-CF39FABDEE3B}"/>
    <cellStyle name="Normal 4 2 2 3 3 8" xfId="40723" xr:uid="{E3F61C9F-4132-4BE0-B40E-C4CAC6B0F388}"/>
    <cellStyle name="Normal 4 2 2 3 3 9" xfId="43201" xr:uid="{D5B72CAD-F4AF-4D26-8A70-6F77AACFB07D}"/>
    <cellStyle name="Normal 4 2 2 3 4" xfId="7145" xr:uid="{00000000-0005-0000-0000-0000E91B0000}"/>
    <cellStyle name="Normal 4 2 2 3 4 2" xfId="27577" xr:uid="{4114C45C-BF9D-46A5-94D5-2873F5587815}"/>
    <cellStyle name="Normal 4 2 2 3 5" xfId="7146" xr:uid="{00000000-0005-0000-0000-0000EA1B0000}"/>
    <cellStyle name="Normal 4 2 2 3 5 2" xfId="7147" xr:uid="{00000000-0005-0000-0000-0000EB1B0000}"/>
    <cellStyle name="Normal 4 2 2 3 5 2 2" xfId="27579" xr:uid="{634898AB-B277-46D9-BA9A-F60EB03A0DE7}"/>
    <cellStyle name="Normal 4 2 2 3 5 3" xfId="27578" xr:uid="{8F52A28A-901D-44FB-9547-5C4995E847F8}"/>
    <cellStyle name="Normal 4 2 2 3 6" xfId="7148" xr:uid="{00000000-0005-0000-0000-0000EC1B0000}"/>
    <cellStyle name="Normal 4 2 2 3 6 2" xfId="27580" xr:uid="{C336A899-D339-4E9F-8254-27DCE4C2484D}"/>
    <cellStyle name="Normal 4 2 2 3 7" xfId="27556" xr:uid="{F013A1FE-0DAC-4B8B-A608-5886D0A0B2C7}"/>
    <cellStyle name="Normal 4 2 2 3 8" xfId="19872" xr:uid="{A53D767A-1EBF-4D05-BF67-C33145DB6F15}"/>
    <cellStyle name="Normal 4 2 2 3 9" xfId="36709" xr:uid="{013D7441-6B07-4297-A430-BD51C49E1E2F}"/>
    <cellStyle name="Normal 4 2 2 4" xfId="7149" xr:uid="{00000000-0005-0000-0000-0000ED1B0000}"/>
    <cellStyle name="Normal 4 2 2 4 10" xfId="39190" xr:uid="{8A4BFC2D-E58D-4027-BBB3-1A5DA3C5F125}"/>
    <cellStyle name="Normal 4 2 2 4 11" xfId="41668" xr:uid="{9A1F2A96-9ABB-49E3-9D2A-671AE023AEE7}"/>
    <cellStyle name="Normal 4 2 2 4 2" xfId="7150" xr:uid="{00000000-0005-0000-0000-0000EE1B0000}"/>
    <cellStyle name="Normal 4 2 2 4 2 10" xfId="42369" xr:uid="{AFFC4748-D58A-4D40-942D-CA7E84F73C0D}"/>
    <cellStyle name="Normal 4 2 2 4 2 2" xfId="7151" xr:uid="{00000000-0005-0000-0000-0000EF1B0000}"/>
    <cellStyle name="Normal 4 2 2 4 2 2 2" xfId="7152" xr:uid="{00000000-0005-0000-0000-0000F01B0000}"/>
    <cellStyle name="Normal 4 2 2 4 2 2 2 2" xfId="7153" xr:uid="{00000000-0005-0000-0000-0000F11B0000}"/>
    <cellStyle name="Normal 4 2 2 4 2 2 2 2 2" xfId="27585" xr:uid="{7368CF9B-7B25-4283-8555-4B3507C27061}"/>
    <cellStyle name="Normal 4 2 2 4 2 2 2 3" xfId="27584" xr:uid="{3B279598-8280-498B-92DB-D11CA6401C30}"/>
    <cellStyle name="Normal 4 2 2 4 2 2 3" xfId="7154" xr:uid="{00000000-0005-0000-0000-0000F21B0000}"/>
    <cellStyle name="Normal 4 2 2 4 2 2 3 2" xfId="27586" xr:uid="{3B134499-6380-4C36-BA75-CD077CEC420E}"/>
    <cellStyle name="Normal 4 2 2 4 2 2 4" xfId="27583" xr:uid="{48B88692-FCA8-42D4-987F-A85BD69C40C3}"/>
    <cellStyle name="Normal 4 2 2 4 2 2 5" xfId="24386" xr:uid="{92790274-6514-4E7B-92BC-689AE8046629}"/>
    <cellStyle name="Normal 4 2 2 4 2 2 6" xfId="38246" xr:uid="{584727AE-0BB2-4AEF-8584-51B3C03AF36A}"/>
    <cellStyle name="Normal 4 2 2 4 2 2 7" xfId="40726" xr:uid="{725ADA7F-A1BE-4524-BA02-F04A502632FE}"/>
    <cellStyle name="Normal 4 2 2 4 2 2 8" xfId="43204" xr:uid="{742FAE44-9689-4B6A-A3FF-F43863420FE3}"/>
    <cellStyle name="Normal 4 2 2 4 2 3" xfId="7155" xr:uid="{00000000-0005-0000-0000-0000F31B0000}"/>
    <cellStyle name="Normal 4 2 2 4 2 3 2" xfId="7156" xr:uid="{00000000-0005-0000-0000-0000F41B0000}"/>
    <cellStyle name="Normal 4 2 2 4 2 3 2 2" xfId="7157" xr:uid="{00000000-0005-0000-0000-0000F51B0000}"/>
    <cellStyle name="Normal 4 2 2 4 2 3 2 2 2" xfId="27589" xr:uid="{4825BCAD-6838-40FB-B59D-58007344BBF0}"/>
    <cellStyle name="Normal 4 2 2 4 2 3 2 3" xfId="27588" xr:uid="{7D3BEBAD-819C-4835-AE65-88E56CEABCEE}"/>
    <cellStyle name="Normal 4 2 2 4 2 3 3" xfId="7158" xr:uid="{00000000-0005-0000-0000-0000F61B0000}"/>
    <cellStyle name="Normal 4 2 2 4 2 3 3 2" xfId="27590" xr:uid="{4B56A012-B8C8-43B7-8C3C-A4590F392311}"/>
    <cellStyle name="Normal 4 2 2 4 2 3 4" xfId="27587" xr:uid="{B5B93DE9-18DA-4AB6-9324-68B73F5FC984}"/>
    <cellStyle name="Normal 4 2 2 4 2 4" xfId="7159" xr:uid="{00000000-0005-0000-0000-0000F71B0000}"/>
    <cellStyle name="Normal 4 2 2 4 2 4 2" xfId="7160" xr:uid="{00000000-0005-0000-0000-0000F81B0000}"/>
    <cellStyle name="Normal 4 2 2 4 2 4 2 2" xfId="27592" xr:uid="{F13AF339-B2FE-4A2A-91BF-0A63FD0BA101}"/>
    <cellStyle name="Normal 4 2 2 4 2 4 3" xfId="27591" xr:uid="{A2D61A70-B330-4BFE-B0F9-347C3FD65D56}"/>
    <cellStyle name="Normal 4 2 2 4 2 5" xfId="7161" xr:uid="{00000000-0005-0000-0000-0000F91B0000}"/>
    <cellStyle name="Normal 4 2 2 4 2 5 2" xfId="27593" xr:uid="{79F1C9F5-70D6-4BA2-B59B-4853BB7B2FB4}"/>
    <cellStyle name="Normal 4 2 2 4 2 6" xfId="27582" xr:uid="{FE7F43FA-5116-4CC9-937F-A07D98AF9A51}"/>
    <cellStyle name="Normal 4 2 2 4 2 7" xfId="21718" xr:uid="{01B84A7F-047C-4BA0-860A-1172766B49D0}"/>
    <cellStyle name="Normal 4 2 2 4 2 8" xfId="37411" xr:uid="{4F29C1F6-04E6-4499-9DBC-B04C8B0D5AEA}"/>
    <cellStyle name="Normal 4 2 2 4 2 9" xfId="39891" xr:uid="{CA75E166-F6E7-4CD5-A22F-4EE71D9EE9D8}"/>
    <cellStyle name="Normal 4 2 2 4 3" xfId="7162" xr:uid="{00000000-0005-0000-0000-0000FA1B0000}"/>
    <cellStyle name="Normal 4 2 2 4 3 2" xfId="7163" xr:uid="{00000000-0005-0000-0000-0000FB1B0000}"/>
    <cellStyle name="Normal 4 2 2 4 3 2 2" xfId="7164" xr:uid="{00000000-0005-0000-0000-0000FC1B0000}"/>
    <cellStyle name="Normal 4 2 2 4 3 2 2 2" xfId="7165" xr:uid="{00000000-0005-0000-0000-0000FD1B0000}"/>
    <cellStyle name="Normal 4 2 2 4 3 2 2 2 2" xfId="27597" xr:uid="{B1C2CADE-901B-4042-8A43-412D0D9B23DD}"/>
    <cellStyle name="Normal 4 2 2 4 3 2 2 3" xfId="27596" xr:uid="{E8B03434-6D94-4A12-83D4-D2ED35A526B8}"/>
    <cellStyle name="Normal 4 2 2 4 3 2 3" xfId="7166" xr:uid="{00000000-0005-0000-0000-0000FE1B0000}"/>
    <cellStyle name="Normal 4 2 2 4 3 2 3 2" xfId="27598" xr:uid="{C874F0A3-1FE3-46F5-B061-FEC37FEB02DE}"/>
    <cellStyle name="Normal 4 2 2 4 3 2 4" xfId="27595" xr:uid="{057AE3ED-1913-4326-BBF0-4F34FAC39D34}"/>
    <cellStyle name="Normal 4 2 2 4 3 3" xfId="7167" xr:uid="{00000000-0005-0000-0000-0000FF1B0000}"/>
    <cellStyle name="Normal 4 2 2 4 3 3 2" xfId="7168" xr:uid="{00000000-0005-0000-0000-0000001C0000}"/>
    <cellStyle name="Normal 4 2 2 4 3 3 2 2" xfId="27600" xr:uid="{A9DF3F88-68DF-438C-BBF5-ABDE9AE97BD1}"/>
    <cellStyle name="Normal 4 2 2 4 3 3 3" xfId="27599" xr:uid="{5BF9159A-C7A2-4EA9-A960-FBA6790BEB6B}"/>
    <cellStyle name="Normal 4 2 2 4 3 4" xfId="7169" xr:uid="{00000000-0005-0000-0000-0000011C0000}"/>
    <cellStyle name="Normal 4 2 2 4 3 4 2" xfId="27601" xr:uid="{D11DEF3B-5002-4BE3-BE10-CE9AA16E3EFF}"/>
    <cellStyle name="Normal 4 2 2 4 3 5" xfId="27594" xr:uid="{58083114-1154-448E-9624-715B58B67BA6}"/>
    <cellStyle name="Normal 4 2 2 4 3 6" xfId="24385" xr:uid="{059A595B-7BBD-4193-AB3F-69538F7352D8}"/>
    <cellStyle name="Normal 4 2 2 4 3 7" xfId="38245" xr:uid="{CCB06377-77E6-4EF5-BDF4-F5576D588FDB}"/>
    <cellStyle name="Normal 4 2 2 4 3 8" xfId="40725" xr:uid="{64F66838-BF37-4919-AA13-91CDC0D068AF}"/>
    <cellStyle name="Normal 4 2 2 4 3 9" xfId="43203" xr:uid="{C6BAA551-F1F0-4B43-A4DC-2EC7F1E0A29A}"/>
    <cellStyle name="Normal 4 2 2 4 4" xfId="7170" xr:uid="{00000000-0005-0000-0000-0000021C0000}"/>
    <cellStyle name="Normal 4 2 2 4 4 2" xfId="27602" xr:uid="{9A16ADDF-EC55-45E4-B2AD-0CC0C9CB8FE8}"/>
    <cellStyle name="Normal 4 2 2 4 5" xfId="7171" xr:uid="{00000000-0005-0000-0000-0000031C0000}"/>
    <cellStyle name="Normal 4 2 2 4 5 2" xfId="7172" xr:uid="{00000000-0005-0000-0000-0000041C0000}"/>
    <cellStyle name="Normal 4 2 2 4 5 2 2" xfId="27604" xr:uid="{1613239B-53C4-43A9-AF2D-6472CAA40F9F}"/>
    <cellStyle name="Normal 4 2 2 4 5 3" xfId="27603" xr:uid="{B5398733-2DF0-4CBF-A2B1-342B28147C60}"/>
    <cellStyle name="Normal 4 2 2 4 6" xfId="7173" xr:uid="{00000000-0005-0000-0000-0000051C0000}"/>
    <cellStyle name="Normal 4 2 2 4 6 2" xfId="27605" xr:uid="{FEA4EE7C-40AD-48E9-8AB7-6607F9FFCACD}"/>
    <cellStyle name="Normal 4 2 2 4 7" xfId="27581" xr:uid="{555B3AE3-926B-44C9-8713-8034F0CC79AB}"/>
    <cellStyle name="Normal 4 2 2 4 8" xfId="19873" xr:uid="{B6FB7E34-5309-4EEF-B10F-20350D502037}"/>
    <cellStyle name="Normal 4 2 2 4 9" xfId="36710" xr:uid="{1E817BA3-9D44-457A-9A1E-AE93C825A8C8}"/>
    <cellStyle name="Normal 4 2 2 5" xfId="7174" xr:uid="{00000000-0005-0000-0000-0000061C0000}"/>
    <cellStyle name="Normal 4 2 2 5 10" xfId="39191" xr:uid="{2D3FA9D6-17C9-4015-85AB-FFF1999C1A96}"/>
    <cellStyle name="Normal 4 2 2 5 11" xfId="41669" xr:uid="{1CD2CFE5-4438-45A4-A5DB-8C516E301439}"/>
    <cellStyle name="Normal 4 2 2 5 2" xfId="7175" xr:uid="{00000000-0005-0000-0000-0000071C0000}"/>
    <cellStyle name="Normal 4 2 2 5 2 10" xfId="42371" xr:uid="{AF1008D8-C5C5-4A08-8F26-8E6B5E7C190B}"/>
    <cellStyle name="Normal 4 2 2 5 2 2" xfId="7176" xr:uid="{00000000-0005-0000-0000-0000081C0000}"/>
    <cellStyle name="Normal 4 2 2 5 2 2 2" xfId="7177" xr:uid="{00000000-0005-0000-0000-0000091C0000}"/>
    <cellStyle name="Normal 4 2 2 5 2 2 2 2" xfId="7178" xr:uid="{00000000-0005-0000-0000-00000A1C0000}"/>
    <cellStyle name="Normal 4 2 2 5 2 2 2 2 2" xfId="27610" xr:uid="{0739984E-6A18-4B5A-A96D-251B448A5F39}"/>
    <cellStyle name="Normal 4 2 2 5 2 2 2 3" xfId="27609" xr:uid="{CC628513-E950-4ADB-874F-CF40E2BE7F32}"/>
    <cellStyle name="Normal 4 2 2 5 2 2 3" xfId="7179" xr:uid="{00000000-0005-0000-0000-00000B1C0000}"/>
    <cellStyle name="Normal 4 2 2 5 2 2 3 2" xfId="27611" xr:uid="{77EF6590-971C-4B0E-BA7B-FA16AEEDF309}"/>
    <cellStyle name="Normal 4 2 2 5 2 2 4" xfId="27608" xr:uid="{F59789AF-F70E-4216-94F8-CDC48E006560}"/>
    <cellStyle name="Normal 4 2 2 5 2 2 5" xfId="24388" xr:uid="{FA60A3B9-9098-4608-AC39-CCE6FBAEEBA9}"/>
    <cellStyle name="Normal 4 2 2 5 2 2 6" xfId="38248" xr:uid="{67140EDA-44EC-4BD3-9045-BFE5E4C6EDB2}"/>
    <cellStyle name="Normal 4 2 2 5 2 2 7" xfId="40728" xr:uid="{554E2450-2EB2-4BE5-BBA3-99EB57019AE9}"/>
    <cellStyle name="Normal 4 2 2 5 2 2 8" xfId="43206" xr:uid="{EB594109-92C7-436D-96DB-75CA7D0B9DA4}"/>
    <cellStyle name="Normal 4 2 2 5 2 3" xfId="7180" xr:uid="{00000000-0005-0000-0000-00000C1C0000}"/>
    <cellStyle name="Normal 4 2 2 5 2 3 2" xfId="7181" xr:uid="{00000000-0005-0000-0000-00000D1C0000}"/>
    <cellStyle name="Normal 4 2 2 5 2 3 2 2" xfId="7182" xr:uid="{00000000-0005-0000-0000-00000E1C0000}"/>
    <cellStyle name="Normal 4 2 2 5 2 3 2 2 2" xfId="27614" xr:uid="{32B34466-C87A-4A59-9FF8-09CA10939C38}"/>
    <cellStyle name="Normal 4 2 2 5 2 3 2 3" xfId="27613" xr:uid="{0D9FBEAB-D8C9-47A0-B13A-9ABC9376A1AE}"/>
    <cellStyle name="Normal 4 2 2 5 2 3 3" xfId="7183" xr:uid="{00000000-0005-0000-0000-00000F1C0000}"/>
    <cellStyle name="Normal 4 2 2 5 2 3 3 2" xfId="27615" xr:uid="{A92E1653-3566-44DD-863A-27DCDCD2A90F}"/>
    <cellStyle name="Normal 4 2 2 5 2 3 4" xfId="27612" xr:uid="{507B2EA0-E857-4D8F-B452-7C507FAC3F49}"/>
    <cellStyle name="Normal 4 2 2 5 2 4" xfId="7184" xr:uid="{00000000-0005-0000-0000-0000101C0000}"/>
    <cellStyle name="Normal 4 2 2 5 2 4 2" xfId="7185" xr:uid="{00000000-0005-0000-0000-0000111C0000}"/>
    <cellStyle name="Normal 4 2 2 5 2 4 2 2" xfId="27617" xr:uid="{6CD2815F-A623-4A24-AFAC-3AC384F50261}"/>
    <cellStyle name="Normal 4 2 2 5 2 4 3" xfId="27616" xr:uid="{E083AF71-BA29-496D-9004-112E539E5E3A}"/>
    <cellStyle name="Normal 4 2 2 5 2 5" xfId="7186" xr:uid="{00000000-0005-0000-0000-0000121C0000}"/>
    <cellStyle name="Normal 4 2 2 5 2 5 2" xfId="27618" xr:uid="{70E72D1F-4B25-4E16-9274-F9081515964A}"/>
    <cellStyle name="Normal 4 2 2 5 2 6" xfId="27607" xr:uid="{34FCD593-8F42-4123-818D-9CF0377EE059}"/>
    <cellStyle name="Normal 4 2 2 5 2 7" xfId="21720" xr:uid="{893DC2F3-6383-444D-89D0-BCACAE4111C9}"/>
    <cellStyle name="Normal 4 2 2 5 2 8" xfId="37413" xr:uid="{5CE5C212-5E8A-4365-9CFC-E818C8BC8495}"/>
    <cellStyle name="Normal 4 2 2 5 2 9" xfId="39893" xr:uid="{5D081946-EC7E-40FB-83DE-327B5F1E18AE}"/>
    <cellStyle name="Normal 4 2 2 5 3" xfId="7187" xr:uid="{00000000-0005-0000-0000-0000131C0000}"/>
    <cellStyle name="Normal 4 2 2 5 3 2" xfId="7188" xr:uid="{00000000-0005-0000-0000-0000141C0000}"/>
    <cellStyle name="Normal 4 2 2 5 3 2 2" xfId="7189" xr:uid="{00000000-0005-0000-0000-0000151C0000}"/>
    <cellStyle name="Normal 4 2 2 5 3 2 2 2" xfId="7190" xr:uid="{00000000-0005-0000-0000-0000161C0000}"/>
    <cellStyle name="Normal 4 2 2 5 3 2 2 2 2" xfId="27622" xr:uid="{DF88D526-2DDE-4C46-BBC6-E023590FAAA1}"/>
    <cellStyle name="Normal 4 2 2 5 3 2 2 3" xfId="27621" xr:uid="{6A7C1F40-D6F5-4227-9689-859F9A591244}"/>
    <cellStyle name="Normal 4 2 2 5 3 2 3" xfId="7191" xr:uid="{00000000-0005-0000-0000-0000171C0000}"/>
    <cellStyle name="Normal 4 2 2 5 3 2 3 2" xfId="27623" xr:uid="{ADA4DBD8-C378-4447-B58E-5506D6C91889}"/>
    <cellStyle name="Normal 4 2 2 5 3 2 4" xfId="27620" xr:uid="{D72E2AF0-142C-4ECE-B0C3-B6A9A8CEE690}"/>
    <cellStyle name="Normal 4 2 2 5 3 3" xfId="7192" xr:uid="{00000000-0005-0000-0000-0000181C0000}"/>
    <cellStyle name="Normal 4 2 2 5 3 3 2" xfId="7193" xr:uid="{00000000-0005-0000-0000-0000191C0000}"/>
    <cellStyle name="Normal 4 2 2 5 3 3 2 2" xfId="27625" xr:uid="{1AB5D241-3305-4A49-9B69-CDF6D6FCD7F3}"/>
    <cellStyle name="Normal 4 2 2 5 3 3 3" xfId="27624" xr:uid="{15E81EE1-24F1-436C-A24A-23F4581E1FD6}"/>
    <cellStyle name="Normal 4 2 2 5 3 4" xfId="7194" xr:uid="{00000000-0005-0000-0000-00001A1C0000}"/>
    <cellStyle name="Normal 4 2 2 5 3 4 2" xfId="27626" xr:uid="{4AFD4BF7-A278-47D7-A17C-6D91A64723DB}"/>
    <cellStyle name="Normal 4 2 2 5 3 5" xfId="27619" xr:uid="{B1AAD32B-E24B-41F2-A031-D81A1BFB5A97}"/>
    <cellStyle name="Normal 4 2 2 5 3 6" xfId="24387" xr:uid="{CD1DD8AC-C7DF-447A-81C9-7468F7B0A7F0}"/>
    <cellStyle name="Normal 4 2 2 5 3 7" xfId="38247" xr:uid="{77017FC5-37CE-455C-8800-EF8E13908FA8}"/>
    <cellStyle name="Normal 4 2 2 5 3 8" xfId="40727" xr:uid="{009A79F1-6ADB-4BC7-824B-4CAF428C4411}"/>
    <cellStyle name="Normal 4 2 2 5 3 9" xfId="43205" xr:uid="{0019A8ED-3786-4BE1-A51B-3F399D880D71}"/>
    <cellStyle name="Normal 4 2 2 5 4" xfId="7195" xr:uid="{00000000-0005-0000-0000-00001B1C0000}"/>
    <cellStyle name="Normal 4 2 2 5 4 2" xfId="27627" xr:uid="{427A9735-A8B6-483F-990F-0C5EC19CE317}"/>
    <cellStyle name="Normal 4 2 2 5 5" xfId="7196" xr:uid="{00000000-0005-0000-0000-00001C1C0000}"/>
    <cellStyle name="Normal 4 2 2 5 5 2" xfId="7197" xr:uid="{00000000-0005-0000-0000-00001D1C0000}"/>
    <cellStyle name="Normal 4 2 2 5 5 2 2" xfId="27629" xr:uid="{30EB79FB-EE5F-4427-847D-CA96B065F19C}"/>
    <cellStyle name="Normal 4 2 2 5 5 3" xfId="27628" xr:uid="{6D288782-3C30-4769-AF1C-D405951E0536}"/>
    <cellStyle name="Normal 4 2 2 5 6" xfId="7198" xr:uid="{00000000-0005-0000-0000-00001E1C0000}"/>
    <cellStyle name="Normal 4 2 2 5 6 2" xfId="27630" xr:uid="{C060942C-6E58-48FA-B3AC-13F8A977734E}"/>
    <cellStyle name="Normal 4 2 2 5 7" xfId="27606" xr:uid="{EB2AACC4-4763-4FF1-AE1C-71A2CCF5B273}"/>
    <cellStyle name="Normal 4 2 2 5 8" xfId="19874" xr:uid="{AE7719DC-3791-41F2-8084-45A625E95D57}"/>
    <cellStyle name="Normal 4 2 2 5 9" xfId="36711" xr:uid="{400D11C4-C30D-4D0F-B0B3-D2F29FC5929A}"/>
    <cellStyle name="Normal 4 2 2 6" xfId="7199" xr:uid="{00000000-0005-0000-0000-00001F1C0000}"/>
    <cellStyle name="Normal 4 2 2 6 10" xfId="39192" xr:uid="{EFA8B5E2-F5CB-406F-971D-FAA3F90584CD}"/>
    <cellStyle name="Normal 4 2 2 6 11" xfId="41670" xr:uid="{CBB47D26-03F8-4C14-860D-F04B2CA852FD}"/>
    <cellStyle name="Normal 4 2 2 6 2" xfId="7200" xr:uid="{00000000-0005-0000-0000-0000201C0000}"/>
    <cellStyle name="Normal 4 2 2 6 2 10" xfId="42373" xr:uid="{8BEB4251-E451-4669-AA1D-AF87EB722EAF}"/>
    <cellStyle name="Normal 4 2 2 6 2 2" xfId="7201" xr:uid="{00000000-0005-0000-0000-0000211C0000}"/>
    <cellStyle name="Normal 4 2 2 6 2 2 2" xfId="7202" xr:uid="{00000000-0005-0000-0000-0000221C0000}"/>
    <cellStyle name="Normal 4 2 2 6 2 2 2 2" xfId="7203" xr:uid="{00000000-0005-0000-0000-0000231C0000}"/>
    <cellStyle name="Normal 4 2 2 6 2 2 2 2 2" xfId="27635" xr:uid="{76F4FBF6-EA36-4C81-8DD1-8E5002CF70FE}"/>
    <cellStyle name="Normal 4 2 2 6 2 2 2 3" xfId="27634" xr:uid="{2696BFDF-859B-407A-9F2B-8C53C0124235}"/>
    <cellStyle name="Normal 4 2 2 6 2 2 3" xfId="7204" xr:uid="{00000000-0005-0000-0000-0000241C0000}"/>
    <cellStyle name="Normal 4 2 2 6 2 2 3 2" xfId="27636" xr:uid="{C786EC0D-3BFC-44DD-AF73-D7EF549DA074}"/>
    <cellStyle name="Normal 4 2 2 6 2 2 4" xfId="27633" xr:uid="{A5832F17-96D1-468D-AD7F-334A9915C2E9}"/>
    <cellStyle name="Normal 4 2 2 6 2 2 5" xfId="24390" xr:uid="{8E29D691-0586-48E0-96BF-5B43AB72CE59}"/>
    <cellStyle name="Normal 4 2 2 6 2 2 6" xfId="38250" xr:uid="{F4F5C7F7-5C42-4E9F-A918-831894F5C5F9}"/>
    <cellStyle name="Normal 4 2 2 6 2 2 7" xfId="40730" xr:uid="{124AC63B-B797-4AE7-A0FB-5447BCC43CD2}"/>
    <cellStyle name="Normal 4 2 2 6 2 2 8" xfId="43208" xr:uid="{C522C511-DFD7-4FE0-A2B1-D46F1CA1C473}"/>
    <cellStyle name="Normal 4 2 2 6 2 3" xfId="7205" xr:uid="{00000000-0005-0000-0000-0000251C0000}"/>
    <cellStyle name="Normal 4 2 2 6 2 3 2" xfId="7206" xr:uid="{00000000-0005-0000-0000-0000261C0000}"/>
    <cellStyle name="Normal 4 2 2 6 2 3 2 2" xfId="7207" xr:uid="{00000000-0005-0000-0000-0000271C0000}"/>
    <cellStyle name="Normal 4 2 2 6 2 3 2 2 2" xfId="27639" xr:uid="{C1DA9948-0F45-4D99-9C6C-80E0DBECDC79}"/>
    <cellStyle name="Normal 4 2 2 6 2 3 2 3" xfId="27638" xr:uid="{6BF4E1A1-626E-41D7-9942-1D73289571EB}"/>
    <cellStyle name="Normal 4 2 2 6 2 3 3" xfId="7208" xr:uid="{00000000-0005-0000-0000-0000281C0000}"/>
    <cellStyle name="Normal 4 2 2 6 2 3 3 2" xfId="27640" xr:uid="{93148303-24DE-4471-8312-86ED891B4A48}"/>
    <cellStyle name="Normal 4 2 2 6 2 3 4" xfId="27637" xr:uid="{058E5A85-1EDC-469C-A733-0E091C8D35E1}"/>
    <cellStyle name="Normal 4 2 2 6 2 4" xfId="7209" xr:uid="{00000000-0005-0000-0000-0000291C0000}"/>
    <cellStyle name="Normal 4 2 2 6 2 4 2" xfId="7210" xr:uid="{00000000-0005-0000-0000-00002A1C0000}"/>
    <cellStyle name="Normal 4 2 2 6 2 4 2 2" xfId="27642" xr:uid="{E76699D2-17C4-443B-817A-420945020626}"/>
    <cellStyle name="Normal 4 2 2 6 2 4 3" xfId="27641" xr:uid="{7D0E720A-BA2F-475C-89D2-296BBD27B10C}"/>
    <cellStyle name="Normal 4 2 2 6 2 5" xfId="7211" xr:uid="{00000000-0005-0000-0000-00002B1C0000}"/>
    <cellStyle name="Normal 4 2 2 6 2 5 2" xfId="27643" xr:uid="{3CB26B87-E191-45BF-BFBB-221069B3B6E1}"/>
    <cellStyle name="Normal 4 2 2 6 2 6" xfId="27632" xr:uid="{A74F4F79-E777-4731-A980-2585B765B662}"/>
    <cellStyle name="Normal 4 2 2 6 2 7" xfId="21722" xr:uid="{5FDDBB10-920E-4BF9-8F8B-623C7B6D8969}"/>
    <cellStyle name="Normal 4 2 2 6 2 8" xfId="37415" xr:uid="{1E0FDB61-0171-47BB-82AA-CE82B0834E7A}"/>
    <cellStyle name="Normal 4 2 2 6 2 9" xfId="39895" xr:uid="{61139BCB-48EF-4180-AEE2-BBA9A4164F24}"/>
    <cellStyle name="Normal 4 2 2 6 3" xfId="7212" xr:uid="{00000000-0005-0000-0000-00002C1C0000}"/>
    <cellStyle name="Normal 4 2 2 6 3 2" xfId="7213" xr:uid="{00000000-0005-0000-0000-00002D1C0000}"/>
    <cellStyle name="Normal 4 2 2 6 3 2 2" xfId="7214" xr:uid="{00000000-0005-0000-0000-00002E1C0000}"/>
    <cellStyle name="Normal 4 2 2 6 3 2 2 2" xfId="7215" xr:uid="{00000000-0005-0000-0000-00002F1C0000}"/>
    <cellStyle name="Normal 4 2 2 6 3 2 2 2 2" xfId="27647" xr:uid="{EF41855C-89D6-4A7E-8979-0C7E67BDAA0B}"/>
    <cellStyle name="Normal 4 2 2 6 3 2 2 3" xfId="27646" xr:uid="{63004BD4-5B7C-4309-BF73-C4A221E2C55E}"/>
    <cellStyle name="Normal 4 2 2 6 3 2 3" xfId="7216" xr:uid="{00000000-0005-0000-0000-0000301C0000}"/>
    <cellStyle name="Normal 4 2 2 6 3 2 3 2" xfId="27648" xr:uid="{7CB9865A-5903-49BD-9009-0620E5ACF755}"/>
    <cellStyle name="Normal 4 2 2 6 3 2 4" xfId="27645" xr:uid="{6B755567-5987-450B-BE88-CA0FC05E161A}"/>
    <cellStyle name="Normal 4 2 2 6 3 3" xfId="7217" xr:uid="{00000000-0005-0000-0000-0000311C0000}"/>
    <cellStyle name="Normal 4 2 2 6 3 3 2" xfId="7218" xr:uid="{00000000-0005-0000-0000-0000321C0000}"/>
    <cellStyle name="Normal 4 2 2 6 3 3 2 2" xfId="27650" xr:uid="{98FCCB87-2030-4795-A7D9-DFAFB6C4F634}"/>
    <cellStyle name="Normal 4 2 2 6 3 3 3" xfId="27649" xr:uid="{F553AE56-010B-4469-BFC9-4760B5F52706}"/>
    <cellStyle name="Normal 4 2 2 6 3 4" xfId="7219" xr:uid="{00000000-0005-0000-0000-0000331C0000}"/>
    <cellStyle name="Normal 4 2 2 6 3 4 2" xfId="27651" xr:uid="{9BA89144-A75A-4326-8830-5BF1A8AAF339}"/>
    <cellStyle name="Normal 4 2 2 6 3 5" xfId="27644" xr:uid="{A7695861-4B89-4FB6-9FF0-0597945CBF21}"/>
    <cellStyle name="Normal 4 2 2 6 3 6" xfId="24389" xr:uid="{22654D78-B627-458E-90BD-063DFB922050}"/>
    <cellStyle name="Normal 4 2 2 6 3 7" xfId="38249" xr:uid="{FF6955B5-DF32-45D9-BC18-952EE99EDDCA}"/>
    <cellStyle name="Normal 4 2 2 6 3 8" xfId="40729" xr:uid="{86CBFC30-2645-4CE4-AAAA-780B3E47101E}"/>
    <cellStyle name="Normal 4 2 2 6 3 9" xfId="43207" xr:uid="{B1B6FAD2-6878-4E4F-B1ED-3C1A935301D4}"/>
    <cellStyle name="Normal 4 2 2 6 4" xfId="7220" xr:uid="{00000000-0005-0000-0000-0000341C0000}"/>
    <cellStyle name="Normal 4 2 2 6 4 2" xfId="27652" xr:uid="{18BFD808-3BAA-4DB9-BAB6-37C6666B4456}"/>
    <cellStyle name="Normal 4 2 2 6 5" xfId="7221" xr:uid="{00000000-0005-0000-0000-0000351C0000}"/>
    <cellStyle name="Normal 4 2 2 6 5 2" xfId="7222" xr:uid="{00000000-0005-0000-0000-0000361C0000}"/>
    <cellStyle name="Normal 4 2 2 6 5 2 2" xfId="27654" xr:uid="{F407ABF0-67D0-4962-AFC0-A99347DFF548}"/>
    <cellStyle name="Normal 4 2 2 6 5 3" xfId="27653" xr:uid="{39D96360-2EF1-4661-8705-070BCC3F2B77}"/>
    <cellStyle name="Normal 4 2 2 6 6" xfId="7223" xr:uid="{00000000-0005-0000-0000-0000371C0000}"/>
    <cellStyle name="Normal 4 2 2 6 6 2" xfId="27655" xr:uid="{C46742A8-2493-4484-BE3E-E8AA404F8F64}"/>
    <cellStyle name="Normal 4 2 2 6 7" xfId="27631" xr:uid="{E03E61F8-940C-47D6-A348-35110CC75457}"/>
    <cellStyle name="Normal 4 2 2 6 8" xfId="19875" xr:uid="{A4C19A63-903A-49B0-984E-EC9B09931FAB}"/>
    <cellStyle name="Normal 4 2 2 6 9" xfId="36712" xr:uid="{36061E03-88C4-47A7-9D2F-46AA5A981FEC}"/>
    <cellStyle name="Normal 4 2 2 7" xfId="7224" xr:uid="{00000000-0005-0000-0000-0000381C0000}"/>
    <cellStyle name="Normal 4 2 2 7 10" xfId="39193" xr:uid="{3EDE3952-4FB8-4321-A83C-9E7E7A773D7E}"/>
    <cellStyle name="Normal 4 2 2 7 11" xfId="41671" xr:uid="{8F8537BF-BB49-4D17-B110-D0951D14E840}"/>
    <cellStyle name="Normal 4 2 2 7 2" xfId="7225" xr:uid="{00000000-0005-0000-0000-0000391C0000}"/>
    <cellStyle name="Normal 4 2 2 7 2 10" xfId="42374" xr:uid="{B2D8D4C1-5767-43A4-ABA2-54E9D7A7DABC}"/>
    <cellStyle name="Normal 4 2 2 7 2 2" xfId="7226" xr:uid="{00000000-0005-0000-0000-00003A1C0000}"/>
    <cellStyle name="Normal 4 2 2 7 2 2 2" xfId="7227" xr:uid="{00000000-0005-0000-0000-00003B1C0000}"/>
    <cellStyle name="Normal 4 2 2 7 2 2 2 2" xfId="7228" xr:uid="{00000000-0005-0000-0000-00003C1C0000}"/>
    <cellStyle name="Normal 4 2 2 7 2 2 2 2 2" xfId="27660" xr:uid="{CD138DA6-D9FB-4CBA-B76F-C81AB1DFBE53}"/>
    <cellStyle name="Normal 4 2 2 7 2 2 2 3" xfId="27659" xr:uid="{4EC879A9-E7E2-4E00-B54F-24246D8BDD9C}"/>
    <cellStyle name="Normal 4 2 2 7 2 2 3" xfId="7229" xr:uid="{00000000-0005-0000-0000-00003D1C0000}"/>
    <cellStyle name="Normal 4 2 2 7 2 2 3 2" xfId="27661" xr:uid="{607F9E32-A0C3-4712-9F0D-0BE0C06ADBFC}"/>
    <cellStyle name="Normal 4 2 2 7 2 2 4" xfId="27658" xr:uid="{0EE454F0-4E30-438E-90D8-8A3D02C63BC9}"/>
    <cellStyle name="Normal 4 2 2 7 2 2 5" xfId="24392" xr:uid="{0E533014-0EE3-467F-BA9D-383CFDAA6ABE}"/>
    <cellStyle name="Normal 4 2 2 7 2 2 6" xfId="38252" xr:uid="{92D0CB1A-80FD-4059-A454-BD2A9B5D6FA1}"/>
    <cellStyle name="Normal 4 2 2 7 2 2 7" xfId="40732" xr:uid="{421486EA-9FA7-40FA-98AA-D34522585C3B}"/>
    <cellStyle name="Normal 4 2 2 7 2 2 8" xfId="43210" xr:uid="{F4153FB9-A20E-4093-BEC9-34C923FAAA39}"/>
    <cellStyle name="Normal 4 2 2 7 2 3" xfId="7230" xr:uid="{00000000-0005-0000-0000-00003E1C0000}"/>
    <cellStyle name="Normal 4 2 2 7 2 3 2" xfId="7231" xr:uid="{00000000-0005-0000-0000-00003F1C0000}"/>
    <cellStyle name="Normal 4 2 2 7 2 3 2 2" xfId="7232" xr:uid="{00000000-0005-0000-0000-0000401C0000}"/>
    <cellStyle name="Normal 4 2 2 7 2 3 2 2 2" xfId="27664" xr:uid="{16028C5C-8AF5-4F85-81A8-25E31480842C}"/>
    <cellStyle name="Normal 4 2 2 7 2 3 2 3" xfId="27663" xr:uid="{54A8C2B9-EDB3-4330-84DF-9576D2AF8F10}"/>
    <cellStyle name="Normal 4 2 2 7 2 3 3" xfId="7233" xr:uid="{00000000-0005-0000-0000-0000411C0000}"/>
    <cellStyle name="Normal 4 2 2 7 2 3 3 2" xfId="27665" xr:uid="{99CBE80B-C7A8-45F1-B451-14FD3E2DE0C5}"/>
    <cellStyle name="Normal 4 2 2 7 2 3 4" xfId="27662" xr:uid="{EA7BE1C3-024B-4FC6-8286-8E678F14B52E}"/>
    <cellStyle name="Normal 4 2 2 7 2 4" xfId="7234" xr:uid="{00000000-0005-0000-0000-0000421C0000}"/>
    <cellStyle name="Normal 4 2 2 7 2 4 2" xfId="7235" xr:uid="{00000000-0005-0000-0000-0000431C0000}"/>
    <cellStyle name="Normal 4 2 2 7 2 4 2 2" xfId="27667" xr:uid="{90D95A3E-8867-46F3-B6CE-BB71A3443FE7}"/>
    <cellStyle name="Normal 4 2 2 7 2 4 3" xfId="27666" xr:uid="{0FE3B073-D807-4045-A34B-38CF51A7442D}"/>
    <cellStyle name="Normal 4 2 2 7 2 5" xfId="7236" xr:uid="{00000000-0005-0000-0000-0000441C0000}"/>
    <cellStyle name="Normal 4 2 2 7 2 5 2" xfId="27668" xr:uid="{C69B7A81-2D05-4DB1-8770-1BE1AD1C3411}"/>
    <cellStyle name="Normal 4 2 2 7 2 6" xfId="27657" xr:uid="{5400CAB5-A254-49B5-BB6F-111A29CAF37B}"/>
    <cellStyle name="Normal 4 2 2 7 2 7" xfId="21723" xr:uid="{6AA390FC-5F69-4AE9-92E4-ADD15CE6D41B}"/>
    <cellStyle name="Normal 4 2 2 7 2 8" xfId="37416" xr:uid="{6B1368AF-8B2C-4FE9-8501-78A690EFEA5D}"/>
    <cellStyle name="Normal 4 2 2 7 2 9" xfId="39896" xr:uid="{3D252E3F-E3A3-46A4-85B0-7FFC5EAE1306}"/>
    <cellStyle name="Normal 4 2 2 7 3" xfId="7237" xr:uid="{00000000-0005-0000-0000-0000451C0000}"/>
    <cellStyle name="Normal 4 2 2 7 3 2" xfId="7238" xr:uid="{00000000-0005-0000-0000-0000461C0000}"/>
    <cellStyle name="Normal 4 2 2 7 3 2 2" xfId="7239" xr:uid="{00000000-0005-0000-0000-0000471C0000}"/>
    <cellStyle name="Normal 4 2 2 7 3 2 2 2" xfId="7240" xr:uid="{00000000-0005-0000-0000-0000481C0000}"/>
    <cellStyle name="Normal 4 2 2 7 3 2 2 2 2" xfId="27672" xr:uid="{5934141E-6D36-4507-A42B-3154E8446D52}"/>
    <cellStyle name="Normal 4 2 2 7 3 2 2 3" xfId="27671" xr:uid="{80E37698-02E0-4A8D-B30E-EDD6A8C738C4}"/>
    <cellStyle name="Normal 4 2 2 7 3 2 3" xfId="7241" xr:uid="{00000000-0005-0000-0000-0000491C0000}"/>
    <cellStyle name="Normal 4 2 2 7 3 2 3 2" xfId="27673" xr:uid="{7AF12E74-82B4-4784-8E33-6B8C297D1060}"/>
    <cellStyle name="Normal 4 2 2 7 3 2 4" xfId="27670" xr:uid="{11D3C09A-94B9-4CE3-B03A-AC60338C5E86}"/>
    <cellStyle name="Normal 4 2 2 7 3 3" xfId="7242" xr:uid="{00000000-0005-0000-0000-00004A1C0000}"/>
    <cellStyle name="Normal 4 2 2 7 3 3 2" xfId="7243" xr:uid="{00000000-0005-0000-0000-00004B1C0000}"/>
    <cellStyle name="Normal 4 2 2 7 3 3 2 2" xfId="27675" xr:uid="{60EAF1E7-1875-4D4B-BCA1-964DA6566F75}"/>
    <cellStyle name="Normal 4 2 2 7 3 3 3" xfId="27674" xr:uid="{189BEEF2-38F4-4D19-8814-DC39DD117696}"/>
    <cellStyle name="Normal 4 2 2 7 3 4" xfId="7244" xr:uid="{00000000-0005-0000-0000-00004C1C0000}"/>
    <cellStyle name="Normal 4 2 2 7 3 4 2" xfId="27676" xr:uid="{F9482C11-2B01-4D45-97BB-0E0CB09987E3}"/>
    <cellStyle name="Normal 4 2 2 7 3 5" xfId="27669" xr:uid="{41B5688E-4F7E-479E-8617-A034BB2F92FE}"/>
    <cellStyle name="Normal 4 2 2 7 3 6" xfId="24391" xr:uid="{3A4D52A8-E180-43B9-BA9C-044515E0433D}"/>
    <cellStyle name="Normal 4 2 2 7 3 7" xfId="38251" xr:uid="{000C0ECC-16FE-4806-9D2C-D4EC03B2215C}"/>
    <cellStyle name="Normal 4 2 2 7 3 8" xfId="40731" xr:uid="{BC4C8449-7AAF-4380-84C9-BBA97707FCEE}"/>
    <cellStyle name="Normal 4 2 2 7 3 9" xfId="43209" xr:uid="{EA8A8470-3A0D-41CB-99DA-3579908EDA27}"/>
    <cellStyle name="Normal 4 2 2 7 4" xfId="7245" xr:uid="{00000000-0005-0000-0000-00004D1C0000}"/>
    <cellStyle name="Normal 4 2 2 7 4 2" xfId="27677" xr:uid="{B0A2ACF3-E6C2-4FAF-8E21-6BF1D9019E77}"/>
    <cellStyle name="Normal 4 2 2 7 5" xfId="7246" xr:uid="{00000000-0005-0000-0000-00004E1C0000}"/>
    <cellStyle name="Normal 4 2 2 7 5 2" xfId="7247" xr:uid="{00000000-0005-0000-0000-00004F1C0000}"/>
    <cellStyle name="Normal 4 2 2 7 5 2 2" xfId="27679" xr:uid="{737E68F4-CA88-40D3-B949-D760D504DD78}"/>
    <cellStyle name="Normal 4 2 2 7 5 3" xfId="27678" xr:uid="{470F09F1-0AFE-4DFF-89AF-3593C04CA1D3}"/>
    <cellStyle name="Normal 4 2 2 7 6" xfId="7248" xr:uid="{00000000-0005-0000-0000-0000501C0000}"/>
    <cellStyle name="Normal 4 2 2 7 6 2" xfId="27680" xr:uid="{7431D17D-0222-4DD0-9D97-8F1A5B23A38D}"/>
    <cellStyle name="Normal 4 2 2 7 7" xfId="27656" xr:uid="{7FAB056C-760E-43CA-948E-42E97DBCA4B3}"/>
    <cellStyle name="Normal 4 2 2 7 8" xfId="19876" xr:uid="{9F5D75B1-AD57-45B6-9B9E-5F446515E003}"/>
    <cellStyle name="Normal 4 2 2 7 9" xfId="36713" xr:uid="{BB0939A1-FA35-406E-A403-931335FC96BA}"/>
    <cellStyle name="Normal 4 2 2 8" xfId="7249" xr:uid="{00000000-0005-0000-0000-0000511C0000}"/>
    <cellStyle name="Normal 4 2 2 8 10" xfId="39194" xr:uid="{6A6B0788-9859-4229-A011-6D137B70AE09}"/>
    <cellStyle name="Normal 4 2 2 8 11" xfId="41672" xr:uid="{50BDB0E1-0108-4879-90ED-41D6B7F1EF47}"/>
    <cellStyle name="Normal 4 2 2 8 2" xfId="7250" xr:uid="{00000000-0005-0000-0000-0000521C0000}"/>
    <cellStyle name="Normal 4 2 2 8 2 10" xfId="42375" xr:uid="{B717B8C3-05C2-440D-A0EE-3B31B6872178}"/>
    <cellStyle name="Normal 4 2 2 8 2 2" xfId="7251" xr:uid="{00000000-0005-0000-0000-0000531C0000}"/>
    <cellStyle name="Normal 4 2 2 8 2 2 2" xfId="7252" xr:uid="{00000000-0005-0000-0000-0000541C0000}"/>
    <cellStyle name="Normal 4 2 2 8 2 2 2 2" xfId="7253" xr:uid="{00000000-0005-0000-0000-0000551C0000}"/>
    <cellStyle name="Normal 4 2 2 8 2 2 2 2 2" xfId="27685" xr:uid="{3AE010D2-94D4-4D00-97EC-A246D0411009}"/>
    <cellStyle name="Normal 4 2 2 8 2 2 2 3" xfId="27684" xr:uid="{4AA5692A-9C4B-461F-BDF3-089A8D385DE1}"/>
    <cellStyle name="Normal 4 2 2 8 2 2 3" xfId="7254" xr:uid="{00000000-0005-0000-0000-0000561C0000}"/>
    <cellStyle name="Normal 4 2 2 8 2 2 3 2" xfId="27686" xr:uid="{FEB38970-52E9-44D1-AD21-9BB534BD1BB7}"/>
    <cellStyle name="Normal 4 2 2 8 2 2 4" xfId="27683" xr:uid="{BE8A6683-5C0B-4302-B131-2A9B6E1E1FC4}"/>
    <cellStyle name="Normal 4 2 2 8 2 2 5" xfId="24394" xr:uid="{A5C56250-7765-4F50-8CAB-DDF8B6D740AC}"/>
    <cellStyle name="Normal 4 2 2 8 2 2 6" xfId="38254" xr:uid="{91026204-E801-487D-907F-6415EEAB06AA}"/>
    <cellStyle name="Normal 4 2 2 8 2 2 7" xfId="40734" xr:uid="{4AD089DB-F9EB-4C7D-B6FA-7258F7E4A02E}"/>
    <cellStyle name="Normal 4 2 2 8 2 2 8" xfId="43212" xr:uid="{1322CE96-4A59-4322-A3CF-06D5BEA8B97F}"/>
    <cellStyle name="Normal 4 2 2 8 2 3" xfId="7255" xr:uid="{00000000-0005-0000-0000-0000571C0000}"/>
    <cellStyle name="Normal 4 2 2 8 2 3 2" xfId="7256" xr:uid="{00000000-0005-0000-0000-0000581C0000}"/>
    <cellStyle name="Normal 4 2 2 8 2 3 2 2" xfId="7257" xr:uid="{00000000-0005-0000-0000-0000591C0000}"/>
    <cellStyle name="Normal 4 2 2 8 2 3 2 2 2" xfId="27689" xr:uid="{5E4B5DBA-16C1-4786-8F2E-2FCD713AFD2F}"/>
    <cellStyle name="Normal 4 2 2 8 2 3 2 3" xfId="27688" xr:uid="{6D52CCB5-A9E7-4F4E-BD27-6AAEC38736EF}"/>
    <cellStyle name="Normal 4 2 2 8 2 3 3" xfId="7258" xr:uid="{00000000-0005-0000-0000-00005A1C0000}"/>
    <cellStyle name="Normal 4 2 2 8 2 3 3 2" xfId="27690" xr:uid="{BD2DAFE2-FD55-430C-A6D0-64B482301885}"/>
    <cellStyle name="Normal 4 2 2 8 2 3 4" xfId="27687" xr:uid="{D775E6F7-3A2B-45C8-B422-02160821252A}"/>
    <cellStyle name="Normal 4 2 2 8 2 4" xfId="7259" xr:uid="{00000000-0005-0000-0000-00005B1C0000}"/>
    <cellStyle name="Normal 4 2 2 8 2 4 2" xfId="7260" xr:uid="{00000000-0005-0000-0000-00005C1C0000}"/>
    <cellStyle name="Normal 4 2 2 8 2 4 2 2" xfId="27692" xr:uid="{995C21B1-A09F-4B87-94E0-AF2AD43B46BF}"/>
    <cellStyle name="Normal 4 2 2 8 2 4 3" xfId="27691" xr:uid="{0919DF78-6F0F-4625-88F3-D18C90C41902}"/>
    <cellStyle name="Normal 4 2 2 8 2 5" xfId="7261" xr:uid="{00000000-0005-0000-0000-00005D1C0000}"/>
    <cellStyle name="Normal 4 2 2 8 2 5 2" xfId="27693" xr:uid="{7FB5CBEE-54F8-4A25-A4BB-D5F170F6A335}"/>
    <cellStyle name="Normal 4 2 2 8 2 6" xfId="27682" xr:uid="{7DC66DD5-4676-4573-AA80-261AD5F11106}"/>
    <cellStyle name="Normal 4 2 2 8 2 7" xfId="21724" xr:uid="{9C91AEFD-52F1-4F35-8D8B-AA474CC6616A}"/>
    <cellStyle name="Normal 4 2 2 8 2 8" xfId="37417" xr:uid="{625CECB5-FB9C-4D06-B11F-566FCBC4B325}"/>
    <cellStyle name="Normal 4 2 2 8 2 9" xfId="39897" xr:uid="{00B98FF5-3F79-42B2-8B9C-704603E105FF}"/>
    <cellStyle name="Normal 4 2 2 8 3" xfId="7262" xr:uid="{00000000-0005-0000-0000-00005E1C0000}"/>
    <cellStyle name="Normal 4 2 2 8 3 2" xfId="7263" xr:uid="{00000000-0005-0000-0000-00005F1C0000}"/>
    <cellStyle name="Normal 4 2 2 8 3 2 2" xfId="7264" xr:uid="{00000000-0005-0000-0000-0000601C0000}"/>
    <cellStyle name="Normal 4 2 2 8 3 2 2 2" xfId="7265" xr:uid="{00000000-0005-0000-0000-0000611C0000}"/>
    <cellStyle name="Normal 4 2 2 8 3 2 2 2 2" xfId="27697" xr:uid="{AA2A0911-421C-41F8-ABFF-62B81F3EB2C6}"/>
    <cellStyle name="Normal 4 2 2 8 3 2 2 3" xfId="27696" xr:uid="{34C355F3-084A-4B32-9186-41EC9AA0140C}"/>
    <cellStyle name="Normal 4 2 2 8 3 2 3" xfId="7266" xr:uid="{00000000-0005-0000-0000-0000621C0000}"/>
    <cellStyle name="Normal 4 2 2 8 3 2 3 2" xfId="27698" xr:uid="{8ECCD8C5-7FEF-401A-B2EC-CF37B2AEF3B5}"/>
    <cellStyle name="Normal 4 2 2 8 3 2 4" xfId="27695" xr:uid="{EE97ADE7-D7EB-4787-A9A7-ACD7A101096D}"/>
    <cellStyle name="Normal 4 2 2 8 3 3" xfId="7267" xr:uid="{00000000-0005-0000-0000-0000631C0000}"/>
    <cellStyle name="Normal 4 2 2 8 3 3 2" xfId="7268" xr:uid="{00000000-0005-0000-0000-0000641C0000}"/>
    <cellStyle name="Normal 4 2 2 8 3 3 2 2" xfId="27700" xr:uid="{692EC7B4-817C-4A06-8D8A-414E6D880F67}"/>
    <cellStyle name="Normal 4 2 2 8 3 3 3" xfId="27699" xr:uid="{4EDCB3DC-996A-4E67-B2AE-9EC1E48F90BD}"/>
    <cellStyle name="Normal 4 2 2 8 3 4" xfId="7269" xr:uid="{00000000-0005-0000-0000-0000651C0000}"/>
    <cellStyle name="Normal 4 2 2 8 3 4 2" xfId="27701" xr:uid="{B811DA1C-0AB4-448E-9022-0181249335FD}"/>
    <cellStyle name="Normal 4 2 2 8 3 5" xfId="27694" xr:uid="{1646D7CB-0861-49C5-92C3-0CD97F900440}"/>
    <cellStyle name="Normal 4 2 2 8 3 6" xfId="24393" xr:uid="{558B7026-06E4-474E-909C-8E71BA13ECBE}"/>
    <cellStyle name="Normal 4 2 2 8 3 7" xfId="38253" xr:uid="{CAD18ACB-B186-4511-89B9-4BFF3995CA30}"/>
    <cellStyle name="Normal 4 2 2 8 3 8" xfId="40733" xr:uid="{486BE0C4-458D-42AE-AFA6-755F3C7379BC}"/>
    <cellStyle name="Normal 4 2 2 8 3 9" xfId="43211" xr:uid="{F07D0489-BF0D-4F9A-850E-ED066AA18E75}"/>
    <cellStyle name="Normal 4 2 2 8 4" xfId="7270" xr:uid="{00000000-0005-0000-0000-0000661C0000}"/>
    <cellStyle name="Normal 4 2 2 8 4 2" xfId="27702" xr:uid="{F62B4D74-DE0B-4793-9E49-2A347D6A8CD3}"/>
    <cellStyle name="Normal 4 2 2 8 5" xfId="7271" xr:uid="{00000000-0005-0000-0000-0000671C0000}"/>
    <cellStyle name="Normal 4 2 2 8 5 2" xfId="7272" xr:uid="{00000000-0005-0000-0000-0000681C0000}"/>
    <cellStyle name="Normal 4 2 2 8 5 2 2" xfId="27704" xr:uid="{F1DC4322-BC26-4551-995C-A18491ED5601}"/>
    <cellStyle name="Normal 4 2 2 8 5 3" xfId="27703" xr:uid="{8EE52AA0-BB84-4892-8BB4-13DA74F1D7AC}"/>
    <cellStyle name="Normal 4 2 2 8 6" xfId="7273" xr:uid="{00000000-0005-0000-0000-0000691C0000}"/>
    <cellStyle name="Normal 4 2 2 8 6 2" xfId="27705" xr:uid="{B0366C10-8736-4E71-8777-90DB21AD5BBC}"/>
    <cellStyle name="Normal 4 2 2 8 7" xfId="27681" xr:uid="{1720C73F-F4BF-4CE2-BE83-36B14239076B}"/>
    <cellStyle name="Normal 4 2 2 8 8" xfId="19877" xr:uid="{2F4F1E9B-4DBA-4EB2-AAC0-243FECDB0A52}"/>
    <cellStyle name="Normal 4 2 2 8 9" xfId="36714" xr:uid="{E710C978-EFCA-428C-9ADC-B089A7A21C3C}"/>
    <cellStyle name="Normal 4 2 2 9" xfId="7274" xr:uid="{00000000-0005-0000-0000-00006A1C0000}"/>
    <cellStyle name="Normal 4 2 2 9 10" xfId="39195" xr:uid="{8A5BC5DF-9808-45ED-BACE-0EF2FE7EDDBE}"/>
    <cellStyle name="Normal 4 2 2 9 11" xfId="41673" xr:uid="{567BFFBA-9ED4-4FA4-A70B-E213A8E0537F}"/>
    <cellStyle name="Normal 4 2 2 9 2" xfId="7275" xr:uid="{00000000-0005-0000-0000-00006B1C0000}"/>
    <cellStyle name="Normal 4 2 2 9 2 10" xfId="42377" xr:uid="{0BFBF4EA-947E-47F9-AE31-A4E469F48A94}"/>
    <cellStyle name="Normal 4 2 2 9 2 2" xfId="7276" xr:uid="{00000000-0005-0000-0000-00006C1C0000}"/>
    <cellStyle name="Normal 4 2 2 9 2 2 2" xfId="7277" xr:uid="{00000000-0005-0000-0000-00006D1C0000}"/>
    <cellStyle name="Normal 4 2 2 9 2 2 2 2" xfId="7278" xr:uid="{00000000-0005-0000-0000-00006E1C0000}"/>
    <cellStyle name="Normal 4 2 2 9 2 2 2 2 2" xfId="27710" xr:uid="{82E4DEF0-A05C-4E38-9B13-3E62454A2BCE}"/>
    <cellStyle name="Normal 4 2 2 9 2 2 2 3" xfId="27709" xr:uid="{EA2F708F-5461-442E-9AA9-FE3F25AAC4AE}"/>
    <cellStyle name="Normal 4 2 2 9 2 2 3" xfId="7279" xr:uid="{00000000-0005-0000-0000-00006F1C0000}"/>
    <cellStyle name="Normal 4 2 2 9 2 2 3 2" xfId="27711" xr:uid="{D067C640-AFB6-41DA-AFAF-E9EB6896EAA2}"/>
    <cellStyle name="Normal 4 2 2 9 2 2 4" xfId="27708" xr:uid="{F5B0618D-A34B-42E7-AA24-D1FEADB90A81}"/>
    <cellStyle name="Normal 4 2 2 9 2 2 5" xfId="24396" xr:uid="{4B417873-89CA-4D94-BAEE-ACC40F543239}"/>
    <cellStyle name="Normal 4 2 2 9 2 2 6" xfId="38256" xr:uid="{6105D812-E08F-40DD-ADA4-143260E7F48E}"/>
    <cellStyle name="Normal 4 2 2 9 2 2 7" xfId="40736" xr:uid="{BBE4FD16-C82B-4827-AFB8-7EDC9B62D80E}"/>
    <cellStyle name="Normal 4 2 2 9 2 2 8" xfId="43214" xr:uid="{5A3B335B-7A5E-4FFE-87EA-30F90382805D}"/>
    <cellStyle name="Normal 4 2 2 9 2 3" xfId="7280" xr:uid="{00000000-0005-0000-0000-0000701C0000}"/>
    <cellStyle name="Normal 4 2 2 9 2 3 2" xfId="7281" xr:uid="{00000000-0005-0000-0000-0000711C0000}"/>
    <cellStyle name="Normal 4 2 2 9 2 3 2 2" xfId="7282" xr:uid="{00000000-0005-0000-0000-0000721C0000}"/>
    <cellStyle name="Normal 4 2 2 9 2 3 2 2 2" xfId="27714" xr:uid="{A6DCA8B5-8548-432A-97A9-5C3F4DC4680E}"/>
    <cellStyle name="Normal 4 2 2 9 2 3 2 3" xfId="27713" xr:uid="{A18CE906-63CA-4849-B688-7E00BC11EAAE}"/>
    <cellStyle name="Normal 4 2 2 9 2 3 3" xfId="7283" xr:uid="{00000000-0005-0000-0000-0000731C0000}"/>
    <cellStyle name="Normal 4 2 2 9 2 3 3 2" xfId="27715" xr:uid="{AC552361-244E-4C46-B98C-23BD92079729}"/>
    <cellStyle name="Normal 4 2 2 9 2 3 4" xfId="27712" xr:uid="{B8F01CD5-1D72-4B85-BF68-3A1B0B2DB87A}"/>
    <cellStyle name="Normal 4 2 2 9 2 4" xfId="7284" xr:uid="{00000000-0005-0000-0000-0000741C0000}"/>
    <cellStyle name="Normal 4 2 2 9 2 4 2" xfId="7285" xr:uid="{00000000-0005-0000-0000-0000751C0000}"/>
    <cellStyle name="Normal 4 2 2 9 2 4 2 2" xfId="27717" xr:uid="{71B64407-AFBD-402D-AAEA-8D769ACFB5E8}"/>
    <cellStyle name="Normal 4 2 2 9 2 4 3" xfId="27716" xr:uid="{BED340CD-C85F-4773-9E71-9517781245D8}"/>
    <cellStyle name="Normal 4 2 2 9 2 5" xfId="7286" xr:uid="{00000000-0005-0000-0000-0000761C0000}"/>
    <cellStyle name="Normal 4 2 2 9 2 5 2" xfId="27718" xr:uid="{3B69F9EB-759C-4FCE-84D0-E023B2914C5C}"/>
    <cellStyle name="Normal 4 2 2 9 2 6" xfId="27707" xr:uid="{DE6FBC2D-AE9B-4083-8696-A45B724C80BD}"/>
    <cellStyle name="Normal 4 2 2 9 2 7" xfId="21726" xr:uid="{73C28E82-2982-4A17-A62D-FA1712B48BE4}"/>
    <cellStyle name="Normal 4 2 2 9 2 8" xfId="37419" xr:uid="{4B0BE306-36F4-4EBD-9881-C681EB94AADB}"/>
    <cellStyle name="Normal 4 2 2 9 2 9" xfId="39899" xr:uid="{DBE83376-45F3-410E-A167-704BD083C79B}"/>
    <cellStyle name="Normal 4 2 2 9 3" xfId="7287" xr:uid="{00000000-0005-0000-0000-0000771C0000}"/>
    <cellStyle name="Normal 4 2 2 9 3 2" xfId="7288" xr:uid="{00000000-0005-0000-0000-0000781C0000}"/>
    <cellStyle name="Normal 4 2 2 9 3 2 2" xfId="7289" xr:uid="{00000000-0005-0000-0000-0000791C0000}"/>
    <cellStyle name="Normal 4 2 2 9 3 2 2 2" xfId="7290" xr:uid="{00000000-0005-0000-0000-00007A1C0000}"/>
    <cellStyle name="Normal 4 2 2 9 3 2 2 2 2" xfId="27722" xr:uid="{C85B232F-E2BB-4742-9858-7DA744C37359}"/>
    <cellStyle name="Normal 4 2 2 9 3 2 2 3" xfId="27721" xr:uid="{EC64626F-2C96-4A8D-A4BF-5383B44EED90}"/>
    <cellStyle name="Normal 4 2 2 9 3 2 3" xfId="7291" xr:uid="{00000000-0005-0000-0000-00007B1C0000}"/>
    <cellStyle name="Normal 4 2 2 9 3 2 3 2" xfId="27723" xr:uid="{685E13EB-5408-481F-8DC9-9B95B8CF6B8C}"/>
    <cellStyle name="Normal 4 2 2 9 3 2 4" xfId="27720" xr:uid="{6A6AFD00-C170-4CF2-8705-87C2085EE092}"/>
    <cellStyle name="Normal 4 2 2 9 3 3" xfId="7292" xr:uid="{00000000-0005-0000-0000-00007C1C0000}"/>
    <cellStyle name="Normal 4 2 2 9 3 3 2" xfId="7293" xr:uid="{00000000-0005-0000-0000-00007D1C0000}"/>
    <cellStyle name="Normal 4 2 2 9 3 3 2 2" xfId="27725" xr:uid="{435F6980-8E09-4EE2-AD96-56F7C54D5977}"/>
    <cellStyle name="Normal 4 2 2 9 3 3 3" xfId="27724" xr:uid="{6B00DE2C-EB9E-4E9C-AD72-FE021972567E}"/>
    <cellStyle name="Normal 4 2 2 9 3 4" xfId="7294" xr:uid="{00000000-0005-0000-0000-00007E1C0000}"/>
    <cellStyle name="Normal 4 2 2 9 3 4 2" xfId="27726" xr:uid="{3A37302C-32FB-4712-8105-5EC6CAA42B23}"/>
    <cellStyle name="Normal 4 2 2 9 3 5" xfId="27719" xr:uid="{7E754CB5-4E33-43D6-9D6C-CB602C72F7BD}"/>
    <cellStyle name="Normal 4 2 2 9 3 6" xfId="24395" xr:uid="{E257D260-A134-4F89-AB21-2CB9DE38957C}"/>
    <cellStyle name="Normal 4 2 2 9 3 7" xfId="38255" xr:uid="{7ED600C6-A7F1-46A6-A376-F856F8D319BD}"/>
    <cellStyle name="Normal 4 2 2 9 3 8" xfId="40735" xr:uid="{6C27D959-238F-4A3C-8935-AF2FACA54002}"/>
    <cellStyle name="Normal 4 2 2 9 3 9" xfId="43213" xr:uid="{488BC93C-4321-4F94-B66F-7C86D2F0A31E}"/>
    <cellStyle name="Normal 4 2 2 9 4" xfId="7295" xr:uid="{00000000-0005-0000-0000-00007F1C0000}"/>
    <cellStyle name="Normal 4 2 2 9 4 2" xfId="27727" xr:uid="{594BC005-8EAB-4C6F-AF34-6D42EA538109}"/>
    <cellStyle name="Normal 4 2 2 9 5" xfId="7296" xr:uid="{00000000-0005-0000-0000-0000801C0000}"/>
    <cellStyle name="Normal 4 2 2 9 5 2" xfId="7297" xr:uid="{00000000-0005-0000-0000-0000811C0000}"/>
    <cellStyle name="Normal 4 2 2 9 5 2 2" xfId="27729" xr:uid="{F5537AC2-3284-4321-AFA7-CAD74659C1D6}"/>
    <cellStyle name="Normal 4 2 2 9 5 3" xfId="27728" xr:uid="{7CFF22FC-EFE9-4FF8-8787-AF2B87C56F45}"/>
    <cellStyle name="Normal 4 2 2 9 6" xfId="7298" xr:uid="{00000000-0005-0000-0000-0000821C0000}"/>
    <cellStyle name="Normal 4 2 2 9 6 2" xfId="27730" xr:uid="{494AE1D2-9366-401B-9C43-3E0654FBAB56}"/>
    <cellStyle name="Normal 4 2 2 9 7" xfId="27706" xr:uid="{0462FCD3-D570-4395-BE3B-39BD4CCC8B73}"/>
    <cellStyle name="Normal 4 2 2 9 8" xfId="19878" xr:uid="{037469E7-A591-41BB-BBB6-CE79C4D956FA}"/>
    <cellStyle name="Normal 4 2 2 9 9" xfId="36715" xr:uid="{254C6209-ED2C-4E26-BF9E-E716BF1D9D40}"/>
    <cellStyle name="Normal 4 2 3" xfId="7299" xr:uid="{00000000-0005-0000-0000-0000831C0000}"/>
    <cellStyle name="Normal 4 2 3 2" xfId="7300" xr:uid="{00000000-0005-0000-0000-0000841C0000}"/>
    <cellStyle name="Normal 4 2 3 2 10" xfId="42378" xr:uid="{792D275B-C404-4E9C-8236-349719452482}"/>
    <cellStyle name="Normal 4 2 3 2 2" xfId="7301" xr:uid="{00000000-0005-0000-0000-0000851C0000}"/>
    <cellStyle name="Normal 4 2 3 2 2 2" xfId="7302" xr:uid="{00000000-0005-0000-0000-0000861C0000}"/>
    <cellStyle name="Normal 4 2 3 2 2 2 2" xfId="7303" xr:uid="{00000000-0005-0000-0000-0000871C0000}"/>
    <cellStyle name="Normal 4 2 3 2 2 2 2 2" xfId="7304" xr:uid="{00000000-0005-0000-0000-0000881C0000}"/>
    <cellStyle name="Normal 4 2 3 2 2 2 2 2 2" xfId="27733" xr:uid="{594E2576-E749-4830-B18E-DA3BF8C7B477}"/>
    <cellStyle name="Normal 4 2 3 2 2 2 2 3" xfId="27732" xr:uid="{71FB26D7-73BE-4940-AE58-D4D053FA36A0}"/>
    <cellStyle name="Normal 4 2 3 2 2 2 3" xfId="7305" xr:uid="{00000000-0005-0000-0000-0000891C0000}"/>
    <cellStyle name="Normal 4 2 3 2 2 2 3 2" xfId="27734" xr:uid="{AD55FBC2-FE8A-4812-98D0-7EC88688EBD3}"/>
    <cellStyle name="Normal 4 2 3 2 2 2 4" xfId="23695" xr:uid="{DB43992C-CB9F-406B-96FA-5FB32B1F3DB9}"/>
    <cellStyle name="Normal 4 2 3 2 2 3" xfId="7306" xr:uid="{00000000-0005-0000-0000-00008A1C0000}"/>
    <cellStyle name="Normal 4 2 3 2 2 3 2" xfId="7307" xr:uid="{00000000-0005-0000-0000-00008B1C0000}"/>
    <cellStyle name="Normal 4 2 3 2 2 3 2 2" xfId="7308" xr:uid="{00000000-0005-0000-0000-00008C1C0000}"/>
    <cellStyle name="Normal 4 2 3 2 2 3 2 2 2" xfId="27737" xr:uid="{AA1DDE0C-688B-47C5-B855-E528A9BB9A94}"/>
    <cellStyle name="Normal 4 2 3 2 2 3 2 3" xfId="27736" xr:uid="{4E566F25-1305-420E-804E-4CC7AE6F34E0}"/>
    <cellStyle name="Normal 4 2 3 2 2 3 3" xfId="7309" xr:uid="{00000000-0005-0000-0000-00008D1C0000}"/>
    <cellStyle name="Normal 4 2 3 2 2 3 3 2" xfId="27738" xr:uid="{C62891FD-685A-412D-B053-E85BA73F72FD}"/>
    <cellStyle name="Normal 4 2 3 2 2 3 4" xfId="27735" xr:uid="{985BCBB7-1041-4EFF-BE0A-6A1348B886FF}"/>
    <cellStyle name="Normal 4 2 3 2 2 3 5" xfId="24398" xr:uid="{F5E1F8E6-C7C7-45C4-AC12-C46AE46AF135}"/>
    <cellStyle name="Normal 4 2 3 2 2 3 6" xfId="38258" xr:uid="{BF23534C-C2EE-4CEE-8A09-8B64DE864A92}"/>
    <cellStyle name="Normal 4 2 3 2 2 3 7" xfId="40738" xr:uid="{71365519-ED00-4AE4-87C8-55773D1906B0}"/>
    <cellStyle name="Normal 4 2 3 2 2 3 8" xfId="43216" xr:uid="{9FB3FC59-F6BF-4858-9435-1EBEDB668D7F}"/>
    <cellStyle name="Normal 4 2 3 2 2 4" xfId="7310" xr:uid="{00000000-0005-0000-0000-00008E1C0000}"/>
    <cellStyle name="Normal 4 2 3 2 2 4 2" xfId="7311" xr:uid="{00000000-0005-0000-0000-00008F1C0000}"/>
    <cellStyle name="Normal 4 2 3 2 2 4 2 2" xfId="27740" xr:uid="{BD10B31B-126C-4D9C-BDB5-72F56392A91A}"/>
    <cellStyle name="Normal 4 2 3 2 2 4 3" xfId="27739" xr:uid="{D0123A07-C975-4F3E-931C-F5A4F3BBF7E0}"/>
    <cellStyle name="Normal 4 2 3 2 2 5" xfId="7312" xr:uid="{00000000-0005-0000-0000-0000901C0000}"/>
    <cellStyle name="Normal 4 2 3 2 2 5 2" xfId="27741" xr:uid="{B7E6CE67-BE94-49E7-96C1-8C6B0C4100D6}"/>
    <cellStyle name="Normal 4 2 3 2 2 6" xfId="21728" xr:uid="{9EEE6331-DE88-41BF-AE8C-104E13C77741}"/>
    <cellStyle name="Normal 4 2 3 2 2 7" xfId="37421" xr:uid="{EB159A97-5D4E-43A4-A93A-27A8D6FD2BD3}"/>
    <cellStyle name="Normal 4 2 3 2 2 8" xfId="39901" xr:uid="{9539764E-07F2-4056-BBC3-220240F5C513}"/>
    <cellStyle name="Normal 4 2 3 2 2 9" xfId="42379" xr:uid="{3FFA6C8A-5B67-40A4-9DB9-92EBF3DE2C61}"/>
    <cellStyle name="Normal 4 2 3 2 3" xfId="7313" xr:uid="{00000000-0005-0000-0000-0000911C0000}"/>
    <cellStyle name="Normal 4 2 3 2 3 2" xfId="7314" xr:uid="{00000000-0005-0000-0000-0000921C0000}"/>
    <cellStyle name="Normal 4 2 3 2 3 2 2" xfId="7315" xr:uid="{00000000-0005-0000-0000-0000931C0000}"/>
    <cellStyle name="Normal 4 2 3 2 3 2 2 2" xfId="27743" xr:uid="{392337BA-94BA-4DB2-BCC5-2FCFF3219D62}"/>
    <cellStyle name="Normal 4 2 3 2 3 2 3" xfId="27742" xr:uid="{460DAE37-9E33-4A92-A963-48D28E256DC4}"/>
    <cellStyle name="Normal 4 2 3 2 3 3" xfId="7316" xr:uid="{00000000-0005-0000-0000-0000941C0000}"/>
    <cellStyle name="Normal 4 2 3 2 3 3 2" xfId="27744" xr:uid="{42431729-9E21-42DA-A2EF-3C99FBF7B093}"/>
    <cellStyle name="Normal 4 2 3 2 3 4" xfId="7317" xr:uid="{00000000-0005-0000-0000-0000951C0000}"/>
    <cellStyle name="Normal 4 2 3 2 3 4 2" xfId="27745" xr:uid="{DE989624-4C4D-46CB-9DB1-F2BD53DC9C19}"/>
    <cellStyle name="Normal 4 2 3 2 3 5" xfId="23694" xr:uid="{868C9895-C3C3-4EF4-B7D3-F6CB34C471CE}"/>
    <cellStyle name="Normal 4 2 3 2 4" xfId="7318" xr:uid="{00000000-0005-0000-0000-0000961C0000}"/>
    <cellStyle name="Normal 4 2 3 2 4 2" xfId="7319" xr:uid="{00000000-0005-0000-0000-0000971C0000}"/>
    <cellStyle name="Normal 4 2 3 2 4 2 2" xfId="7320" xr:uid="{00000000-0005-0000-0000-0000981C0000}"/>
    <cellStyle name="Normal 4 2 3 2 4 2 2 2" xfId="27748" xr:uid="{B4063F1A-72B7-4A64-916E-3910573DD175}"/>
    <cellStyle name="Normal 4 2 3 2 4 2 3" xfId="27747" xr:uid="{A3AB97B6-4900-42E8-B644-CEC862110E2A}"/>
    <cellStyle name="Normal 4 2 3 2 4 3" xfId="7321" xr:uid="{00000000-0005-0000-0000-0000991C0000}"/>
    <cellStyle name="Normal 4 2 3 2 4 3 2" xfId="27749" xr:uid="{352EF655-CDE6-43EF-96DE-741F1F6943B0}"/>
    <cellStyle name="Normal 4 2 3 2 4 4" xfId="27746" xr:uid="{AF8435F8-E2E2-40F5-986B-AC573445E24D}"/>
    <cellStyle name="Normal 4 2 3 2 4 5" xfId="24397" xr:uid="{4058B9A5-1E42-4BA9-849D-161424E194D3}"/>
    <cellStyle name="Normal 4 2 3 2 4 6" xfId="38257" xr:uid="{04F904A1-9F28-44E6-BDF2-31B44F352381}"/>
    <cellStyle name="Normal 4 2 3 2 4 7" xfId="40737" xr:uid="{6340EE23-F267-4F34-81E2-9975E4C36010}"/>
    <cellStyle name="Normal 4 2 3 2 4 8" xfId="43215" xr:uid="{798DB443-1A33-4A65-9CA8-856B509684B3}"/>
    <cellStyle name="Normal 4 2 3 2 5" xfId="7322" xr:uid="{00000000-0005-0000-0000-00009A1C0000}"/>
    <cellStyle name="Normal 4 2 3 2 5 2" xfId="7323" xr:uid="{00000000-0005-0000-0000-00009B1C0000}"/>
    <cellStyle name="Normal 4 2 3 2 5 2 2" xfId="27751" xr:uid="{B84BCA0F-D47A-4626-B73D-247A1C2E2FFD}"/>
    <cellStyle name="Normal 4 2 3 2 5 3" xfId="27750" xr:uid="{455EB74D-D335-4C45-828D-8F26DAF4270A}"/>
    <cellStyle name="Normal 4 2 3 2 6" xfId="7324" xr:uid="{00000000-0005-0000-0000-00009C1C0000}"/>
    <cellStyle name="Normal 4 2 3 2 6 2" xfId="27752" xr:uid="{63604EDC-8CE6-49D4-9B6D-8581BC16BF2B}"/>
    <cellStyle name="Normal 4 2 3 2 7" xfId="21727" xr:uid="{13B05018-9C7F-4857-A835-94EA1426F748}"/>
    <cellStyle name="Normal 4 2 3 2 8" xfId="37420" xr:uid="{BAA6E8DF-0954-4D2D-8461-6E152269B27D}"/>
    <cellStyle name="Normal 4 2 3 2 9" xfId="39900" xr:uid="{54CA1DBE-F531-4E35-96C4-543BB6DDD3F1}"/>
    <cellStyle name="Normal 4 2 3 3" xfId="7325" xr:uid="{00000000-0005-0000-0000-00009D1C0000}"/>
    <cellStyle name="Normal 4 2 3 3 2" xfId="21729" xr:uid="{0C2D3750-0C20-4CF1-9F73-809245A89619}"/>
    <cellStyle name="Normal 4 2 3 4" xfId="7326" xr:uid="{00000000-0005-0000-0000-00009E1C0000}"/>
    <cellStyle name="Normal 4 2 3 4 2" xfId="27753" xr:uid="{0CB513E9-593C-435F-85DD-8664200465C3}"/>
    <cellStyle name="Normal 4 2 3 4 3" xfId="21730" xr:uid="{B0EB2480-7C74-4FD2-9529-E8628FFF8839}"/>
    <cellStyle name="Normal 4 2 3 5" xfId="19426" xr:uid="{9081E20B-4D76-4D12-9A37-2A40590B166E}"/>
    <cellStyle name="Normal 4 2 3 5 2" xfId="27731" xr:uid="{8EACDCD7-6A51-4D21-8060-BCC08690F8F5}"/>
    <cellStyle name="Normal 4 2 3 6" xfId="18015" xr:uid="{50F82C8A-E7E5-4F23-B4E4-F4CA47984F35}"/>
    <cellStyle name="Normal 4 2 3 7" xfId="19879" xr:uid="{5034E349-93F9-49F7-9B02-2E68634C6F7B}"/>
    <cellStyle name="Normal 4 2 4" xfId="7327" xr:uid="{00000000-0005-0000-0000-00009F1C0000}"/>
    <cellStyle name="Normal 4 2 4 2" xfId="19880" xr:uid="{52CD3F1A-1AC7-4A80-8ECB-82BE9BDB795A}"/>
    <cellStyle name="Normal 4 2 5" xfId="7328" xr:uid="{00000000-0005-0000-0000-0000A01C0000}"/>
    <cellStyle name="Normal 4 2 5 2" xfId="19881" xr:uid="{002AAB07-0714-4131-8E91-D5D882935CE0}"/>
    <cellStyle name="Normal 4 2 6" xfId="7329" xr:uid="{00000000-0005-0000-0000-0000A11C0000}"/>
    <cellStyle name="Normal 4 2 6 2" xfId="19882" xr:uid="{EB09AC1D-6CCE-4A36-AE43-7319514D2CB5}"/>
    <cellStyle name="Normal 4 2 7" xfId="7330" xr:uid="{00000000-0005-0000-0000-0000A21C0000}"/>
    <cellStyle name="Normal 4 2 7 2" xfId="19883" xr:uid="{D1967650-3011-48D5-9C8F-45F99E61E7F1}"/>
    <cellStyle name="Normal 4 2 8" xfId="7331" xr:uid="{00000000-0005-0000-0000-0000A31C0000}"/>
    <cellStyle name="Normal 4 2 8 2" xfId="19884" xr:uid="{3459C591-266F-46E7-9FB2-666551E1660F}"/>
    <cellStyle name="Normal 4 2 9" xfId="7332" xr:uid="{00000000-0005-0000-0000-0000A41C0000}"/>
    <cellStyle name="Normal 4 2 9 2" xfId="7333" xr:uid="{00000000-0005-0000-0000-0000A51C0000}"/>
    <cellStyle name="Normal 4 2 9 2 2" xfId="27754" xr:uid="{D8C916F2-0D54-4C48-B3FA-889C575F1EB6}"/>
    <cellStyle name="Normal 4 2 9 3" xfId="7334" xr:uid="{00000000-0005-0000-0000-0000A61C0000}"/>
    <cellStyle name="Normal 4 2 9 3 2" xfId="7335" xr:uid="{00000000-0005-0000-0000-0000A71C0000}"/>
    <cellStyle name="Normal 4 2 9 3 2 2" xfId="7336" xr:uid="{00000000-0005-0000-0000-0000A81C0000}"/>
    <cellStyle name="Normal 4 2 9 3 2 2 2" xfId="27757" xr:uid="{BB6975CA-0756-4C22-B51C-5A29A38322E1}"/>
    <cellStyle name="Normal 4 2 9 3 2 3" xfId="27756" xr:uid="{42E0E8FF-283B-4EAA-8A6F-944F73A11D9C}"/>
    <cellStyle name="Normal 4 2 9 3 3" xfId="7337" xr:uid="{00000000-0005-0000-0000-0000A91C0000}"/>
    <cellStyle name="Normal 4 2 9 3 3 2" xfId="27758" xr:uid="{944A2F4B-8797-4C68-9F67-D3B8388384A5}"/>
    <cellStyle name="Normal 4 2 9 3 4" xfId="27755" xr:uid="{AD608BC6-982B-4B41-BD40-6FD6E68E6FA1}"/>
    <cellStyle name="Normal 4 2 9 4" xfId="21731" xr:uid="{D65E1B72-8C3E-4B45-B5DA-89055F9486C4}"/>
    <cellStyle name="Normal 4 2_Scen_XBase" xfId="7338" xr:uid="{00000000-0005-0000-0000-0000AA1C0000}"/>
    <cellStyle name="Normal 4 3" xfId="7339" xr:uid="{00000000-0005-0000-0000-0000AB1C0000}"/>
    <cellStyle name="Normal 4 3 10" xfId="7340" xr:uid="{00000000-0005-0000-0000-0000AC1C0000}"/>
    <cellStyle name="Normal 4 3 10 10" xfId="42380" xr:uid="{62CABA6E-F342-4418-97D5-0AD19CDC5D41}"/>
    <cellStyle name="Normal 4 3 10 2" xfId="7341" xr:uid="{00000000-0005-0000-0000-0000AD1C0000}"/>
    <cellStyle name="Normal 4 3 10 2 2" xfId="7342" xr:uid="{00000000-0005-0000-0000-0000AE1C0000}"/>
    <cellStyle name="Normal 4 3 10 2 2 2" xfId="7343" xr:uid="{00000000-0005-0000-0000-0000AF1C0000}"/>
    <cellStyle name="Normal 4 3 10 2 2 2 2" xfId="27762" xr:uid="{6351088D-4166-46B5-9779-471B9F797C0E}"/>
    <cellStyle name="Normal 4 3 10 2 2 3" xfId="27761" xr:uid="{25666B1F-DBFF-4301-87E9-4BC1A93FF313}"/>
    <cellStyle name="Normal 4 3 10 2 3" xfId="7344" xr:uid="{00000000-0005-0000-0000-0000B01C0000}"/>
    <cellStyle name="Normal 4 3 10 2 3 2" xfId="27763" xr:uid="{045C9D4C-DEA9-42C2-9DC9-7957520563BD}"/>
    <cellStyle name="Normal 4 3 10 2 4" xfId="27760" xr:uid="{E4B5B4A8-30BE-4292-980F-62FEA71F56D8}"/>
    <cellStyle name="Normal 4 3 10 2 5" xfId="24399" xr:uid="{F5B941DF-B608-4AA8-BDCC-38FE0CDC1024}"/>
    <cellStyle name="Normal 4 3 10 2 6" xfId="38259" xr:uid="{2C135FF6-7B92-4131-9EBF-861387A01AC1}"/>
    <cellStyle name="Normal 4 3 10 2 7" xfId="40739" xr:uid="{A053A866-0166-40C0-97A5-9D61654EB200}"/>
    <cellStyle name="Normal 4 3 10 2 8" xfId="43217" xr:uid="{770FB552-4DD2-4D7E-AD13-56E5A294A372}"/>
    <cellStyle name="Normal 4 3 10 3" xfId="7345" xr:uid="{00000000-0005-0000-0000-0000B11C0000}"/>
    <cellStyle name="Normal 4 3 10 3 2" xfId="7346" xr:uid="{00000000-0005-0000-0000-0000B21C0000}"/>
    <cellStyle name="Normal 4 3 10 3 2 2" xfId="7347" xr:uid="{00000000-0005-0000-0000-0000B31C0000}"/>
    <cellStyle name="Normal 4 3 10 3 2 2 2" xfId="27766" xr:uid="{2DE4D28C-C48F-4645-8D84-315237D1E04F}"/>
    <cellStyle name="Normal 4 3 10 3 2 3" xfId="27765" xr:uid="{759C0897-AF69-4F42-A892-156C93698E84}"/>
    <cellStyle name="Normal 4 3 10 3 3" xfId="7348" xr:uid="{00000000-0005-0000-0000-0000B41C0000}"/>
    <cellStyle name="Normal 4 3 10 3 3 2" xfId="27767" xr:uid="{0DE5E688-A689-488A-AA13-11EFEFC02863}"/>
    <cellStyle name="Normal 4 3 10 3 4" xfId="27764" xr:uid="{6EBE475B-0F04-4C0B-BD16-782F8EC928DD}"/>
    <cellStyle name="Normal 4 3 10 4" xfId="7349" xr:uid="{00000000-0005-0000-0000-0000B51C0000}"/>
    <cellStyle name="Normal 4 3 10 4 2" xfId="7350" xr:uid="{00000000-0005-0000-0000-0000B61C0000}"/>
    <cellStyle name="Normal 4 3 10 4 2 2" xfId="27769" xr:uid="{856F6C1A-37D3-4DE7-B719-0F5B0C5D6739}"/>
    <cellStyle name="Normal 4 3 10 4 3" xfId="27768" xr:uid="{A40E640D-E8BB-4FAE-9A87-25F655359F80}"/>
    <cellStyle name="Normal 4 3 10 5" xfId="7351" xr:uid="{00000000-0005-0000-0000-0000B71C0000}"/>
    <cellStyle name="Normal 4 3 10 5 2" xfId="27770" xr:uid="{E9701B1B-9820-4E9E-A1C9-D8293A3C541D}"/>
    <cellStyle name="Normal 4 3 10 6" xfId="27759" xr:uid="{734A732B-B2D6-4473-98FF-DB47755F3135}"/>
    <cellStyle name="Normal 4 3 10 7" xfId="21732" xr:uid="{38726504-03F9-48C3-8536-B6E8966D4252}"/>
    <cellStyle name="Normal 4 3 10 8" xfId="37422" xr:uid="{61C9718D-CAA8-459F-AED7-4BFD0EBAC41C}"/>
    <cellStyle name="Normal 4 3 10 9" xfId="39902" xr:uid="{3454E95C-80D3-441D-9B91-9DBB7F42BF9E}"/>
    <cellStyle name="Normal 4 3 11" xfId="7352" xr:uid="{00000000-0005-0000-0000-0000B81C0000}"/>
    <cellStyle name="Normal 4 3 11 2" xfId="7353" xr:uid="{00000000-0005-0000-0000-0000B91C0000}"/>
    <cellStyle name="Normal 4 3 11 2 2" xfId="7354" xr:uid="{00000000-0005-0000-0000-0000BA1C0000}"/>
    <cellStyle name="Normal 4 3 11 2 2 2" xfId="7355" xr:uid="{00000000-0005-0000-0000-0000BB1C0000}"/>
    <cellStyle name="Normal 4 3 11 2 2 2 2" xfId="27774" xr:uid="{6174443B-0CA5-4472-AFF8-5DC5980352F9}"/>
    <cellStyle name="Normal 4 3 11 2 2 3" xfId="27773" xr:uid="{5B7FA6AC-0B54-4FCF-BFAF-AC032CB7762C}"/>
    <cellStyle name="Normal 4 3 11 2 3" xfId="7356" xr:uid="{00000000-0005-0000-0000-0000BC1C0000}"/>
    <cellStyle name="Normal 4 3 11 2 3 2" xfId="27775" xr:uid="{C24F403C-B458-4D5A-9462-335FBFA9F8EC}"/>
    <cellStyle name="Normal 4 3 11 2 4" xfId="27772" xr:uid="{C9A475AA-E0CE-494B-A2D5-B05005C9EE92}"/>
    <cellStyle name="Normal 4 3 11 2 5" xfId="24400" xr:uid="{195D72D5-8255-47E9-A5F8-F6220654F424}"/>
    <cellStyle name="Normal 4 3 11 2 6" xfId="38260" xr:uid="{A2F2B0FB-B1AF-4768-85DB-D7439785189F}"/>
    <cellStyle name="Normal 4 3 11 2 7" xfId="40740" xr:uid="{422CD840-2950-4528-88EA-FC23189B3F6D}"/>
    <cellStyle name="Normal 4 3 11 2 8" xfId="43218" xr:uid="{EFA9E5C6-057E-4B07-84F7-42F9D0777486}"/>
    <cellStyle name="Normal 4 3 11 3" xfId="7357" xr:uid="{00000000-0005-0000-0000-0000BD1C0000}"/>
    <cellStyle name="Normal 4 3 11 3 2" xfId="7358" xr:uid="{00000000-0005-0000-0000-0000BE1C0000}"/>
    <cellStyle name="Normal 4 3 11 3 2 2" xfId="27777" xr:uid="{B81CFBEC-22A4-4A4F-A57E-FCC1528B8C54}"/>
    <cellStyle name="Normal 4 3 11 3 3" xfId="27776" xr:uid="{008069D9-C0D8-4FEF-A07A-60FB635BE297}"/>
    <cellStyle name="Normal 4 3 11 4" xfId="7359" xr:uid="{00000000-0005-0000-0000-0000BF1C0000}"/>
    <cellStyle name="Normal 4 3 11 4 2" xfId="27778" xr:uid="{DC5855CC-215B-4FAE-94E4-10A89476E51D}"/>
    <cellStyle name="Normal 4 3 11 5" xfId="27771" xr:uid="{96BAD9C3-0ECA-49B8-B438-A16AC883B8CD}"/>
    <cellStyle name="Normal 4 3 11 6" xfId="21733" xr:uid="{BD7F4F93-900E-45AD-9121-DE8792603AE6}"/>
    <cellStyle name="Normal 4 3 11 7" xfId="37423" xr:uid="{23672097-4710-48F3-AC56-16EBAF11A04F}"/>
    <cellStyle name="Normal 4 3 11 8" xfId="39903" xr:uid="{DB7C0241-9843-4C20-893D-2D0323C778B4}"/>
    <cellStyle name="Normal 4 3 11 9" xfId="42381" xr:uid="{81488CDF-349F-46AF-B58E-B9DB66064C7B}"/>
    <cellStyle name="Normal 4 3 12" xfId="7360" xr:uid="{00000000-0005-0000-0000-0000C01C0000}"/>
    <cellStyle name="Normal 4 3 12 2" xfId="7361" xr:uid="{00000000-0005-0000-0000-0000C11C0000}"/>
    <cellStyle name="Normal 4 3 12 2 2" xfId="27780" xr:uid="{CF257D28-F7C1-4D98-9A29-F5B65240276A}"/>
    <cellStyle name="Normal 4 3 12 3" xfId="27779" xr:uid="{2CA02398-5F5B-4322-8847-172475919142}"/>
    <cellStyle name="Normal 4 3 13" xfId="19885" xr:uid="{5DF26852-A856-45EF-8D10-75A96959224A}"/>
    <cellStyle name="Normal 4 3 2" xfId="7362" xr:uid="{00000000-0005-0000-0000-0000C21C0000}"/>
    <cellStyle name="Normal 4 3 2 2" xfId="7363" xr:uid="{00000000-0005-0000-0000-0000C31C0000}"/>
    <cellStyle name="Normal 4 3 2 2 2" xfId="21734" xr:uid="{3EDB6F7E-0528-46E4-A5FA-D62877B5F6DC}"/>
    <cellStyle name="Normal 4 3 2 3" xfId="7364" xr:uid="{00000000-0005-0000-0000-0000C41C0000}"/>
    <cellStyle name="Normal 4 3 2 3 2" xfId="27781" xr:uid="{26B55454-9916-4E41-BD27-A79478AB49D4}"/>
    <cellStyle name="Normal 4 3 2 3 3" xfId="21735" xr:uid="{42A1FF87-AE7D-415E-A5B3-D07C1618084A}"/>
    <cellStyle name="Normal 4 3 2 4" xfId="19886" xr:uid="{C7C1A25C-6C31-4A79-8F9A-A82A146E3EAA}"/>
    <cellStyle name="Normal 4 3 3" xfId="7365" xr:uid="{00000000-0005-0000-0000-0000C51C0000}"/>
    <cellStyle name="Normal 4 3 3 2" xfId="7366" xr:uid="{00000000-0005-0000-0000-0000C61C0000}"/>
    <cellStyle name="Normal 4 3 3 2 10" xfId="39904" xr:uid="{3F3362CE-0D3F-4485-ABE7-2D715C476524}"/>
    <cellStyle name="Normal 4 3 3 2 11" xfId="42382" xr:uid="{04B51282-F2D6-4458-90D8-FBC1054262B6}"/>
    <cellStyle name="Normal 4 3 3 2 2" xfId="7367" xr:uid="{00000000-0005-0000-0000-0000C71C0000}"/>
    <cellStyle name="Normal 4 3 3 2 2 10" xfId="42383" xr:uid="{527EFD0D-1A7A-4E8D-9C96-1B16C6F6885E}"/>
    <cellStyle name="Normal 4 3 3 2 2 2" xfId="7368" xr:uid="{00000000-0005-0000-0000-0000C81C0000}"/>
    <cellStyle name="Normal 4 3 3 2 2 2 2" xfId="7369" xr:uid="{00000000-0005-0000-0000-0000C91C0000}"/>
    <cellStyle name="Normal 4 3 3 2 2 2 2 2" xfId="7370" xr:uid="{00000000-0005-0000-0000-0000CA1C0000}"/>
    <cellStyle name="Normal 4 3 3 2 2 2 2 2 2" xfId="27786" xr:uid="{CDBA30D6-8786-4DE0-9202-3A6992DBBEAC}"/>
    <cellStyle name="Normal 4 3 3 2 2 2 2 3" xfId="27785" xr:uid="{E7D1D1A1-A7ED-46A2-81C6-DAF14974045E}"/>
    <cellStyle name="Normal 4 3 3 2 2 2 3" xfId="7371" xr:uid="{00000000-0005-0000-0000-0000CB1C0000}"/>
    <cellStyle name="Normal 4 3 3 2 2 2 3 2" xfId="27787" xr:uid="{68123593-05AA-4206-9649-37AA6963D939}"/>
    <cellStyle name="Normal 4 3 3 2 2 2 4" xfId="27784" xr:uid="{B679D3D0-B924-4A14-AE11-F63DA883AE05}"/>
    <cellStyle name="Normal 4 3 3 2 2 2 5" xfId="24402" xr:uid="{E8334C58-0399-40FF-AF8B-4DA7FA6E923B}"/>
    <cellStyle name="Normal 4 3 3 2 2 2 6" xfId="38262" xr:uid="{7D123DA1-149E-41AF-AF5C-400D058877F5}"/>
    <cellStyle name="Normal 4 3 3 2 2 2 7" xfId="40742" xr:uid="{3F7EDF54-D342-457F-9432-D9A4E0AAA450}"/>
    <cellStyle name="Normal 4 3 3 2 2 2 8" xfId="43220" xr:uid="{98800F5D-1B16-4A7C-BC2A-4A2964AA20A3}"/>
    <cellStyle name="Normal 4 3 3 2 2 3" xfId="7372" xr:uid="{00000000-0005-0000-0000-0000CC1C0000}"/>
    <cellStyle name="Normal 4 3 3 2 2 3 2" xfId="7373" xr:uid="{00000000-0005-0000-0000-0000CD1C0000}"/>
    <cellStyle name="Normal 4 3 3 2 2 3 2 2" xfId="7374" xr:uid="{00000000-0005-0000-0000-0000CE1C0000}"/>
    <cellStyle name="Normal 4 3 3 2 2 3 2 2 2" xfId="27790" xr:uid="{71843AF9-3E38-4D09-BD09-B262467696AB}"/>
    <cellStyle name="Normal 4 3 3 2 2 3 2 3" xfId="27789" xr:uid="{1EBB112C-D07C-437B-A2B9-1CB73AA75A83}"/>
    <cellStyle name="Normal 4 3 3 2 2 3 3" xfId="7375" xr:uid="{00000000-0005-0000-0000-0000CF1C0000}"/>
    <cellStyle name="Normal 4 3 3 2 2 3 3 2" xfId="27791" xr:uid="{C5B39201-43AA-4F91-9204-DF41BEC22EBF}"/>
    <cellStyle name="Normal 4 3 3 2 2 3 4" xfId="27788" xr:uid="{2FA1E1D7-3C78-4595-812A-EB9DDA0A48B5}"/>
    <cellStyle name="Normal 4 3 3 2 2 4" xfId="7376" xr:uid="{00000000-0005-0000-0000-0000D01C0000}"/>
    <cellStyle name="Normal 4 3 3 2 2 4 2" xfId="7377" xr:uid="{00000000-0005-0000-0000-0000D11C0000}"/>
    <cellStyle name="Normal 4 3 3 2 2 4 2 2" xfId="27793" xr:uid="{60166C1B-A2CD-408A-9DCC-75BF5B3E63BE}"/>
    <cellStyle name="Normal 4 3 3 2 2 4 3" xfId="27792" xr:uid="{28EDDAC0-CB50-4366-9AF6-F615A418F5CA}"/>
    <cellStyle name="Normal 4 3 3 2 2 5" xfId="7378" xr:uid="{00000000-0005-0000-0000-0000D21C0000}"/>
    <cellStyle name="Normal 4 3 3 2 2 5 2" xfId="27794" xr:uid="{409A1083-EE02-4021-81BC-C76B70F1BE6A}"/>
    <cellStyle name="Normal 4 3 3 2 2 6" xfId="27783" xr:uid="{6E496F90-5777-4CC0-9E01-E94142F9C675}"/>
    <cellStyle name="Normal 4 3 3 2 2 7" xfId="21737" xr:uid="{33920ED4-3B63-453C-B3BD-14A38547EDE8}"/>
    <cellStyle name="Normal 4 3 3 2 2 8" xfId="37425" xr:uid="{0BBB149D-B15A-4BC0-965D-16BF51052B12}"/>
    <cellStyle name="Normal 4 3 3 2 2 9" xfId="39905" xr:uid="{73F63A98-8A73-4869-AE73-7DB313A6E3AC}"/>
    <cellStyle name="Normal 4 3 3 2 3" xfId="7379" xr:uid="{00000000-0005-0000-0000-0000D31C0000}"/>
    <cellStyle name="Normal 4 3 3 2 3 2" xfId="7380" xr:uid="{00000000-0005-0000-0000-0000D41C0000}"/>
    <cellStyle name="Normal 4 3 3 2 3 2 2" xfId="7381" xr:uid="{00000000-0005-0000-0000-0000D51C0000}"/>
    <cellStyle name="Normal 4 3 3 2 3 2 2 2" xfId="27797" xr:uid="{FB27C20A-1817-481A-A904-A43E989A5435}"/>
    <cellStyle name="Normal 4 3 3 2 3 2 3" xfId="27796" xr:uid="{0E53A30C-750D-4231-8D85-451945205810}"/>
    <cellStyle name="Normal 4 3 3 2 3 3" xfId="7382" xr:uid="{00000000-0005-0000-0000-0000D61C0000}"/>
    <cellStyle name="Normal 4 3 3 2 3 3 2" xfId="27798" xr:uid="{D16BCC10-B323-45E7-97BF-820EF2FCAD25}"/>
    <cellStyle name="Normal 4 3 3 2 3 4" xfId="27795" xr:uid="{3422E559-8CE8-49E1-8F32-58F06520AB6A}"/>
    <cellStyle name="Normal 4 3 3 2 3 5" xfId="24401" xr:uid="{FD0BBA1E-35D3-4037-8C43-99F66BE3759A}"/>
    <cellStyle name="Normal 4 3 3 2 3 6" xfId="38261" xr:uid="{F8C35721-5A51-4530-A8E2-98517A59B253}"/>
    <cellStyle name="Normal 4 3 3 2 3 7" xfId="40741" xr:uid="{FFDC319A-F121-452B-AD48-3E44591D5827}"/>
    <cellStyle name="Normal 4 3 3 2 3 8" xfId="43219" xr:uid="{5023F317-90D3-4029-833E-98E6000D4377}"/>
    <cellStyle name="Normal 4 3 3 2 4" xfId="7383" xr:uid="{00000000-0005-0000-0000-0000D71C0000}"/>
    <cellStyle name="Normal 4 3 3 2 4 2" xfId="7384" xr:uid="{00000000-0005-0000-0000-0000D81C0000}"/>
    <cellStyle name="Normal 4 3 3 2 4 2 2" xfId="7385" xr:uid="{00000000-0005-0000-0000-0000D91C0000}"/>
    <cellStyle name="Normal 4 3 3 2 4 2 2 2" xfId="27801" xr:uid="{39228188-0141-47F8-844C-D3EDCD4E973E}"/>
    <cellStyle name="Normal 4 3 3 2 4 2 3" xfId="27800" xr:uid="{34C4EFA7-52CE-48DD-A2FE-4BF8E0CA7389}"/>
    <cellStyle name="Normal 4 3 3 2 4 3" xfId="7386" xr:uid="{00000000-0005-0000-0000-0000DA1C0000}"/>
    <cellStyle name="Normal 4 3 3 2 4 3 2" xfId="27802" xr:uid="{CDF5F582-DE03-48AC-8A82-6E5E0EC569C7}"/>
    <cellStyle name="Normal 4 3 3 2 4 4" xfId="27799" xr:uid="{11AEC8AD-AF08-4568-9DFC-3E1AA56A5887}"/>
    <cellStyle name="Normal 4 3 3 2 5" xfId="7387" xr:uid="{00000000-0005-0000-0000-0000DB1C0000}"/>
    <cellStyle name="Normal 4 3 3 2 5 2" xfId="7388" xr:uid="{00000000-0005-0000-0000-0000DC1C0000}"/>
    <cellStyle name="Normal 4 3 3 2 5 2 2" xfId="27804" xr:uid="{14D502B1-F1CE-4156-9A40-20621770FBF0}"/>
    <cellStyle name="Normal 4 3 3 2 5 3" xfId="27803" xr:uid="{95249C73-1688-42CD-B470-8FEADA7442AF}"/>
    <cellStyle name="Normal 4 3 3 2 6" xfId="7389" xr:uid="{00000000-0005-0000-0000-0000DD1C0000}"/>
    <cellStyle name="Normal 4 3 3 2 6 2" xfId="27805" xr:uid="{B74511BC-1AF2-4FFF-9D31-AEC99EAC0092}"/>
    <cellStyle name="Normal 4 3 3 2 7" xfId="27782" xr:uid="{9471A7BF-EBB1-4DB5-BF0A-11E36F0ACC3C}"/>
    <cellStyle name="Normal 4 3 3 2 8" xfId="21736" xr:uid="{43574517-30E5-486C-896C-E8DB26806EBE}"/>
    <cellStyle name="Normal 4 3 3 2 9" xfId="37424" xr:uid="{3A5F8DB4-C606-4803-8304-E29C5F5D967E}"/>
    <cellStyle name="Normal 4 3 3 3" xfId="7390" xr:uid="{00000000-0005-0000-0000-0000DE1C0000}"/>
    <cellStyle name="Normal 4 3 3 3 2" xfId="21738" xr:uid="{A18071DD-E244-42DC-999D-FAEFA281537A}"/>
    <cellStyle name="Normal 4 3 3 4" xfId="7391" xr:uid="{00000000-0005-0000-0000-0000DF1C0000}"/>
    <cellStyle name="Normal 4 3 3 4 10" xfId="42384" xr:uid="{24153CA8-C7B1-4A6A-93BB-70ADEC0AB4AA}"/>
    <cellStyle name="Normal 4 3 3 4 2" xfId="7392" xr:uid="{00000000-0005-0000-0000-0000E01C0000}"/>
    <cellStyle name="Normal 4 3 3 4 2 2" xfId="7393" xr:uid="{00000000-0005-0000-0000-0000E11C0000}"/>
    <cellStyle name="Normal 4 3 3 4 2 2 2" xfId="7394" xr:uid="{00000000-0005-0000-0000-0000E21C0000}"/>
    <cellStyle name="Normal 4 3 3 4 2 2 2 2" xfId="27809" xr:uid="{BDEBDE55-425E-4E6C-BE81-48EC3FAF41D4}"/>
    <cellStyle name="Normal 4 3 3 4 2 2 3" xfId="27808" xr:uid="{220EA3A4-A7A5-4084-99B0-CB27A88B82CC}"/>
    <cellStyle name="Normal 4 3 3 4 2 3" xfId="7395" xr:uid="{00000000-0005-0000-0000-0000E31C0000}"/>
    <cellStyle name="Normal 4 3 3 4 2 3 2" xfId="27810" xr:uid="{76F9CA81-52C1-46D2-8A45-034A0A0AFEB0}"/>
    <cellStyle name="Normal 4 3 3 4 2 4" xfId="27807" xr:uid="{AE695C68-E998-478C-BFAB-77EEB7CA8CE7}"/>
    <cellStyle name="Normal 4 3 3 4 2 5" xfId="24403" xr:uid="{0542A9B6-F812-4CE2-BCC8-96135721D76C}"/>
    <cellStyle name="Normal 4 3 3 4 2 6" xfId="38263" xr:uid="{80E7657B-9D45-4B30-9008-5CD65C6C5E51}"/>
    <cellStyle name="Normal 4 3 3 4 2 7" xfId="40743" xr:uid="{5820AB3F-EA6C-48FB-A5A6-CD4AF3299AF9}"/>
    <cellStyle name="Normal 4 3 3 4 2 8" xfId="43221" xr:uid="{775F4DD9-5440-4FED-8C5C-38ED3927BCE5}"/>
    <cellStyle name="Normal 4 3 3 4 3" xfId="7396" xr:uid="{00000000-0005-0000-0000-0000E41C0000}"/>
    <cellStyle name="Normal 4 3 3 4 3 2" xfId="7397" xr:uid="{00000000-0005-0000-0000-0000E51C0000}"/>
    <cellStyle name="Normal 4 3 3 4 3 2 2" xfId="7398" xr:uid="{00000000-0005-0000-0000-0000E61C0000}"/>
    <cellStyle name="Normal 4 3 3 4 3 2 2 2" xfId="27813" xr:uid="{F7E07A13-F07E-424D-B397-2270902483A7}"/>
    <cellStyle name="Normal 4 3 3 4 3 2 3" xfId="27812" xr:uid="{19F9EE70-9343-4EFB-A0F5-5FD7C37869F4}"/>
    <cellStyle name="Normal 4 3 3 4 3 3" xfId="7399" xr:uid="{00000000-0005-0000-0000-0000E71C0000}"/>
    <cellStyle name="Normal 4 3 3 4 3 3 2" xfId="27814" xr:uid="{A543C873-BB00-43B2-8B09-FD16361046AB}"/>
    <cellStyle name="Normal 4 3 3 4 3 4" xfId="27811" xr:uid="{C5D289C6-DD32-42DA-817C-5F2D0D365E82}"/>
    <cellStyle name="Normal 4 3 3 4 4" xfId="7400" xr:uid="{00000000-0005-0000-0000-0000E81C0000}"/>
    <cellStyle name="Normal 4 3 3 4 4 2" xfId="7401" xr:uid="{00000000-0005-0000-0000-0000E91C0000}"/>
    <cellStyle name="Normal 4 3 3 4 4 2 2" xfId="27816" xr:uid="{205CC576-77F2-4093-873A-F8C985F5DD64}"/>
    <cellStyle name="Normal 4 3 3 4 4 3" xfId="27815" xr:uid="{18E17907-F0A5-460D-AEA5-D4B8A10B1D0D}"/>
    <cellStyle name="Normal 4 3 3 4 5" xfId="7402" xr:uid="{00000000-0005-0000-0000-0000EA1C0000}"/>
    <cellStyle name="Normal 4 3 3 4 5 2" xfId="27817" xr:uid="{9E10F1C0-0B6A-46F8-AB3A-6FF154A2934C}"/>
    <cellStyle name="Normal 4 3 3 4 6" xfId="27806" xr:uid="{0045E529-0AC9-4ABD-B437-7A036086CBAE}"/>
    <cellStyle name="Normal 4 3 3 4 7" xfId="21739" xr:uid="{3CF4F294-ECB2-497A-A626-CA47D016BC03}"/>
    <cellStyle name="Normal 4 3 3 4 8" xfId="37426" xr:uid="{3FA13320-A3F0-48E1-8034-C4AC38D6C036}"/>
    <cellStyle name="Normal 4 3 3 4 9" xfId="39906" xr:uid="{BA999510-4624-4D62-9E35-93A032751DC0}"/>
    <cellStyle name="Normal 4 3 3 5" xfId="7403" xr:uid="{00000000-0005-0000-0000-0000EB1C0000}"/>
    <cellStyle name="Normal 4 3 3 5 2" xfId="7404" xr:uid="{00000000-0005-0000-0000-0000EC1C0000}"/>
    <cellStyle name="Normal 4 3 3 5 2 2" xfId="7405" xr:uid="{00000000-0005-0000-0000-0000ED1C0000}"/>
    <cellStyle name="Normal 4 3 3 5 2 2 2" xfId="7406" xr:uid="{00000000-0005-0000-0000-0000EE1C0000}"/>
    <cellStyle name="Normal 4 3 3 5 2 2 2 2" xfId="27821" xr:uid="{FF80A22C-F9F6-40B3-A2C1-1FA1F7983790}"/>
    <cellStyle name="Normal 4 3 3 5 2 2 3" xfId="27820" xr:uid="{8208A377-AEED-420E-B64D-5DAE59C09776}"/>
    <cellStyle name="Normal 4 3 3 5 2 3" xfId="7407" xr:uid="{00000000-0005-0000-0000-0000EF1C0000}"/>
    <cellStyle name="Normal 4 3 3 5 2 3 2" xfId="27822" xr:uid="{F0FCCCAC-6E29-4388-998D-C856494FAD0B}"/>
    <cellStyle name="Normal 4 3 3 5 2 4" xfId="27819" xr:uid="{7B6E9CD9-90CC-4F77-871C-1B563CA4046E}"/>
    <cellStyle name="Normal 4 3 3 5 2 5" xfId="24404" xr:uid="{42459940-D08D-4B68-90F4-BD740B1C3D9F}"/>
    <cellStyle name="Normal 4 3 3 5 2 6" xfId="38264" xr:uid="{2C5718D0-20F7-4366-8124-113CB4276526}"/>
    <cellStyle name="Normal 4 3 3 5 2 7" xfId="40744" xr:uid="{2343C2F6-1808-48F3-B0F8-79DF53A0A17E}"/>
    <cellStyle name="Normal 4 3 3 5 2 8" xfId="43222" xr:uid="{F15DC126-9580-4732-9ED3-A0AE639E7784}"/>
    <cellStyle name="Normal 4 3 3 5 3" xfId="7408" xr:uid="{00000000-0005-0000-0000-0000F01C0000}"/>
    <cellStyle name="Normal 4 3 3 5 3 2" xfId="7409" xr:uid="{00000000-0005-0000-0000-0000F11C0000}"/>
    <cellStyle name="Normal 4 3 3 5 3 2 2" xfId="27824" xr:uid="{D3994214-92C9-40D4-AE15-1F6314BFCD61}"/>
    <cellStyle name="Normal 4 3 3 5 3 3" xfId="27823" xr:uid="{EC07FAB3-DC6C-472E-8D40-2D446056B7D3}"/>
    <cellStyle name="Normal 4 3 3 5 4" xfId="7410" xr:uid="{00000000-0005-0000-0000-0000F21C0000}"/>
    <cellStyle name="Normal 4 3 3 5 4 2" xfId="27825" xr:uid="{079DA393-4788-4E68-953A-B1CEC7D2F7FE}"/>
    <cellStyle name="Normal 4 3 3 5 5" xfId="27818" xr:uid="{6B582CD5-6916-4599-90C6-6E9F5248916F}"/>
    <cellStyle name="Normal 4 3 3 5 6" xfId="21740" xr:uid="{1FD95BFA-AFE1-40BD-8D36-D567407D36C9}"/>
    <cellStyle name="Normal 4 3 3 5 7" xfId="37427" xr:uid="{A0E0CFEA-1F7C-42C7-8AA1-A5F790688D4B}"/>
    <cellStyle name="Normal 4 3 3 5 8" xfId="39907" xr:uid="{7A6E6768-3457-4CB0-968E-B692031A200A}"/>
    <cellStyle name="Normal 4 3 3 5 9" xfId="42385" xr:uid="{587D9AE5-E5D4-44FE-808B-B491B9BAC558}"/>
    <cellStyle name="Normal 4 3 3 6" xfId="7411" xr:uid="{00000000-0005-0000-0000-0000F31C0000}"/>
    <cellStyle name="Normal 4 3 3 6 2" xfId="7412" xr:uid="{00000000-0005-0000-0000-0000F41C0000}"/>
    <cellStyle name="Normal 4 3 3 6 2 2" xfId="27827" xr:uid="{029FB6BE-2AE9-4CC5-BD9D-E583915C4BC3}"/>
    <cellStyle name="Normal 4 3 3 6 3" xfId="27826" xr:uid="{5929EB1D-85BF-4C02-A496-E93894F4D1EB}"/>
    <cellStyle name="Normal 4 3 3 7" xfId="19887" xr:uid="{C6BECF0E-E952-4E75-881D-F6DD3B6253B1}"/>
    <cellStyle name="Normal 4 3 4" xfId="7413" xr:uid="{00000000-0005-0000-0000-0000F51C0000}"/>
    <cellStyle name="Normal 4 3 4 2" xfId="7414" xr:uid="{00000000-0005-0000-0000-0000F61C0000}"/>
    <cellStyle name="Normal 4 3 4 2 2" xfId="27828" xr:uid="{BB5E1F8C-A042-414C-AF25-F6B0E5C7B7FB}"/>
    <cellStyle name="Normal 4 3 4 2 3" xfId="21742" xr:uid="{5FEA1A97-76EA-4B6E-9357-006E9A63E37C}"/>
    <cellStyle name="Normal 4 3 4 3" xfId="7415" xr:uid="{00000000-0005-0000-0000-0000F71C0000}"/>
    <cellStyle name="Normal 4 3 4 3 2" xfId="21743" xr:uid="{14DBDF83-C7D4-4D6C-9CAC-CDDAB8CA9D6E}"/>
    <cellStyle name="Normal 4 3 4 4" xfId="7416" xr:uid="{00000000-0005-0000-0000-0000F81C0000}"/>
    <cellStyle name="Normal 4 3 4 4 10" xfId="42387" xr:uid="{0323F52E-88D0-4E47-8356-520E004DFFEA}"/>
    <cellStyle name="Normal 4 3 4 4 2" xfId="7417" xr:uid="{00000000-0005-0000-0000-0000F91C0000}"/>
    <cellStyle name="Normal 4 3 4 4 2 2" xfId="7418" xr:uid="{00000000-0005-0000-0000-0000FA1C0000}"/>
    <cellStyle name="Normal 4 3 4 4 2 2 2" xfId="7419" xr:uid="{00000000-0005-0000-0000-0000FB1C0000}"/>
    <cellStyle name="Normal 4 3 4 4 2 2 2 2" xfId="27832" xr:uid="{EEA39BDE-00B7-4B09-A8BE-502893D2383D}"/>
    <cellStyle name="Normal 4 3 4 4 2 2 3" xfId="27831" xr:uid="{CCD5FF9C-2DE3-4CD3-BCE7-EBADE97DA116}"/>
    <cellStyle name="Normal 4 3 4 4 2 3" xfId="7420" xr:uid="{00000000-0005-0000-0000-0000FC1C0000}"/>
    <cellStyle name="Normal 4 3 4 4 2 3 2" xfId="27833" xr:uid="{8594014A-A5FC-4C75-BBE9-0B165B236433}"/>
    <cellStyle name="Normal 4 3 4 4 2 4" xfId="27830" xr:uid="{BDFA17EF-8564-4DC8-9B14-E66D9B27A277}"/>
    <cellStyle name="Normal 4 3 4 4 2 5" xfId="24405" xr:uid="{66E8B55E-2EB8-4F85-B3D2-A57D16E2BA3C}"/>
    <cellStyle name="Normal 4 3 4 4 2 6" xfId="38265" xr:uid="{2B0C4D2A-A638-4713-9735-338F52321FD3}"/>
    <cellStyle name="Normal 4 3 4 4 2 7" xfId="40745" xr:uid="{61DCB174-DD50-40EF-9705-DD9006810E62}"/>
    <cellStyle name="Normal 4 3 4 4 2 8" xfId="43223" xr:uid="{94134DE7-8F48-4F37-9CAD-6F3E647A3085}"/>
    <cellStyle name="Normal 4 3 4 4 3" xfId="7421" xr:uid="{00000000-0005-0000-0000-0000FD1C0000}"/>
    <cellStyle name="Normal 4 3 4 4 3 2" xfId="7422" xr:uid="{00000000-0005-0000-0000-0000FE1C0000}"/>
    <cellStyle name="Normal 4 3 4 4 3 2 2" xfId="7423" xr:uid="{00000000-0005-0000-0000-0000FF1C0000}"/>
    <cellStyle name="Normal 4 3 4 4 3 2 2 2" xfId="27836" xr:uid="{F285108F-56DF-4E96-AC93-0BBCEE083DC3}"/>
    <cellStyle name="Normal 4 3 4 4 3 2 3" xfId="27835" xr:uid="{D97D7E13-0379-427C-914B-42ED0F9A8416}"/>
    <cellStyle name="Normal 4 3 4 4 3 3" xfId="7424" xr:uid="{00000000-0005-0000-0000-0000001D0000}"/>
    <cellStyle name="Normal 4 3 4 4 3 3 2" xfId="27837" xr:uid="{0830AC64-7F7B-49BA-9798-BC653074C654}"/>
    <cellStyle name="Normal 4 3 4 4 3 4" xfId="27834" xr:uid="{6A172305-52B5-409E-9C8F-1AB7AB19913C}"/>
    <cellStyle name="Normal 4 3 4 4 4" xfId="7425" xr:uid="{00000000-0005-0000-0000-0000011D0000}"/>
    <cellStyle name="Normal 4 3 4 4 4 2" xfId="7426" xr:uid="{00000000-0005-0000-0000-0000021D0000}"/>
    <cellStyle name="Normal 4 3 4 4 4 2 2" xfId="27839" xr:uid="{2B96B61E-FC4A-4424-A74A-588B618A7332}"/>
    <cellStyle name="Normal 4 3 4 4 4 3" xfId="27838" xr:uid="{648F4CF6-16BB-493F-8425-A9D7773B4152}"/>
    <cellStyle name="Normal 4 3 4 4 5" xfId="7427" xr:uid="{00000000-0005-0000-0000-0000031D0000}"/>
    <cellStyle name="Normal 4 3 4 4 5 2" xfId="27840" xr:uid="{7C70BCFA-3D6C-42F4-BB7B-F52450FA97A5}"/>
    <cellStyle name="Normal 4 3 4 4 6" xfId="27829" xr:uid="{A844DE31-2380-4ABF-B1B6-01A35535250A}"/>
    <cellStyle name="Normal 4 3 4 4 7" xfId="21744" xr:uid="{011C5752-F091-470E-9C1E-1EF76DD9C89F}"/>
    <cellStyle name="Normal 4 3 4 4 8" xfId="37429" xr:uid="{7F20F8C9-9F41-497F-9982-BED61EEBBADE}"/>
    <cellStyle name="Normal 4 3 4 4 9" xfId="39909" xr:uid="{F951515B-B7E1-4062-80AD-276F16AF1334}"/>
    <cellStyle name="Normal 4 3 4 5" xfId="7428" xr:uid="{00000000-0005-0000-0000-0000041D0000}"/>
    <cellStyle name="Normal 4 3 4 5 2" xfId="7429" xr:uid="{00000000-0005-0000-0000-0000051D0000}"/>
    <cellStyle name="Normal 4 3 4 5 2 2" xfId="7430" xr:uid="{00000000-0005-0000-0000-0000061D0000}"/>
    <cellStyle name="Normal 4 3 4 5 2 2 2" xfId="7431" xr:uid="{00000000-0005-0000-0000-0000071D0000}"/>
    <cellStyle name="Normal 4 3 4 5 2 2 2 2" xfId="27844" xr:uid="{A73F9B77-5AF5-450A-9D36-9A402D41F5D1}"/>
    <cellStyle name="Normal 4 3 4 5 2 2 3" xfId="27843" xr:uid="{5D4A1055-E97F-4695-BBC9-BDF3054A2797}"/>
    <cellStyle name="Normal 4 3 4 5 2 3" xfId="7432" xr:uid="{00000000-0005-0000-0000-0000081D0000}"/>
    <cellStyle name="Normal 4 3 4 5 2 3 2" xfId="27845" xr:uid="{9200C09A-2349-4864-8F14-43FECA734F90}"/>
    <cellStyle name="Normal 4 3 4 5 2 4" xfId="27842" xr:uid="{1709333F-BB4F-4E21-908A-4E2336CA586A}"/>
    <cellStyle name="Normal 4 3 4 5 2 5" xfId="24406" xr:uid="{FFDE712C-8CF9-417D-8307-CD05BFB6D7A9}"/>
    <cellStyle name="Normal 4 3 4 5 2 6" xfId="38266" xr:uid="{A8E3DD2B-0319-4316-8813-D3F366700229}"/>
    <cellStyle name="Normal 4 3 4 5 2 7" xfId="40746" xr:uid="{E70B9A5C-14E4-469E-844A-D405B91553AC}"/>
    <cellStyle name="Normal 4 3 4 5 2 8" xfId="43224" xr:uid="{CC3A8BAC-A0CA-4ACD-8E30-B50B7BA4D53C}"/>
    <cellStyle name="Normal 4 3 4 5 3" xfId="7433" xr:uid="{00000000-0005-0000-0000-0000091D0000}"/>
    <cellStyle name="Normal 4 3 4 5 3 2" xfId="7434" xr:uid="{00000000-0005-0000-0000-00000A1D0000}"/>
    <cellStyle name="Normal 4 3 4 5 3 2 2" xfId="27847" xr:uid="{76DB8B62-4BD4-4C31-B79C-7803E1B999AE}"/>
    <cellStyle name="Normal 4 3 4 5 3 3" xfId="27846" xr:uid="{BB1023C3-D42F-4E38-BAE1-D1FA6A31B955}"/>
    <cellStyle name="Normal 4 3 4 5 4" xfId="7435" xr:uid="{00000000-0005-0000-0000-00000B1D0000}"/>
    <cellStyle name="Normal 4 3 4 5 4 2" xfId="27848" xr:uid="{3C444171-2B0B-457A-9587-9CC4D9889729}"/>
    <cellStyle name="Normal 4 3 4 5 5" xfId="27841" xr:uid="{6F8B3A1B-CDB8-4721-93B2-65447B70D130}"/>
    <cellStyle name="Normal 4 3 4 5 6" xfId="21745" xr:uid="{65807013-A4E3-434B-BB3F-2A2FAFFBEB75}"/>
    <cellStyle name="Normal 4 3 4 5 7" xfId="37430" xr:uid="{B0D63198-0BFA-4145-A697-A6CB9925BE49}"/>
    <cellStyle name="Normal 4 3 4 5 8" xfId="39910" xr:uid="{A726907B-779B-421C-831C-F4C83E38BCA8}"/>
    <cellStyle name="Normal 4 3 4 5 9" xfId="42388" xr:uid="{7C739670-67F6-497F-A2AC-DB82F60D191C}"/>
    <cellStyle name="Normal 4 3 4 6" xfId="7436" xr:uid="{00000000-0005-0000-0000-00000C1D0000}"/>
    <cellStyle name="Normal 4 3 4 6 2" xfId="7437" xr:uid="{00000000-0005-0000-0000-00000D1D0000}"/>
    <cellStyle name="Normal 4 3 4 6 2 2" xfId="27850" xr:uid="{3A035F1A-C8E8-4F17-ADF4-F92E4BCE5432}"/>
    <cellStyle name="Normal 4 3 4 6 3" xfId="27849" xr:uid="{F25F41D5-B1CA-48A8-8CB0-453434AA79A5}"/>
    <cellStyle name="Normal 4 3 4 7" xfId="19888" xr:uid="{9C42A7EB-D6E8-41AA-A33A-E28704EA2FEA}"/>
    <cellStyle name="Normal 4 3 5" xfId="7438" xr:uid="{00000000-0005-0000-0000-00000E1D0000}"/>
    <cellStyle name="Normal 4 3 5 2" xfId="7439" xr:uid="{00000000-0005-0000-0000-00000F1D0000}"/>
    <cellStyle name="Normal 4 3 5 2 2" xfId="21746" xr:uid="{73A14DF3-90A4-4B96-AF27-7223D51DB4FA}"/>
    <cellStyle name="Normal 4 3 5 3" xfId="7440" xr:uid="{00000000-0005-0000-0000-0000101D0000}"/>
    <cellStyle name="Normal 4 3 5 3 10" xfId="42389" xr:uid="{C87CB486-AC21-403D-8E71-01E393D0E005}"/>
    <cellStyle name="Normal 4 3 5 3 2" xfId="7441" xr:uid="{00000000-0005-0000-0000-0000111D0000}"/>
    <cellStyle name="Normal 4 3 5 3 2 2" xfId="7442" xr:uid="{00000000-0005-0000-0000-0000121D0000}"/>
    <cellStyle name="Normal 4 3 5 3 2 2 2" xfId="7443" xr:uid="{00000000-0005-0000-0000-0000131D0000}"/>
    <cellStyle name="Normal 4 3 5 3 2 2 2 2" xfId="27854" xr:uid="{AC3D9809-3BE4-4E25-BF59-8826688B90CD}"/>
    <cellStyle name="Normal 4 3 5 3 2 2 3" xfId="27853" xr:uid="{BCD98CEE-4756-45E5-9176-DC0F6085AA3C}"/>
    <cellStyle name="Normal 4 3 5 3 2 3" xfId="7444" xr:uid="{00000000-0005-0000-0000-0000141D0000}"/>
    <cellStyle name="Normal 4 3 5 3 2 3 2" xfId="27855" xr:uid="{3B61271C-F761-49D3-BAD9-1C9E52FF6738}"/>
    <cellStyle name="Normal 4 3 5 3 2 4" xfId="27852" xr:uid="{B53AE258-2E88-4272-B29F-174F98BA784B}"/>
    <cellStyle name="Normal 4 3 5 3 2 5" xfId="24407" xr:uid="{AC446C07-FEA4-4242-8BF5-FF8C63D3120C}"/>
    <cellStyle name="Normal 4 3 5 3 2 6" xfId="38267" xr:uid="{5CF16EC3-91AF-4E8D-A299-117F20A5A2DC}"/>
    <cellStyle name="Normal 4 3 5 3 2 7" xfId="40747" xr:uid="{26377E5B-FD78-49D8-B805-9DE197A7B48B}"/>
    <cellStyle name="Normal 4 3 5 3 2 8" xfId="43225" xr:uid="{81A9AE29-77B3-46D4-ADB9-67F5C334954F}"/>
    <cellStyle name="Normal 4 3 5 3 3" xfId="7445" xr:uid="{00000000-0005-0000-0000-0000151D0000}"/>
    <cellStyle name="Normal 4 3 5 3 3 2" xfId="7446" xr:uid="{00000000-0005-0000-0000-0000161D0000}"/>
    <cellStyle name="Normal 4 3 5 3 3 2 2" xfId="7447" xr:uid="{00000000-0005-0000-0000-0000171D0000}"/>
    <cellStyle name="Normal 4 3 5 3 3 2 2 2" xfId="27858" xr:uid="{57158611-2F97-49FA-8C38-57C33772726C}"/>
    <cellStyle name="Normal 4 3 5 3 3 2 3" xfId="27857" xr:uid="{2E4E3E78-B33D-4FD0-BC44-2797497F1414}"/>
    <cellStyle name="Normal 4 3 5 3 3 3" xfId="7448" xr:uid="{00000000-0005-0000-0000-0000181D0000}"/>
    <cellStyle name="Normal 4 3 5 3 3 3 2" xfId="27859" xr:uid="{4FD757A8-AB4E-4B9E-999D-776FE140AE06}"/>
    <cellStyle name="Normal 4 3 5 3 3 4" xfId="27856" xr:uid="{A56FCC06-D8FC-419D-8561-508FCC80573F}"/>
    <cellStyle name="Normal 4 3 5 3 4" xfId="7449" xr:uid="{00000000-0005-0000-0000-0000191D0000}"/>
    <cellStyle name="Normal 4 3 5 3 4 2" xfId="7450" xr:uid="{00000000-0005-0000-0000-00001A1D0000}"/>
    <cellStyle name="Normal 4 3 5 3 4 2 2" xfId="27861" xr:uid="{31555998-CE73-4684-9A19-83D0154AA3EF}"/>
    <cellStyle name="Normal 4 3 5 3 4 3" xfId="27860" xr:uid="{BFAEB5C3-6428-4721-8C6B-1A1BE3FA4A24}"/>
    <cellStyle name="Normal 4 3 5 3 5" xfId="7451" xr:uid="{00000000-0005-0000-0000-00001B1D0000}"/>
    <cellStyle name="Normal 4 3 5 3 5 2" xfId="27862" xr:uid="{3B812D99-C527-4C8C-989D-90BEC049B5BC}"/>
    <cellStyle name="Normal 4 3 5 3 6" xfId="27851" xr:uid="{A7D0ECA7-33CF-4883-B055-25075522F124}"/>
    <cellStyle name="Normal 4 3 5 3 7" xfId="21747" xr:uid="{74ADAF17-5EDB-4CE3-B117-D5EC8AF8B9CC}"/>
    <cellStyle name="Normal 4 3 5 3 8" xfId="37431" xr:uid="{ED1EE719-DAE2-4B15-87BA-6E2C700DFDA9}"/>
    <cellStyle name="Normal 4 3 5 3 9" xfId="39911" xr:uid="{B5B5657E-294E-422D-9619-8F647DDE7642}"/>
    <cellStyle name="Normal 4 3 5 4" xfId="7452" xr:uid="{00000000-0005-0000-0000-00001C1D0000}"/>
    <cellStyle name="Normal 4 3 5 4 2" xfId="7453" xr:uid="{00000000-0005-0000-0000-00001D1D0000}"/>
    <cellStyle name="Normal 4 3 5 4 2 2" xfId="7454" xr:uid="{00000000-0005-0000-0000-00001E1D0000}"/>
    <cellStyle name="Normal 4 3 5 4 2 2 2" xfId="7455" xr:uid="{00000000-0005-0000-0000-00001F1D0000}"/>
    <cellStyle name="Normal 4 3 5 4 2 2 2 2" xfId="27866" xr:uid="{A659D83A-84B1-4432-8300-40C2DD05B454}"/>
    <cellStyle name="Normal 4 3 5 4 2 2 3" xfId="27865" xr:uid="{47BEDEC4-DD97-4C23-8EAA-448EB32DDE58}"/>
    <cellStyle name="Normal 4 3 5 4 2 3" xfId="7456" xr:uid="{00000000-0005-0000-0000-0000201D0000}"/>
    <cellStyle name="Normal 4 3 5 4 2 3 2" xfId="27867" xr:uid="{C4989CC3-D2DC-46F5-8627-ADFAD431F2EA}"/>
    <cellStyle name="Normal 4 3 5 4 2 4" xfId="27864" xr:uid="{C8A9E258-7907-49DC-8B85-858E8D7F1007}"/>
    <cellStyle name="Normal 4 3 5 4 2 5" xfId="24408" xr:uid="{21DA24B0-0DF7-4373-A1CC-2E77EB59D9D2}"/>
    <cellStyle name="Normal 4 3 5 4 2 6" xfId="38268" xr:uid="{74B33CC5-FCAC-426A-9314-8FF3B95A1530}"/>
    <cellStyle name="Normal 4 3 5 4 2 7" xfId="40748" xr:uid="{1039420C-797B-4840-8A92-4239DBF9FC48}"/>
    <cellStyle name="Normal 4 3 5 4 2 8" xfId="43226" xr:uid="{EB011E37-07D2-4682-8560-66CE3EF57F73}"/>
    <cellStyle name="Normal 4 3 5 4 3" xfId="7457" xr:uid="{00000000-0005-0000-0000-0000211D0000}"/>
    <cellStyle name="Normal 4 3 5 4 3 2" xfId="7458" xr:uid="{00000000-0005-0000-0000-0000221D0000}"/>
    <cellStyle name="Normal 4 3 5 4 3 2 2" xfId="27869" xr:uid="{2D35485B-F29D-4D08-8F3B-8C9B8E91E977}"/>
    <cellStyle name="Normal 4 3 5 4 3 3" xfId="27868" xr:uid="{50BD6496-3457-4C8D-A0C9-5C98F3B4DA87}"/>
    <cellStyle name="Normal 4 3 5 4 4" xfId="7459" xr:uid="{00000000-0005-0000-0000-0000231D0000}"/>
    <cellStyle name="Normal 4 3 5 4 4 2" xfId="27870" xr:uid="{F5963FC4-AC86-43F4-8F4D-BC4400F21F2A}"/>
    <cellStyle name="Normal 4 3 5 4 5" xfId="27863" xr:uid="{A0BF26CA-27AE-46EF-9E20-AE09A2130041}"/>
    <cellStyle name="Normal 4 3 5 4 6" xfId="21748" xr:uid="{EA6E7D30-86DC-4860-AF01-DCBD167F39C5}"/>
    <cellStyle name="Normal 4 3 5 4 7" xfId="37432" xr:uid="{F99CD891-B02B-4A6A-BC38-F44C5D66D8C0}"/>
    <cellStyle name="Normal 4 3 5 4 8" xfId="39912" xr:uid="{CD165805-0E58-4AFB-9000-960995FBE6FF}"/>
    <cellStyle name="Normal 4 3 5 4 9" xfId="42390" xr:uid="{65FE9B78-330D-407A-8997-303E0EEAB886}"/>
    <cellStyle name="Normal 4 3 5 5" xfId="7460" xr:uid="{00000000-0005-0000-0000-0000241D0000}"/>
    <cellStyle name="Normal 4 3 5 5 2" xfId="7461" xr:uid="{00000000-0005-0000-0000-0000251D0000}"/>
    <cellStyle name="Normal 4 3 5 5 2 2" xfId="27872" xr:uid="{D806564E-B5BE-48AE-B920-7C61014796C5}"/>
    <cellStyle name="Normal 4 3 5 5 3" xfId="27871" xr:uid="{59DFC28A-C9D3-4E06-B68F-DB49BD379005}"/>
    <cellStyle name="Normal 4 3 5 6" xfId="19889" xr:uid="{898BD13B-FAE4-4959-A23E-BC947795A2A4}"/>
    <cellStyle name="Normal 4 3 6" xfId="7462" xr:uid="{00000000-0005-0000-0000-0000261D0000}"/>
    <cellStyle name="Normal 4 3 6 2" xfId="19890" xr:uid="{DDB2C071-D7F7-4503-B443-E00BFCD53838}"/>
    <cellStyle name="Normal 4 3 7" xfId="7463" xr:uid="{00000000-0005-0000-0000-0000271D0000}"/>
    <cellStyle name="Normal 4 3 7 2" xfId="19891" xr:uid="{A249F0C3-1C81-4862-BA75-0CC354C412A6}"/>
    <cellStyle name="Normal 4 3 8" xfId="7464" xr:uid="{00000000-0005-0000-0000-0000281D0000}"/>
    <cellStyle name="Normal 4 3 8 2" xfId="19892" xr:uid="{90BA6A6B-B7C1-4905-A981-1981E94D4BD2}"/>
    <cellStyle name="Normal 4 3 9" xfId="7465" xr:uid="{00000000-0005-0000-0000-0000291D0000}"/>
    <cellStyle name="Normal 4 3 9 10" xfId="39914" xr:uid="{8A1FF507-3781-4870-98E7-2A4CC10788F2}"/>
    <cellStyle name="Normal 4 3 9 11" xfId="42392" xr:uid="{0B9B9F4A-8918-4AE6-AE9A-C9C27F3866AE}"/>
    <cellStyle name="Normal 4 3 9 2" xfId="7466" xr:uid="{00000000-0005-0000-0000-00002A1D0000}"/>
    <cellStyle name="Normal 4 3 9 2 10" xfId="42393" xr:uid="{851DCFB9-7940-46CA-A4C2-69CC18A755BC}"/>
    <cellStyle name="Normal 4 3 9 2 2" xfId="7467" xr:uid="{00000000-0005-0000-0000-00002B1D0000}"/>
    <cellStyle name="Normal 4 3 9 2 2 2" xfId="7468" xr:uid="{00000000-0005-0000-0000-00002C1D0000}"/>
    <cellStyle name="Normal 4 3 9 2 2 2 2" xfId="7469" xr:uid="{00000000-0005-0000-0000-00002D1D0000}"/>
    <cellStyle name="Normal 4 3 9 2 2 2 2 2" xfId="27877" xr:uid="{5DA80038-A410-4D86-9A38-1B8EDAE31E8C}"/>
    <cellStyle name="Normal 4 3 9 2 2 2 3" xfId="27876" xr:uid="{A672F445-70A3-4DB2-921E-0C606A84070F}"/>
    <cellStyle name="Normal 4 3 9 2 2 3" xfId="7470" xr:uid="{00000000-0005-0000-0000-00002E1D0000}"/>
    <cellStyle name="Normal 4 3 9 2 2 3 2" xfId="27878" xr:uid="{AAFDD534-4A02-4729-BD41-C710DC3C3756}"/>
    <cellStyle name="Normal 4 3 9 2 2 4" xfId="27875" xr:uid="{999D215F-24E9-427B-B2E2-B30D942F24D2}"/>
    <cellStyle name="Normal 4 3 9 2 2 5" xfId="24410" xr:uid="{E8AA2613-CDDF-40AA-96A1-D5B413292501}"/>
    <cellStyle name="Normal 4 3 9 2 2 6" xfId="38270" xr:uid="{1A76FD0E-8F03-4F8F-BBF2-D4182CBBB9D3}"/>
    <cellStyle name="Normal 4 3 9 2 2 7" xfId="40750" xr:uid="{052F376E-FE12-4FD4-B61E-7CA4E2A24493}"/>
    <cellStyle name="Normal 4 3 9 2 2 8" xfId="43228" xr:uid="{FEC0E51D-B984-4287-A6A7-1A194E2DFF8F}"/>
    <cellStyle name="Normal 4 3 9 2 3" xfId="7471" xr:uid="{00000000-0005-0000-0000-00002F1D0000}"/>
    <cellStyle name="Normal 4 3 9 2 3 2" xfId="7472" xr:uid="{00000000-0005-0000-0000-0000301D0000}"/>
    <cellStyle name="Normal 4 3 9 2 3 2 2" xfId="7473" xr:uid="{00000000-0005-0000-0000-0000311D0000}"/>
    <cellStyle name="Normal 4 3 9 2 3 2 2 2" xfId="27881" xr:uid="{112A12EA-D10B-4E06-A060-B2A9818141C9}"/>
    <cellStyle name="Normal 4 3 9 2 3 2 3" xfId="27880" xr:uid="{40135053-37FD-4B58-B9A8-4B469B16C72E}"/>
    <cellStyle name="Normal 4 3 9 2 3 3" xfId="7474" xr:uid="{00000000-0005-0000-0000-0000321D0000}"/>
    <cellStyle name="Normal 4 3 9 2 3 3 2" xfId="27882" xr:uid="{F5ACE747-BDDA-46D3-A7A5-36FD74E0320C}"/>
    <cellStyle name="Normal 4 3 9 2 3 4" xfId="27879" xr:uid="{E5DA8A62-41E9-4435-9E9E-5D45CF033118}"/>
    <cellStyle name="Normal 4 3 9 2 4" xfId="7475" xr:uid="{00000000-0005-0000-0000-0000331D0000}"/>
    <cellStyle name="Normal 4 3 9 2 4 2" xfId="7476" xr:uid="{00000000-0005-0000-0000-0000341D0000}"/>
    <cellStyle name="Normal 4 3 9 2 4 2 2" xfId="27884" xr:uid="{9B141768-7F32-487B-A588-CFDD9B0DF78E}"/>
    <cellStyle name="Normal 4 3 9 2 4 3" xfId="27883" xr:uid="{1BB31DF4-8903-44B3-8FB5-E6CA8296C0D4}"/>
    <cellStyle name="Normal 4 3 9 2 5" xfId="7477" xr:uid="{00000000-0005-0000-0000-0000351D0000}"/>
    <cellStyle name="Normal 4 3 9 2 5 2" xfId="27885" xr:uid="{D33F8DBC-6BE3-48EE-95D2-35B0D080A5B7}"/>
    <cellStyle name="Normal 4 3 9 2 6" xfId="27874" xr:uid="{973021F1-E04E-4219-B390-991D4E95D5FA}"/>
    <cellStyle name="Normal 4 3 9 2 7" xfId="21751" xr:uid="{338E2D20-2F62-4709-A01D-C9FDD3957251}"/>
    <cellStyle name="Normal 4 3 9 2 8" xfId="37435" xr:uid="{A6EB3EC9-C816-4B69-8F33-B0F591B170C4}"/>
    <cellStyle name="Normal 4 3 9 2 9" xfId="39915" xr:uid="{2F47E92A-CF53-4CA9-BE5B-EB6194B6C81B}"/>
    <cellStyle name="Normal 4 3 9 3" xfId="7478" xr:uid="{00000000-0005-0000-0000-0000361D0000}"/>
    <cellStyle name="Normal 4 3 9 3 2" xfId="7479" xr:uid="{00000000-0005-0000-0000-0000371D0000}"/>
    <cellStyle name="Normal 4 3 9 3 2 2" xfId="7480" xr:uid="{00000000-0005-0000-0000-0000381D0000}"/>
    <cellStyle name="Normal 4 3 9 3 2 2 2" xfId="27888" xr:uid="{4414A127-79FD-4B92-821F-9A8477DE2ADB}"/>
    <cellStyle name="Normal 4 3 9 3 2 3" xfId="27887" xr:uid="{201D54BB-9440-429F-BF26-C09BE504433D}"/>
    <cellStyle name="Normal 4 3 9 3 3" xfId="7481" xr:uid="{00000000-0005-0000-0000-0000391D0000}"/>
    <cellStyle name="Normal 4 3 9 3 3 2" xfId="27889" xr:uid="{AA91CF42-2C50-4111-9CE4-1C2B517A701B}"/>
    <cellStyle name="Normal 4 3 9 3 4" xfId="27886" xr:uid="{F2B641FA-F808-4664-B6E8-66F1BADE7A64}"/>
    <cellStyle name="Normal 4 3 9 3 5" xfId="24409" xr:uid="{D0B51322-4C3A-4B5E-AA30-F6D0DD9D9EF1}"/>
    <cellStyle name="Normal 4 3 9 3 6" xfId="38269" xr:uid="{C2B6CBD1-A569-4B44-A846-3FA041ABE7CD}"/>
    <cellStyle name="Normal 4 3 9 3 7" xfId="40749" xr:uid="{58E08F98-C2C3-4AC5-BBE8-91BE26FF3860}"/>
    <cellStyle name="Normal 4 3 9 3 8" xfId="43227" xr:uid="{25560399-A0FB-42CD-BB7C-2C1E1667B44E}"/>
    <cellStyle name="Normal 4 3 9 4" xfId="7482" xr:uid="{00000000-0005-0000-0000-00003A1D0000}"/>
    <cellStyle name="Normal 4 3 9 4 2" xfId="7483" xr:uid="{00000000-0005-0000-0000-00003B1D0000}"/>
    <cellStyle name="Normal 4 3 9 4 2 2" xfId="7484" xr:uid="{00000000-0005-0000-0000-00003C1D0000}"/>
    <cellStyle name="Normal 4 3 9 4 2 2 2" xfId="27892" xr:uid="{719ADA21-758B-401B-BE65-560F25E1DB72}"/>
    <cellStyle name="Normal 4 3 9 4 2 3" xfId="27891" xr:uid="{C202D86F-7DF3-47B1-9100-3FD9A3A64F7A}"/>
    <cellStyle name="Normal 4 3 9 4 3" xfId="7485" xr:uid="{00000000-0005-0000-0000-00003D1D0000}"/>
    <cellStyle name="Normal 4 3 9 4 3 2" xfId="27893" xr:uid="{33878CD2-ABE9-4064-9A0A-91800AED6FEE}"/>
    <cellStyle name="Normal 4 3 9 4 4" xfId="27890" xr:uid="{A42EB715-5124-42BB-A467-6FE8F6347CF8}"/>
    <cellStyle name="Normal 4 3 9 5" xfId="7486" xr:uid="{00000000-0005-0000-0000-00003E1D0000}"/>
    <cellStyle name="Normal 4 3 9 5 2" xfId="7487" xr:uid="{00000000-0005-0000-0000-00003F1D0000}"/>
    <cellStyle name="Normal 4 3 9 5 2 2" xfId="27895" xr:uid="{F4989546-D2F5-4BC7-B5E8-FC34FF813547}"/>
    <cellStyle name="Normal 4 3 9 5 3" xfId="27894" xr:uid="{816A84D8-A30A-4663-812C-B393385AB64C}"/>
    <cellStyle name="Normal 4 3 9 6" xfId="7488" xr:uid="{00000000-0005-0000-0000-0000401D0000}"/>
    <cellStyle name="Normal 4 3 9 6 2" xfId="27896" xr:uid="{C58E82BF-AA30-4172-9B83-5BB868304DCC}"/>
    <cellStyle name="Normal 4 3 9 7" xfId="27873" xr:uid="{C6C5A7D9-143B-4A06-80BD-4C67C56E0FC6}"/>
    <cellStyle name="Normal 4 3 9 8" xfId="21750" xr:uid="{35C04F87-58FF-47ED-B4CA-4CF04DB779C5}"/>
    <cellStyle name="Normal 4 3 9 9" xfId="37434" xr:uid="{434A4F58-9734-46CF-BC88-036FA6CA3FDC}"/>
    <cellStyle name="Normal 4 3_Scen_XBase" xfId="7489" xr:uid="{00000000-0005-0000-0000-0000411D0000}"/>
    <cellStyle name="Normal 4 4" xfId="7490" xr:uid="{00000000-0005-0000-0000-0000421D0000}"/>
    <cellStyle name="Normal 4 4 10" xfId="19893" xr:uid="{262111A8-89B9-44DD-B8D4-87DD82054B77}"/>
    <cellStyle name="Normal 4 4 2" xfId="7491" xr:uid="{00000000-0005-0000-0000-0000431D0000}"/>
    <cellStyle name="Normal 4 4 2 2" xfId="19894" xr:uid="{7F04770B-2990-486E-8852-57D0131897CB}"/>
    <cellStyle name="Normal 4 4 3" xfId="7492" xr:uid="{00000000-0005-0000-0000-0000441D0000}"/>
    <cellStyle name="Normal 4 4 3 2" xfId="7493" xr:uid="{00000000-0005-0000-0000-0000451D0000}"/>
    <cellStyle name="Normal 4 4 3 2 2" xfId="21752" xr:uid="{6B7D1E6D-5B89-43D2-A8D9-33013DD3E421}"/>
    <cellStyle name="Normal 4 4 3 3" xfId="7494" xr:uid="{00000000-0005-0000-0000-0000461D0000}"/>
    <cellStyle name="Normal 4 4 3 3 2" xfId="27897" xr:uid="{DD375612-1F0A-4310-8B7B-CA1BA3C9292D}"/>
    <cellStyle name="Normal 4 4 3 3 3" xfId="21753" xr:uid="{5771D853-9B09-4E73-9468-13BFEF8DCEF6}"/>
    <cellStyle name="Normal 4 4 3 4" xfId="19895" xr:uid="{D02533BE-C0FD-4136-9E7A-022EEF111A0E}"/>
    <cellStyle name="Normal 4 4 4" xfId="7495" xr:uid="{00000000-0005-0000-0000-0000471D0000}"/>
    <cellStyle name="Normal 4 4 4 2" xfId="19896" xr:uid="{6B4F766C-E9FF-4636-B3F3-16CD9D8875F3}"/>
    <cellStyle name="Normal 4 4 5" xfId="7496" xr:uid="{00000000-0005-0000-0000-0000481D0000}"/>
    <cellStyle name="Normal 4 4 5 2" xfId="19897" xr:uid="{EB4DE7C9-3C42-4C40-B8EF-31A4618D8822}"/>
    <cellStyle name="Normal 4 4 6" xfId="7497" xr:uid="{00000000-0005-0000-0000-0000491D0000}"/>
    <cellStyle name="Normal 4 4 6 2" xfId="19898" xr:uid="{54013384-735D-4CE5-9671-7ED1C0FEE827}"/>
    <cellStyle name="Normal 4 4 7" xfId="7498" xr:uid="{00000000-0005-0000-0000-00004A1D0000}"/>
    <cellStyle name="Normal 4 4 7 2" xfId="19899" xr:uid="{C7016695-53AD-4B3A-8869-069632F64263}"/>
    <cellStyle name="Normal 4 4 8" xfId="7499" xr:uid="{00000000-0005-0000-0000-00004B1D0000}"/>
    <cellStyle name="Normal 4 4 8 2" xfId="19900" xr:uid="{04FDB13D-2EF0-4DE5-9A6D-940E17131FF1}"/>
    <cellStyle name="Normal 4 4 9" xfId="7500" xr:uid="{00000000-0005-0000-0000-00004C1D0000}"/>
    <cellStyle name="Normal 4 4 9 2" xfId="27898" xr:uid="{223DFEC2-530E-41A9-8AB9-18E9E1E98715}"/>
    <cellStyle name="Normal 4 4 9 3" xfId="21756" xr:uid="{ED449D22-BC73-49B1-B0CB-7B5C448A34AC}"/>
    <cellStyle name="Normal 4 5" xfId="7501" xr:uid="{00000000-0005-0000-0000-00004D1D0000}"/>
    <cellStyle name="Normal 4 5 10" xfId="7502" xr:uid="{00000000-0005-0000-0000-00004E1D0000}"/>
    <cellStyle name="Normal 4 5 10 10" xfId="42396" xr:uid="{F700B538-3758-49F5-8E7B-DABC22E465B3}"/>
    <cellStyle name="Normal 4 5 10 2" xfId="7503" xr:uid="{00000000-0005-0000-0000-00004F1D0000}"/>
    <cellStyle name="Normal 4 5 10 2 2" xfId="7504" xr:uid="{00000000-0005-0000-0000-0000501D0000}"/>
    <cellStyle name="Normal 4 5 10 2 2 2" xfId="7505" xr:uid="{00000000-0005-0000-0000-0000511D0000}"/>
    <cellStyle name="Normal 4 5 10 2 2 2 2" xfId="27902" xr:uid="{C8CC20D5-C445-4E58-A434-8DFD16E70860}"/>
    <cellStyle name="Normal 4 5 10 2 2 3" xfId="27901" xr:uid="{8BDA7DE4-2664-4A74-9997-65B351936F82}"/>
    <cellStyle name="Normal 4 5 10 2 3" xfId="7506" xr:uid="{00000000-0005-0000-0000-0000521D0000}"/>
    <cellStyle name="Normal 4 5 10 2 3 2" xfId="27903" xr:uid="{9D96D2D9-3C09-46CF-AAA9-87C049A24421}"/>
    <cellStyle name="Normal 4 5 10 2 4" xfId="27900" xr:uid="{A459E7CE-BDB2-40ED-BE3D-DEEDB8C1E842}"/>
    <cellStyle name="Normal 4 5 10 2 5" xfId="24411" xr:uid="{7C19B9A1-B27D-4F66-968D-E529D4FFFC4B}"/>
    <cellStyle name="Normal 4 5 10 2 6" xfId="38271" xr:uid="{8ABFC744-A77F-4D53-AE66-44DEE0BC4F0B}"/>
    <cellStyle name="Normal 4 5 10 2 7" xfId="40751" xr:uid="{8CB4178B-01FC-41BD-9E0B-C87632AEB071}"/>
    <cellStyle name="Normal 4 5 10 2 8" xfId="43229" xr:uid="{0AF6B785-CAE1-4C5D-BF3F-8711F1E0AD3D}"/>
    <cellStyle name="Normal 4 5 10 3" xfId="7507" xr:uid="{00000000-0005-0000-0000-0000531D0000}"/>
    <cellStyle name="Normal 4 5 10 3 2" xfId="7508" xr:uid="{00000000-0005-0000-0000-0000541D0000}"/>
    <cellStyle name="Normal 4 5 10 3 2 2" xfId="7509" xr:uid="{00000000-0005-0000-0000-0000551D0000}"/>
    <cellStyle name="Normal 4 5 10 3 2 2 2" xfId="27906" xr:uid="{D42D7E87-84E3-41BC-A7B3-FEE5A9B7ED4B}"/>
    <cellStyle name="Normal 4 5 10 3 2 3" xfId="27905" xr:uid="{E76821F7-4390-4F68-AE8F-73C99B15C447}"/>
    <cellStyle name="Normal 4 5 10 3 3" xfId="7510" xr:uid="{00000000-0005-0000-0000-0000561D0000}"/>
    <cellStyle name="Normal 4 5 10 3 3 2" xfId="27907" xr:uid="{E2A41E70-336D-4441-B7F0-0D4C995087F7}"/>
    <cellStyle name="Normal 4 5 10 3 4" xfId="27904" xr:uid="{E2873F44-63EA-46EE-B05A-44A72D82364C}"/>
    <cellStyle name="Normal 4 5 10 4" xfId="7511" xr:uid="{00000000-0005-0000-0000-0000571D0000}"/>
    <cellStyle name="Normal 4 5 10 4 2" xfId="7512" xr:uid="{00000000-0005-0000-0000-0000581D0000}"/>
    <cellStyle name="Normal 4 5 10 4 2 2" xfId="27909" xr:uid="{2BEB76A8-28C1-4548-BDBD-003821999EE4}"/>
    <cellStyle name="Normal 4 5 10 4 3" xfId="27908" xr:uid="{C64E83C3-295A-4B5D-90F4-D4174D8C7258}"/>
    <cellStyle name="Normal 4 5 10 5" xfId="7513" xr:uid="{00000000-0005-0000-0000-0000591D0000}"/>
    <cellStyle name="Normal 4 5 10 5 2" xfId="27910" xr:uid="{C81350BA-6994-4AA4-B7CF-E22F74AEEBD5}"/>
    <cellStyle name="Normal 4 5 10 6" xfId="27899" xr:uid="{A5B90760-218E-4CDC-B2BC-E82DD7AB6008}"/>
    <cellStyle name="Normal 4 5 10 7" xfId="21757" xr:uid="{1FDB03B1-3476-4D0B-A6A7-A06E3C73CB61}"/>
    <cellStyle name="Normal 4 5 10 8" xfId="37438" xr:uid="{99212A0B-EB0A-4E8D-ACB6-FBB1E3EF5574}"/>
    <cellStyle name="Normal 4 5 10 9" xfId="39918" xr:uid="{F024482E-5A32-48E5-9624-1E6DBFCCAE4C}"/>
    <cellStyle name="Normal 4 5 11" xfId="7514" xr:uid="{00000000-0005-0000-0000-00005A1D0000}"/>
    <cellStyle name="Normal 4 5 11 2" xfId="7515" xr:uid="{00000000-0005-0000-0000-00005B1D0000}"/>
    <cellStyle name="Normal 4 5 11 2 2" xfId="7516" xr:uid="{00000000-0005-0000-0000-00005C1D0000}"/>
    <cellStyle name="Normal 4 5 11 2 2 2" xfId="7517" xr:uid="{00000000-0005-0000-0000-00005D1D0000}"/>
    <cellStyle name="Normal 4 5 11 2 2 2 2" xfId="27914" xr:uid="{04CA3ED9-CA5C-4085-A276-AB5CFF61BB8E}"/>
    <cellStyle name="Normal 4 5 11 2 2 3" xfId="27913" xr:uid="{6CAE8977-FDBF-4272-AE71-6014EE572DD6}"/>
    <cellStyle name="Normal 4 5 11 2 3" xfId="7518" xr:uid="{00000000-0005-0000-0000-00005E1D0000}"/>
    <cellStyle name="Normal 4 5 11 2 3 2" xfId="27915" xr:uid="{D56DE4A9-1044-4D0A-B383-8759FC441926}"/>
    <cellStyle name="Normal 4 5 11 2 4" xfId="27912" xr:uid="{95AEFAFA-FD0C-4C0E-9CD6-2E04BD3AFB6F}"/>
    <cellStyle name="Normal 4 5 11 2 5" xfId="24412" xr:uid="{65DA4FB8-0632-49C0-A2F8-C2C4758BAF1F}"/>
    <cellStyle name="Normal 4 5 11 2 6" xfId="38272" xr:uid="{631A03B3-75C9-4B8C-B2F8-6E933B7BA57A}"/>
    <cellStyle name="Normal 4 5 11 2 7" xfId="40752" xr:uid="{F84E8BA0-1FC7-45F5-8F05-CAF8A4767AE2}"/>
    <cellStyle name="Normal 4 5 11 2 8" xfId="43230" xr:uid="{CBFBEA06-D4B3-4BFD-948F-D681C7A7F8AD}"/>
    <cellStyle name="Normal 4 5 11 3" xfId="7519" xr:uid="{00000000-0005-0000-0000-00005F1D0000}"/>
    <cellStyle name="Normal 4 5 11 3 2" xfId="7520" xr:uid="{00000000-0005-0000-0000-0000601D0000}"/>
    <cellStyle name="Normal 4 5 11 3 2 2" xfId="27917" xr:uid="{1A7A529B-BCB0-461E-B33C-8B093E12C5AF}"/>
    <cellStyle name="Normal 4 5 11 3 3" xfId="27916" xr:uid="{1C332C30-0A29-453C-A31F-DBB24B1BDF24}"/>
    <cellStyle name="Normal 4 5 11 4" xfId="7521" xr:uid="{00000000-0005-0000-0000-0000611D0000}"/>
    <cellStyle name="Normal 4 5 11 4 2" xfId="27918" xr:uid="{1E8B6DFF-CBAB-4954-9F04-FBCFFD1634FA}"/>
    <cellStyle name="Normal 4 5 11 5" xfId="27911" xr:uid="{1D4DA360-0EF5-4371-87F5-C8C1B127EC38}"/>
    <cellStyle name="Normal 4 5 11 6" xfId="21758" xr:uid="{A433256F-743D-404B-A62C-CF18BAD03BE6}"/>
    <cellStyle name="Normal 4 5 11 7" xfId="37439" xr:uid="{27D97431-E741-4C08-B621-D807339BB7A2}"/>
    <cellStyle name="Normal 4 5 11 8" xfId="39919" xr:uid="{CB543CD9-39AF-4100-BDCD-4C59F4EAB74F}"/>
    <cellStyle name="Normal 4 5 11 9" xfId="42397" xr:uid="{5C58BAC3-1518-4BC1-9C92-2DD467656EA0}"/>
    <cellStyle name="Normal 4 5 12" xfId="7522" xr:uid="{00000000-0005-0000-0000-0000621D0000}"/>
    <cellStyle name="Normal 4 5 12 2" xfId="7523" xr:uid="{00000000-0005-0000-0000-0000631D0000}"/>
    <cellStyle name="Normal 4 5 12 2 2" xfId="27920" xr:uid="{5FCEA0A8-C445-4A71-B403-DE2A31D2793E}"/>
    <cellStyle name="Normal 4 5 12 3" xfId="27919" xr:uid="{23D26453-CE16-49C6-8E91-734CA5517580}"/>
    <cellStyle name="Normal 4 5 12 4" xfId="23696" xr:uid="{CDE65A9D-D84F-4DC6-91CD-C553CCF238CA}"/>
    <cellStyle name="Normal 4 5 13" xfId="19901" xr:uid="{15F1D20A-5914-4564-ABA0-A10372080CF3}"/>
    <cellStyle name="Normal 4 5 2" xfId="7524" xr:uid="{00000000-0005-0000-0000-0000641D0000}"/>
    <cellStyle name="Normal 4 5 2 2" xfId="7525" xr:uid="{00000000-0005-0000-0000-0000651D0000}"/>
    <cellStyle name="Normal 4 5 2 2 2" xfId="21759" xr:uid="{56E3394F-01F7-4C3F-AACE-A5D254A62497}"/>
    <cellStyle name="Normal 4 5 2 3" xfId="7526" xr:uid="{00000000-0005-0000-0000-0000661D0000}"/>
    <cellStyle name="Normal 4 5 2 3 10" xfId="42398" xr:uid="{6AE397A5-B8F3-4AE8-A309-92628486112A}"/>
    <cellStyle name="Normal 4 5 2 3 2" xfId="7527" xr:uid="{00000000-0005-0000-0000-0000671D0000}"/>
    <cellStyle name="Normal 4 5 2 3 2 2" xfId="7528" xr:uid="{00000000-0005-0000-0000-0000681D0000}"/>
    <cellStyle name="Normal 4 5 2 3 2 2 2" xfId="7529" xr:uid="{00000000-0005-0000-0000-0000691D0000}"/>
    <cellStyle name="Normal 4 5 2 3 2 2 2 2" xfId="27924" xr:uid="{3DA41C3D-D1E1-48E7-8689-45AE39794172}"/>
    <cellStyle name="Normal 4 5 2 3 2 2 3" xfId="27923" xr:uid="{962EF305-19D2-4447-B26E-95E8AA1F247D}"/>
    <cellStyle name="Normal 4 5 2 3 2 3" xfId="7530" xr:uid="{00000000-0005-0000-0000-00006A1D0000}"/>
    <cellStyle name="Normal 4 5 2 3 2 3 2" xfId="27925" xr:uid="{82ABDB98-C65F-4FAD-910A-CD4CA63AEE33}"/>
    <cellStyle name="Normal 4 5 2 3 2 4" xfId="27922" xr:uid="{E0CC0E24-5F55-4AC0-B189-12F09EEAD4D0}"/>
    <cellStyle name="Normal 4 5 2 3 2 5" xfId="24413" xr:uid="{74AD5F64-5823-4519-8696-69C6217B7BBE}"/>
    <cellStyle name="Normal 4 5 2 3 2 6" xfId="38273" xr:uid="{2186172F-6C54-42F3-A1B4-D78C6274CBB2}"/>
    <cellStyle name="Normal 4 5 2 3 2 7" xfId="40753" xr:uid="{9DB4AE5D-A001-4E7C-A123-7BF0CD7DCAA7}"/>
    <cellStyle name="Normal 4 5 2 3 2 8" xfId="43231" xr:uid="{76ECEC79-5F76-4EDC-A945-9D1D0D288C69}"/>
    <cellStyle name="Normal 4 5 2 3 3" xfId="7531" xr:uid="{00000000-0005-0000-0000-00006B1D0000}"/>
    <cellStyle name="Normal 4 5 2 3 3 2" xfId="7532" xr:uid="{00000000-0005-0000-0000-00006C1D0000}"/>
    <cellStyle name="Normal 4 5 2 3 3 2 2" xfId="7533" xr:uid="{00000000-0005-0000-0000-00006D1D0000}"/>
    <cellStyle name="Normal 4 5 2 3 3 2 2 2" xfId="27928" xr:uid="{E1DE26DE-CDC0-4D29-BB82-AF156BC49C37}"/>
    <cellStyle name="Normal 4 5 2 3 3 2 3" xfId="27927" xr:uid="{6E8955FF-AFCE-401E-8515-4E9F630D30F9}"/>
    <cellStyle name="Normal 4 5 2 3 3 3" xfId="7534" xr:uid="{00000000-0005-0000-0000-00006E1D0000}"/>
    <cellStyle name="Normal 4 5 2 3 3 3 2" xfId="27929" xr:uid="{9EFB095D-4940-431B-B27B-686C7E9AB059}"/>
    <cellStyle name="Normal 4 5 2 3 3 4" xfId="27926" xr:uid="{E104B7A8-92B9-46F8-ACCA-F3F1E282932E}"/>
    <cellStyle name="Normal 4 5 2 3 4" xfId="7535" xr:uid="{00000000-0005-0000-0000-00006F1D0000}"/>
    <cellStyle name="Normal 4 5 2 3 4 2" xfId="7536" xr:uid="{00000000-0005-0000-0000-0000701D0000}"/>
    <cellStyle name="Normal 4 5 2 3 4 2 2" xfId="27931" xr:uid="{22B11F72-F249-456A-BED5-44F9B289B8F3}"/>
    <cellStyle name="Normal 4 5 2 3 4 3" xfId="27930" xr:uid="{8DF61036-2CD8-40FB-8E0F-7BE72FFD6E6A}"/>
    <cellStyle name="Normal 4 5 2 3 5" xfId="7537" xr:uid="{00000000-0005-0000-0000-0000711D0000}"/>
    <cellStyle name="Normal 4 5 2 3 5 2" xfId="27932" xr:uid="{1CE7D68C-6AB0-4CEB-AE8F-D3E413FA91D8}"/>
    <cellStyle name="Normal 4 5 2 3 6" xfId="27921" xr:uid="{DBAA5D53-112A-461E-80DC-1308DE225281}"/>
    <cellStyle name="Normal 4 5 2 3 7" xfId="21760" xr:uid="{5760680F-0908-4940-8007-39E85065F2E7}"/>
    <cellStyle name="Normal 4 5 2 3 8" xfId="37440" xr:uid="{E83D5602-1E25-464F-9211-23E3204D5B23}"/>
    <cellStyle name="Normal 4 5 2 3 9" xfId="39920" xr:uid="{53A72433-94BE-4EDB-980A-4E8465971590}"/>
    <cellStyle name="Normal 4 5 2 4" xfId="7538" xr:uid="{00000000-0005-0000-0000-0000721D0000}"/>
    <cellStyle name="Normal 4 5 2 4 2" xfId="7539" xr:uid="{00000000-0005-0000-0000-0000731D0000}"/>
    <cellStyle name="Normal 4 5 2 4 2 2" xfId="7540" xr:uid="{00000000-0005-0000-0000-0000741D0000}"/>
    <cellStyle name="Normal 4 5 2 4 2 2 2" xfId="7541" xr:uid="{00000000-0005-0000-0000-0000751D0000}"/>
    <cellStyle name="Normal 4 5 2 4 2 2 2 2" xfId="27936" xr:uid="{00776070-CED1-453A-A6ED-F5A0FAAF095A}"/>
    <cellStyle name="Normal 4 5 2 4 2 2 3" xfId="27935" xr:uid="{E9B4BB5B-1827-46FA-9EF7-407629C53901}"/>
    <cellStyle name="Normal 4 5 2 4 2 3" xfId="7542" xr:uid="{00000000-0005-0000-0000-0000761D0000}"/>
    <cellStyle name="Normal 4 5 2 4 2 3 2" xfId="27937" xr:uid="{15CF9F6C-3811-4EB4-A2BB-C0148F653120}"/>
    <cellStyle name="Normal 4 5 2 4 2 4" xfId="27934" xr:uid="{7EB5825E-20BC-46FC-9AB6-34564108153B}"/>
    <cellStyle name="Normal 4 5 2 4 2 5" xfId="24414" xr:uid="{3201830F-C189-419F-AC81-4C6A34A2AD05}"/>
    <cellStyle name="Normal 4 5 2 4 2 6" xfId="38274" xr:uid="{DF78604E-389B-4D63-A366-9656A9035F21}"/>
    <cellStyle name="Normal 4 5 2 4 2 7" xfId="40754" xr:uid="{C4B26924-3A59-47D2-8594-C0A1565613F7}"/>
    <cellStyle name="Normal 4 5 2 4 2 8" xfId="43232" xr:uid="{B56E10FD-1EA0-4283-8F26-6D0541DFC419}"/>
    <cellStyle name="Normal 4 5 2 4 3" xfId="7543" xr:uid="{00000000-0005-0000-0000-0000771D0000}"/>
    <cellStyle name="Normal 4 5 2 4 3 2" xfId="7544" xr:uid="{00000000-0005-0000-0000-0000781D0000}"/>
    <cellStyle name="Normal 4 5 2 4 3 2 2" xfId="27939" xr:uid="{E3FB7C80-7E87-4D92-B019-5DB5661CCDD7}"/>
    <cellStyle name="Normal 4 5 2 4 3 3" xfId="27938" xr:uid="{AF30D743-7EA4-4904-9B44-6683C7425978}"/>
    <cellStyle name="Normal 4 5 2 4 4" xfId="7545" xr:uid="{00000000-0005-0000-0000-0000791D0000}"/>
    <cellStyle name="Normal 4 5 2 4 4 2" xfId="27940" xr:uid="{5C63CF62-805F-4A31-8C86-22FBF919BAD7}"/>
    <cellStyle name="Normal 4 5 2 4 5" xfId="27933" xr:uid="{E00BED82-1AC1-4E78-9C1F-21A1E7144BBB}"/>
    <cellStyle name="Normal 4 5 2 4 6" xfId="21761" xr:uid="{3E885EFC-E58E-4830-98A2-BA59B46D91E6}"/>
    <cellStyle name="Normal 4 5 2 4 7" xfId="37441" xr:uid="{E5B3EA6E-5DA3-4E23-BE92-AD107B041D50}"/>
    <cellStyle name="Normal 4 5 2 4 8" xfId="39921" xr:uid="{FFD1B5A5-FB27-436E-8FFD-890E5A99749A}"/>
    <cellStyle name="Normal 4 5 2 4 9" xfId="42399" xr:uid="{32DF6C45-0FA8-4B9A-8098-49309C46F5E7}"/>
    <cellStyle name="Normal 4 5 2 5" xfId="7546" xr:uid="{00000000-0005-0000-0000-00007A1D0000}"/>
    <cellStyle name="Normal 4 5 2 5 2" xfId="7547" xr:uid="{00000000-0005-0000-0000-00007B1D0000}"/>
    <cellStyle name="Normal 4 5 2 5 2 2" xfId="27942" xr:uid="{DD960354-1807-4067-BAF7-F56A5EEFD67F}"/>
    <cellStyle name="Normal 4 5 2 5 3" xfId="27941" xr:uid="{226FA272-A448-4626-BD8E-2BF79C63F74A}"/>
    <cellStyle name="Normal 4 5 2 6" xfId="19902" xr:uid="{BC43C1DD-A4DC-40AC-AC99-1F53357FC7ED}"/>
    <cellStyle name="Normal 4 5 3" xfId="7548" xr:uid="{00000000-0005-0000-0000-00007C1D0000}"/>
    <cellStyle name="Normal 4 5 3 2" xfId="7549" xr:uid="{00000000-0005-0000-0000-00007D1D0000}"/>
    <cellStyle name="Normal 4 5 3 2 2" xfId="21762" xr:uid="{E8DE6A84-9CBA-4E32-B9FA-B40A134F10EA}"/>
    <cellStyle name="Normal 4 5 3 3" xfId="7550" xr:uid="{00000000-0005-0000-0000-00007E1D0000}"/>
    <cellStyle name="Normal 4 5 3 3 10" xfId="42400" xr:uid="{7EBC197A-806B-4C0C-BD70-4E272786F486}"/>
    <cellStyle name="Normal 4 5 3 3 2" xfId="7551" xr:uid="{00000000-0005-0000-0000-00007F1D0000}"/>
    <cellStyle name="Normal 4 5 3 3 2 2" xfId="7552" xr:uid="{00000000-0005-0000-0000-0000801D0000}"/>
    <cellStyle name="Normal 4 5 3 3 2 2 2" xfId="7553" xr:uid="{00000000-0005-0000-0000-0000811D0000}"/>
    <cellStyle name="Normal 4 5 3 3 2 2 2 2" xfId="27946" xr:uid="{0DB74B7E-56C9-42FF-9F9A-82A4A4109064}"/>
    <cellStyle name="Normal 4 5 3 3 2 2 3" xfId="27945" xr:uid="{10CA3754-1556-4784-B720-C75662B46D67}"/>
    <cellStyle name="Normal 4 5 3 3 2 3" xfId="7554" xr:uid="{00000000-0005-0000-0000-0000821D0000}"/>
    <cellStyle name="Normal 4 5 3 3 2 3 2" xfId="27947" xr:uid="{45802032-65BE-44B6-9DD9-D9939DE3DBCA}"/>
    <cellStyle name="Normal 4 5 3 3 2 4" xfId="27944" xr:uid="{2A510A96-1B25-405F-B5E6-4577C154F6A8}"/>
    <cellStyle name="Normal 4 5 3 3 2 5" xfId="24415" xr:uid="{15D6A244-C998-4660-B8E7-56CB70B68C80}"/>
    <cellStyle name="Normal 4 5 3 3 2 6" xfId="38275" xr:uid="{FA586ECE-4A56-4A70-8C1F-6FCE509C6FB4}"/>
    <cellStyle name="Normal 4 5 3 3 2 7" xfId="40755" xr:uid="{4E92B004-B423-4B93-9107-AF9FC96E6FE2}"/>
    <cellStyle name="Normal 4 5 3 3 2 8" xfId="43233" xr:uid="{8F12D0EE-A088-41C9-ADC7-13E8143CDC10}"/>
    <cellStyle name="Normal 4 5 3 3 3" xfId="7555" xr:uid="{00000000-0005-0000-0000-0000831D0000}"/>
    <cellStyle name="Normal 4 5 3 3 3 2" xfId="7556" xr:uid="{00000000-0005-0000-0000-0000841D0000}"/>
    <cellStyle name="Normal 4 5 3 3 3 2 2" xfId="7557" xr:uid="{00000000-0005-0000-0000-0000851D0000}"/>
    <cellStyle name="Normal 4 5 3 3 3 2 2 2" xfId="27950" xr:uid="{5E360914-D013-4E8E-84A1-6A89BF2D77BB}"/>
    <cellStyle name="Normal 4 5 3 3 3 2 3" xfId="27949" xr:uid="{1BC82266-5197-45DF-9F6A-67E0317F789C}"/>
    <cellStyle name="Normal 4 5 3 3 3 3" xfId="7558" xr:uid="{00000000-0005-0000-0000-0000861D0000}"/>
    <cellStyle name="Normal 4 5 3 3 3 3 2" xfId="27951" xr:uid="{56345497-18BC-4E52-93D3-AAFF8901534C}"/>
    <cellStyle name="Normal 4 5 3 3 3 4" xfId="27948" xr:uid="{D8336259-9ABD-4C62-BCA5-1B054A7D5B85}"/>
    <cellStyle name="Normal 4 5 3 3 4" xfId="7559" xr:uid="{00000000-0005-0000-0000-0000871D0000}"/>
    <cellStyle name="Normal 4 5 3 3 4 2" xfId="7560" xr:uid="{00000000-0005-0000-0000-0000881D0000}"/>
    <cellStyle name="Normal 4 5 3 3 4 2 2" xfId="27953" xr:uid="{C819A60C-9861-4698-97B2-FA20CBCE67E1}"/>
    <cellStyle name="Normal 4 5 3 3 4 3" xfId="27952" xr:uid="{D9F4DAD1-9407-46B2-B629-AF79926E2B2B}"/>
    <cellStyle name="Normal 4 5 3 3 5" xfId="7561" xr:uid="{00000000-0005-0000-0000-0000891D0000}"/>
    <cellStyle name="Normal 4 5 3 3 5 2" xfId="27954" xr:uid="{19D0C491-3563-4B76-A5ED-6D03DABD8CE0}"/>
    <cellStyle name="Normal 4 5 3 3 6" xfId="27943" xr:uid="{145C0756-1D2B-493B-877E-8EDEF028CD93}"/>
    <cellStyle name="Normal 4 5 3 3 7" xfId="21763" xr:uid="{2642C106-925E-444E-95BA-C80ADBA26AE9}"/>
    <cellStyle name="Normal 4 5 3 3 8" xfId="37442" xr:uid="{9A7A525B-5325-4B81-BB6A-E2AA2ED37EDF}"/>
    <cellStyle name="Normal 4 5 3 3 9" xfId="39922" xr:uid="{FA157FEA-415F-49E7-B9EC-E8CA041072BB}"/>
    <cellStyle name="Normal 4 5 3 4" xfId="7562" xr:uid="{00000000-0005-0000-0000-00008A1D0000}"/>
    <cellStyle name="Normal 4 5 3 4 2" xfId="7563" xr:uid="{00000000-0005-0000-0000-00008B1D0000}"/>
    <cellStyle name="Normal 4 5 3 4 2 2" xfId="7564" xr:uid="{00000000-0005-0000-0000-00008C1D0000}"/>
    <cellStyle name="Normal 4 5 3 4 2 2 2" xfId="7565" xr:uid="{00000000-0005-0000-0000-00008D1D0000}"/>
    <cellStyle name="Normal 4 5 3 4 2 2 2 2" xfId="27958" xr:uid="{20863DBD-8D69-4248-920A-B7C8B8074927}"/>
    <cellStyle name="Normal 4 5 3 4 2 2 3" xfId="27957" xr:uid="{F54A1C46-3A85-4846-81F0-52CD975C100B}"/>
    <cellStyle name="Normal 4 5 3 4 2 3" xfId="7566" xr:uid="{00000000-0005-0000-0000-00008E1D0000}"/>
    <cellStyle name="Normal 4 5 3 4 2 3 2" xfId="27959" xr:uid="{2A10FFDD-1439-4D66-AB35-0E24A432D88F}"/>
    <cellStyle name="Normal 4 5 3 4 2 4" xfId="27956" xr:uid="{36D916CD-26C1-4F1F-8C2D-E04400651FB4}"/>
    <cellStyle name="Normal 4 5 3 4 2 5" xfId="24416" xr:uid="{BCF6DD85-CE6D-4422-BECC-02016BAE5CB4}"/>
    <cellStyle name="Normal 4 5 3 4 2 6" xfId="38276" xr:uid="{475A0C8E-1E81-48AF-B848-53CC478FF37A}"/>
    <cellStyle name="Normal 4 5 3 4 2 7" xfId="40756" xr:uid="{CF9DBEE1-E149-4559-A8D7-C45EE11240D9}"/>
    <cellStyle name="Normal 4 5 3 4 2 8" xfId="43234" xr:uid="{80B98E43-FA7D-4D37-9BD5-A8D98D635825}"/>
    <cellStyle name="Normal 4 5 3 4 3" xfId="7567" xr:uid="{00000000-0005-0000-0000-00008F1D0000}"/>
    <cellStyle name="Normal 4 5 3 4 3 2" xfId="7568" xr:uid="{00000000-0005-0000-0000-0000901D0000}"/>
    <cellStyle name="Normal 4 5 3 4 3 2 2" xfId="27961" xr:uid="{13A03612-C37D-4B93-BF89-839172FFD5C5}"/>
    <cellStyle name="Normal 4 5 3 4 3 3" xfId="27960" xr:uid="{277C8DD9-24FE-46E5-AE60-BE6D81725BCE}"/>
    <cellStyle name="Normal 4 5 3 4 4" xfId="7569" xr:uid="{00000000-0005-0000-0000-0000911D0000}"/>
    <cellStyle name="Normal 4 5 3 4 4 2" xfId="27962" xr:uid="{C6938C80-D866-4A62-9BCD-923483912669}"/>
    <cellStyle name="Normal 4 5 3 4 5" xfId="27955" xr:uid="{DA4CC772-4D65-4C80-B066-CBBEBC2E761F}"/>
    <cellStyle name="Normal 4 5 3 4 6" xfId="21764" xr:uid="{F085D657-401C-4BAC-A003-A9F1312BE66D}"/>
    <cellStyle name="Normal 4 5 3 4 7" xfId="37443" xr:uid="{73F74C2E-668F-4965-BD20-E980678A3052}"/>
    <cellStyle name="Normal 4 5 3 4 8" xfId="39923" xr:uid="{32A0563E-FFF6-4FF0-87E1-06B2665F4AF2}"/>
    <cellStyle name="Normal 4 5 3 4 9" xfId="42401" xr:uid="{034F5556-412F-453A-8DE3-8566644DE142}"/>
    <cellStyle name="Normal 4 5 3 5" xfId="7570" xr:uid="{00000000-0005-0000-0000-0000921D0000}"/>
    <cellStyle name="Normal 4 5 3 5 2" xfId="7571" xr:uid="{00000000-0005-0000-0000-0000931D0000}"/>
    <cellStyle name="Normal 4 5 3 5 2 2" xfId="27964" xr:uid="{3D4417B8-E87F-4197-937F-A94C5EC159D5}"/>
    <cellStyle name="Normal 4 5 3 5 3" xfId="27963" xr:uid="{BDFE8203-59BE-474D-816D-4380347DD7F0}"/>
    <cellStyle name="Normal 4 5 3 6" xfId="19903" xr:uid="{86FB840D-0A51-49E2-9CA6-DFBD5C8D391F}"/>
    <cellStyle name="Normal 4 5 4" xfId="7572" xr:uid="{00000000-0005-0000-0000-0000941D0000}"/>
    <cellStyle name="Normal 4 5 4 2" xfId="19904" xr:uid="{DB64D0E3-9B2C-4AF4-9EDA-81B5FCB497FF}"/>
    <cellStyle name="Normal 4 5 5" xfId="7573" xr:uid="{00000000-0005-0000-0000-0000951D0000}"/>
    <cellStyle name="Normal 4 5 5 2" xfId="19905" xr:uid="{9C34862A-4D29-4CB7-8F72-669CE6557B09}"/>
    <cellStyle name="Normal 4 5 6" xfId="7574" xr:uid="{00000000-0005-0000-0000-0000961D0000}"/>
    <cellStyle name="Normal 4 5 6 2" xfId="19906" xr:uid="{998A35BC-FFE6-47B4-9BCE-B04730CB3E14}"/>
    <cellStyle name="Normal 4 5 7" xfId="7575" xr:uid="{00000000-0005-0000-0000-0000971D0000}"/>
    <cellStyle name="Normal 4 5 7 2" xfId="19907" xr:uid="{0D20DC7E-0A64-46F4-A025-E485179C6612}"/>
    <cellStyle name="Normal 4 5 8" xfId="7576" xr:uid="{00000000-0005-0000-0000-0000981D0000}"/>
    <cellStyle name="Normal 4 5 8 2" xfId="19908" xr:uid="{87C8BD9A-6EF3-48FC-9D56-5AB799EC6331}"/>
    <cellStyle name="Normal 4 5 9" xfId="7577" xr:uid="{00000000-0005-0000-0000-0000991D0000}"/>
    <cellStyle name="Normal 4 5 9 10" xfId="39927" xr:uid="{361558FF-C61B-41EE-BD52-64C294EFC48C}"/>
    <cellStyle name="Normal 4 5 9 11" xfId="42405" xr:uid="{157C6326-F2BE-4154-9BCE-EE4CC19FFB4D}"/>
    <cellStyle name="Normal 4 5 9 2" xfId="7578" xr:uid="{00000000-0005-0000-0000-00009A1D0000}"/>
    <cellStyle name="Normal 4 5 9 2 10" xfId="42406" xr:uid="{0A98D643-8EF2-4405-A9DC-6507D3160BC9}"/>
    <cellStyle name="Normal 4 5 9 2 2" xfId="7579" xr:uid="{00000000-0005-0000-0000-00009B1D0000}"/>
    <cellStyle name="Normal 4 5 9 2 2 2" xfId="7580" xr:uid="{00000000-0005-0000-0000-00009C1D0000}"/>
    <cellStyle name="Normal 4 5 9 2 2 2 2" xfId="7581" xr:uid="{00000000-0005-0000-0000-00009D1D0000}"/>
    <cellStyle name="Normal 4 5 9 2 2 2 2 2" xfId="27969" xr:uid="{7309F167-12B1-4159-8F1D-896B29232224}"/>
    <cellStyle name="Normal 4 5 9 2 2 2 3" xfId="27968" xr:uid="{D00B8053-7692-41E0-8877-1269D213B3D6}"/>
    <cellStyle name="Normal 4 5 9 2 2 3" xfId="7582" xr:uid="{00000000-0005-0000-0000-00009E1D0000}"/>
    <cellStyle name="Normal 4 5 9 2 2 3 2" xfId="27970" xr:uid="{F76F2A23-8E73-44E9-A94A-55FC6E8E6EA3}"/>
    <cellStyle name="Normal 4 5 9 2 2 4" xfId="27967" xr:uid="{0B479B0F-94BD-4AC6-A65E-0D37E096A04F}"/>
    <cellStyle name="Normal 4 5 9 2 2 5" xfId="24418" xr:uid="{514A8DB5-8483-4672-82F7-BE03371CFB0F}"/>
    <cellStyle name="Normal 4 5 9 2 2 6" xfId="38278" xr:uid="{385F1190-A0EB-480B-9309-93E18CF5EE25}"/>
    <cellStyle name="Normal 4 5 9 2 2 7" xfId="40758" xr:uid="{9CEB68B5-E529-4A1A-9A94-72E28FBD0088}"/>
    <cellStyle name="Normal 4 5 9 2 2 8" xfId="43236" xr:uid="{3731F05D-909D-440E-9AFD-701D330342AA}"/>
    <cellStyle name="Normal 4 5 9 2 3" xfId="7583" xr:uid="{00000000-0005-0000-0000-00009F1D0000}"/>
    <cellStyle name="Normal 4 5 9 2 3 2" xfId="7584" xr:uid="{00000000-0005-0000-0000-0000A01D0000}"/>
    <cellStyle name="Normal 4 5 9 2 3 2 2" xfId="7585" xr:uid="{00000000-0005-0000-0000-0000A11D0000}"/>
    <cellStyle name="Normal 4 5 9 2 3 2 2 2" xfId="27973" xr:uid="{4BB76894-2672-4FE2-AC39-13386F59D74B}"/>
    <cellStyle name="Normal 4 5 9 2 3 2 3" xfId="27972" xr:uid="{65A76DB5-8A09-4A79-B744-84218EC6EC39}"/>
    <cellStyle name="Normal 4 5 9 2 3 3" xfId="7586" xr:uid="{00000000-0005-0000-0000-0000A21D0000}"/>
    <cellStyle name="Normal 4 5 9 2 3 3 2" xfId="27974" xr:uid="{0FBE1794-DD69-416C-86C3-0983FC7AD56E}"/>
    <cellStyle name="Normal 4 5 9 2 3 4" xfId="27971" xr:uid="{7C67B2B5-88C8-46C7-BA5E-277E3A7264F9}"/>
    <cellStyle name="Normal 4 5 9 2 4" xfId="7587" xr:uid="{00000000-0005-0000-0000-0000A31D0000}"/>
    <cellStyle name="Normal 4 5 9 2 4 2" xfId="7588" xr:uid="{00000000-0005-0000-0000-0000A41D0000}"/>
    <cellStyle name="Normal 4 5 9 2 4 2 2" xfId="27976" xr:uid="{639A1718-861E-49FE-AE7B-CF1BD304278D}"/>
    <cellStyle name="Normal 4 5 9 2 4 3" xfId="27975" xr:uid="{E9D5F91F-E8D9-47FA-87AC-E7499824C21A}"/>
    <cellStyle name="Normal 4 5 9 2 5" xfId="7589" xr:uid="{00000000-0005-0000-0000-0000A51D0000}"/>
    <cellStyle name="Normal 4 5 9 2 5 2" xfId="27977" xr:uid="{69498676-662D-41C0-BA01-53897E1807D2}"/>
    <cellStyle name="Normal 4 5 9 2 6" xfId="27966" xr:uid="{BB4A4FD1-CAA1-45B3-8CF9-368B44A02B87}"/>
    <cellStyle name="Normal 4 5 9 2 7" xfId="21769" xr:uid="{12EEAD04-23F0-4C49-9E39-A32773A468FF}"/>
    <cellStyle name="Normal 4 5 9 2 8" xfId="37448" xr:uid="{EB7F76B1-B733-4B23-9D46-E42EB73EEBE9}"/>
    <cellStyle name="Normal 4 5 9 2 9" xfId="39928" xr:uid="{8D2F490C-F909-4E0B-A7BD-FE943C524776}"/>
    <cellStyle name="Normal 4 5 9 3" xfId="7590" xr:uid="{00000000-0005-0000-0000-0000A61D0000}"/>
    <cellStyle name="Normal 4 5 9 3 2" xfId="7591" xr:uid="{00000000-0005-0000-0000-0000A71D0000}"/>
    <cellStyle name="Normal 4 5 9 3 2 2" xfId="7592" xr:uid="{00000000-0005-0000-0000-0000A81D0000}"/>
    <cellStyle name="Normal 4 5 9 3 2 2 2" xfId="27980" xr:uid="{622D5464-0F97-40F3-BC26-CEE9F6392486}"/>
    <cellStyle name="Normal 4 5 9 3 2 3" xfId="27979" xr:uid="{92A9C0C0-5DC5-4D94-8FC2-25B447701CC0}"/>
    <cellStyle name="Normal 4 5 9 3 3" xfId="7593" xr:uid="{00000000-0005-0000-0000-0000A91D0000}"/>
    <cellStyle name="Normal 4 5 9 3 3 2" xfId="27981" xr:uid="{FDD2BEFD-1512-4BB1-800C-6C64B0FD1447}"/>
    <cellStyle name="Normal 4 5 9 3 4" xfId="27978" xr:uid="{43C438FE-F7D2-42C0-9A9B-A5680665BBF0}"/>
    <cellStyle name="Normal 4 5 9 3 5" xfId="24417" xr:uid="{EB273EBD-E701-4ADE-B8C4-4BDEA1412981}"/>
    <cellStyle name="Normal 4 5 9 3 6" xfId="38277" xr:uid="{82DBFE70-9058-46D8-A5CF-26BA21007F88}"/>
    <cellStyle name="Normal 4 5 9 3 7" xfId="40757" xr:uid="{7A3D1CD9-58BA-4CE4-8AE4-A3DC11B3D79E}"/>
    <cellStyle name="Normal 4 5 9 3 8" xfId="43235" xr:uid="{E952DED3-6CA8-4AC4-92CE-D52692BE7BEF}"/>
    <cellStyle name="Normal 4 5 9 4" xfId="7594" xr:uid="{00000000-0005-0000-0000-0000AA1D0000}"/>
    <cellStyle name="Normal 4 5 9 4 2" xfId="7595" xr:uid="{00000000-0005-0000-0000-0000AB1D0000}"/>
    <cellStyle name="Normal 4 5 9 4 2 2" xfId="7596" xr:uid="{00000000-0005-0000-0000-0000AC1D0000}"/>
    <cellStyle name="Normal 4 5 9 4 2 2 2" xfId="27984" xr:uid="{3595FAB2-3343-4F04-AE7D-A472D4ABECEF}"/>
    <cellStyle name="Normal 4 5 9 4 2 3" xfId="27983" xr:uid="{BC381DAF-D48B-42F6-B5D1-CBBBD3BF882E}"/>
    <cellStyle name="Normal 4 5 9 4 3" xfId="7597" xr:uid="{00000000-0005-0000-0000-0000AD1D0000}"/>
    <cellStyle name="Normal 4 5 9 4 3 2" xfId="27985" xr:uid="{45403AEF-BA55-4F4E-86E3-52AB465DE17A}"/>
    <cellStyle name="Normal 4 5 9 4 4" xfId="27982" xr:uid="{D524C0E6-4BF3-465E-8766-A4128C264800}"/>
    <cellStyle name="Normal 4 5 9 5" xfId="7598" xr:uid="{00000000-0005-0000-0000-0000AE1D0000}"/>
    <cellStyle name="Normal 4 5 9 5 2" xfId="7599" xr:uid="{00000000-0005-0000-0000-0000AF1D0000}"/>
    <cellStyle name="Normal 4 5 9 5 2 2" xfId="27987" xr:uid="{126B0880-4D73-4164-BAD1-2E062E816DCD}"/>
    <cellStyle name="Normal 4 5 9 5 3" xfId="27986" xr:uid="{E92AFDD3-2616-466E-B6AB-83DB48E64F07}"/>
    <cellStyle name="Normal 4 5 9 6" xfId="7600" xr:uid="{00000000-0005-0000-0000-0000B01D0000}"/>
    <cellStyle name="Normal 4 5 9 6 2" xfId="27988" xr:uid="{8980922B-725D-434A-9843-175C21D2154F}"/>
    <cellStyle name="Normal 4 5 9 7" xfId="27965" xr:uid="{05E87C07-4BF8-4D5A-8CF2-7EE64DC11CA9}"/>
    <cellStyle name="Normal 4 5 9 8" xfId="21768" xr:uid="{385D9B22-27BB-483E-A4F5-2FE1ACEFB586}"/>
    <cellStyle name="Normal 4 5 9 9" xfId="37447" xr:uid="{6FE3EAA6-3389-4D78-A2E9-1AB1DEEFC895}"/>
    <cellStyle name="Normal 4 6" xfId="7601" xr:uid="{00000000-0005-0000-0000-0000B11D0000}"/>
    <cellStyle name="Normal 4 6 2" xfId="7602" xr:uid="{00000000-0005-0000-0000-0000B21D0000}"/>
    <cellStyle name="Normal 4 6 2 10" xfId="39929" xr:uid="{60254008-EBBD-49E1-A13B-45F428C765A5}"/>
    <cellStyle name="Normal 4 6 2 11" xfId="42407" xr:uid="{C133BBFF-C1E0-42F5-AD74-7FC170659B00}"/>
    <cellStyle name="Normal 4 6 2 2" xfId="7603" xr:uid="{00000000-0005-0000-0000-0000B31D0000}"/>
    <cellStyle name="Normal 4 6 2 2 2" xfId="21771" xr:uid="{39DBE382-4C53-4B51-92B3-C62FC86858B2}"/>
    <cellStyle name="Normal 4 6 2 3" xfId="7604" xr:uid="{00000000-0005-0000-0000-0000B41D0000}"/>
    <cellStyle name="Normal 4 6 2 3 10" xfId="42408" xr:uid="{B860A537-D02D-4B87-8C93-BDB6B79D3418}"/>
    <cellStyle name="Normal 4 6 2 3 2" xfId="7605" xr:uid="{00000000-0005-0000-0000-0000B51D0000}"/>
    <cellStyle name="Normal 4 6 2 3 2 2" xfId="7606" xr:uid="{00000000-0005-0000-0000-0000B61D0000}"/>
    <cellStyle name="Normal 4 6 2 3 2 2 2" xfId="7607" xr:uid="{00000000-0005-0000-0000-0000B71D0000}"/>
    <cellStyle name="Normal 4 6 2 3 2 2 2 2" xfId="27992" xr:uid="{95063F54-D1B3-4767-97EF-17D1ACBADA66}"/>
    <cellStyle name="Normal 4 6 2 3 2 2 3" xfId="27991" xr:uid="{9D4D549E-7D7C-43C9-927D-E5A80555A500}"/>
    <cellStyle name="Normal 4 6 2 3 2 3" xfId="7608" xr:uid="{00000000-0005-0000-0000-0000B81D0000}"/>
    <cellStyle name="Normal 4 6 2 3 2 3 2" xfId="27993" xr:uid="{154F93BC-C264-4D1A-AFE9-77AF500BA34B}"/>
    <cellStyle name="Normal 4 6 2 3 2 4" xfId="27990" xr:uid="{37F9BCF5-CDFF-49F1-ADBC-C282E4511DF5}"/>
    <cellStyle name="Normal 4 6 2 3 2 5" xfId="24420" xr:uid="{4B2EB9BA-805E-4A10-B021-86A5DA43279D}"/>
    <cellStyle name="Normal 4 6 2 3 2 6" xfId="38280" xr:uid="{20A55117-7A97-49DE-AA86-3641BDB9B5D6}"/>
    <cellStyle name="Normal 4 6 2 3 2 7" xfId="40760" xr:uid="{CAF33E03-17EB-4082-848E-C9E19D63B589}"/>
    <cellStyle name="Normal 4 6 2 3 2 8" xfId="43238" xr:uid="{C40E8122-09FB-41B3-970D-78DBEB7A93DA}"/>
    <cellStyle name="Normal 4 6 2 3 3" xfId="7609" xr:uid="{00000000-0005-0000-0000-0000B91D0000}"/>
    <cellStyle name="Normal 4 6 2 3 3 2" xfId="7610" xr:uid="{00000000-0005-0000-0000-0000BA1D0000}"/>
    <cellStyle name="Normal 4 6 2 3 3 2 2" xfId="7611" xr:uid="{00000000-0005-0000-0000-0000BB1D0000}"/>
    <cellStyle name="Normal 4 6 2 3 3 2 2 2" xfId="27996" xr:uid="{D837B36C-CBC4-4004-AE91-AC5454D71110}"/>
    <cellStyle name="Normal 4 6 2 3 3 2 3" xfId="27995" xr:uid="{28463476-1C24-4A89-B574-718CE5CF98C3}"/>
    <cellStyle name="Normal 4 6 2 3 3 3" xfId="7612" xr:uid="{00000000-0005-0000-0000-0000BC1D0000}"/>
    <cellStyle name="Normal 4 6 2 3 3 3 2" xfId="27997" xr:uid="{84A5A2FE-13E0-4B86-AE82-1807DC9CAC4A}"/>
    <cellStyle name="Normal 4 6 2 3 3 4" xfId="27994" xr:uid="{9B210048-5F16-4081-BEA4-4CB58791A30E}"/>
    <cellStyle name="Normal 4 6 2 3 4" xfId="7613" xr:uid="{00000000-0005-0000-0000-0000BD1D0000}"/>
    <cellStyle name="Normal 4 6 2 3 4 2" xfId="7614" xr:uid="{00000000-0005-0000-0000-0000BE1D0000}"/>
    <cellStyle name="Normal 4 6 2 3 4 2 2" xfId="27999" xr:uid="{5620C3AE-D582-4A11-B5EF-14CE7BD1A795}"/>
    <cellStyle name="Normal 4 6 2 3 4 3" xfId="27998" xr:uid="{2836F60A-992D-44B4-A826-2D4B90BE72E3}"/>
    <cellStyle name="Normal 4 6 2 3 5" xfId="7615" xr:uid="{00000000-0005-0000-0000-0000BF1D0000}"/>
    <cellStyle name="Normal 4 6 2 3 5 2" xfId="28000" xr:uid="{CD6A1A7F-4FE3-4FBA-8F0F-DD783B0C10F9}"/>
    <cellStyle name="Normal 4 6 2 3 6" xfId="27989" xr:uid="{5889D848-48E5-4CE4-B90F-33C1590C66FE}"/>
    <cellStyle name="Normal 4 6 2 3 7" xfId="21772" xr:uid="{AEEBCC74-A4EF-424C-B99B-3C5D20643FBA}"/>
    <cellStyle name="Normal 4 6 2 3 8" xfId="37450" xr:uid="{BBE60584-32BE-473A-84CE-AA900D3858EA}"/>
    <cellStyle name="Normal 4 6 2 3 9" xfId="39930" xr:uid="{D0EEFBD6-1DBE-483D-9B10-F41ECBEEFF12}"/>
    <cellStyle name="Normal 4 6 2 4" xfId="7616" xr:uid="{00000000-0005-0000-0000-0000C01D0000}"/>
    <cellStyle name="Normal 4 6 2 4 2" xfId="7617" xr:uid="{00000000-0005-0000-0000-0000C11D0000}"/>
    <cellStyle name="Normal 4 6 2 4 2 2" xfId="7618" xr:uid="{00000000-0005-0000-0000-0000C21D0000}"/>
    <cellStyle name="Normal 4 6 2 4 2 2 2" xfId="28003" xr:uid="{4DB1B062-1439-4000-A3BC-B482816807B0}"/>
    <cellStyle name="Normal 4 6 2 4 2 3" xfId="28002" xr:uid="{3BA925FE-849E-4160-902A-6E1B4B5093F3}"/>
    <cellStyle name="Normal 4 6 2 4 3" xfId="7619" xr:uid="{00000000-0005-0000-0000-0000C31D0000}"/>
    <cellStyle name="Normal 4 6 2 4 3 2" xfId="28004" xr:uid="{B0DD3FE8-1EB9-461E-B416-FD094F3EFD90}"/>
    <cellStyle name="Normal 4 6 2 4 4" xfId="28001" xr:uid="{6159629A-58BD-4B94-B1EF-BD04A7D6A3DA}"/>
    <cellStyle name="Normal 4 6 2 4 5" xfId="24419" xr:uid="{CE87DF2A-164D-462E-B143-9D99535C1A8F}"/>
    <cellStyle name="Normal 4 6 2 4 6" xfId="38279" xr:uid="{FAF4140F-1C4B-4FED-8B28-BBB573D5B20D}"/>
    <cellStyle name="Normal 4 6 2 4 7" xfId="40759" xr:uid="{13947E1F-0A53-4A04-98C8-CEE41CCC21B4}"/>
    <cellStyle name="Normal 4 6 2 4 8" xfId="43237" xr:uid="{6DCEA998-0986-49A0-9A42-798B9267F882}"/>
    <cellStyle name="Normal 4 6 2 5" xfId="7620" xr:uid="{00000000-0005-0000-0000-0000C41D0000}"/>
    <cellStyle name="Normal 4 6 2 5 2" xfId="7621" xr:uid="{00000000-0005-0000-0000-0000C51D0000}"/>
    <cellStyle name="Normal 4 6 2 5 2 2" xfId="7622" xr:uid="{00000000-0005-0000-0000-0000C61D0000}"/>
    <cellStyle name="Normal 4 6 2 5 2 2 2" xfId="28007" xr:uid="{1C833AA8-49C1-4043-B483-9C86F3EE0173}"/>
    <cellStyle name="Normal 4 6 2 5 2 3" xfId="28006" xr:uid="{F3778E42-1BE3-4731-8212-6941D25B898F}"/>
    <cellStyle name="Normal 4 6 2 5 3" xfId="7623" xr:uid="{00000000-0005-0000-0000-0000C71D0000}"/>
    <cellStyle name="Normal 4 6 2 5 3 2" xfId="28008" xr:uid="{171883F9-2ABC-4DF2-9721-66B57390F566}"/>
    <cellStyle name="Normal 4 6 2 5 4" xfId="28005" xr:uid="{88656CC0-8651-4651-A5F1-C3335C0EFED9}"/>
    <cellStyle name="Normal 4 6 2 6" xfId="7624" xr:uid="{00000000-0005-0000-0000-0000C81D0000}"/>
    <cellStyle name="Normal 4 6 2 6 2" xfId="7625" xr:uid="{00000000-0005-0000-0000-0000C91D0000}"/>
    <cellStyle name="Normal 4 6 2 6 2 2" xfId="28010" xr:uid="{90867346-8E18-4D09-BE60-A8BB2B0F19AC}"/>
    <cellStyle name="Normal 4 6 2 6 3" xfId="28009" xr:uid="{C3E268ED-794D-46BF-A025-4880DA440B4D}"/>
    <cellStyle name="Normal 4 6 2 7" xfId="7626" xr:uid="{00000000-0005-0000-0000-0000CA1D0000}"/>
    <cellStyle name="Normal 4 6 2 7 2" xfId="28011" xr:uid="{0AC0A734-0035-42F4-84BD-0D24A392C199}"/>
    <cellStyle name="Normal 4 6 2 8" xfId="21770" xr:uid="{F1D4CE30-69D8-4344-B7F2-39177DC5C4D9}"/>
    <cellStyle name="Normal 4 6 2 9" xfId="37449" xr:uid="{364CDC50-4DB4-4607-B1F1-38EED5D7A17A}"/>
    <cellStyle name="Normal 4 6 3" xfId="7627" xr:uid="{00000000-0005-0000-0000-0000CB1D0000}"/>
    <cellStyle name="Normal 4 6 3 2" xfId="21773" xr:uid="{4DD8B71A-362B-4FC0-A6A6-4F6CA9A37A64}"/>
    <cellStyle name="Normal 4 6 4" xfId="7628" xr:uid="{00000000-0005-0000-0000-0000CC1D0000}"/>
    <cellStyle name="Normal 4 6 4 10" xfId="39931" xr:uid="{AC325396-32CD-4902-AE47-CAF70DE23A84}"/>
    <cellStyle name="Normal 4 6 4 11" xfId="42409" xr:uid="{23F42FA3-742B-4FDB-AADA-B140A63AD3A7}"/>
    <cellStyle name="Normal 4 6 4 2" xfId="7629" xr:uid="{00000000-0005-0000-0000-0000CD1D0000}"/>
    <cellStyle name="Normal 4 6 4 2 10" xfId="42410" xr:uid="{A2A44AF1-4D6F-4DEB-944B-FEB4DF707988}"/>
    <cellStyle name="Normal 4 6 4 2 2" xfId="7630" xr:uid="{00000000-0005-0000-0000-0000CE1D0000}"/>
    <cellStyle name="Normal 4 6 4 2 2 2" xfId="7631" xr:uid="{00000000-0005-0000-0000-0000CF1D0000}"/>
    <cellStyle name="Normal 4 6 4 2 2 2 2" xfId="7632" xr:uid="{00000000-0005-0000-0000-0000D01D0000}"/>
    <cellStyle name="Normal 4 6 4 2 2 2 2 2" xfId="28016" xr:uid="{B5FC6EF5-8DBA-42AD-819C-B99B83F52A01}"/>
    <cellStyle name="Normal 4 6 4 2 2 2 3" xfId="28015" xr:uid="{5650EBF0-A0B6-4CEE-9D68-E3DF11E50A8C}"/>
    <cellStyle name="Normal 4 6 4 2 2 3" xfId="7633" xr:uid="{00000000-0005-0000-0000-0000D11D0000}"/>
    <cellStyle name="Normal 4 6 4 2 2 3 2" xfId="28017" xr:uid="{C9B2095A-9FFF-444D-8901-7E28008023AF}"/>
    <cellStyle name="Normal 4 6 4 2 2 4" xfId="28014" xr:uid="{5E8EE9B6-FF61-4F46-8EEA-DBB2EDB77D80}"/>
    <cellStyle name="Normal 4 6 4 2 2 5" xfId="24422" xr:uid="{5E4AD214-9270-4FDA-8758-195AD53D9143}"/>
    <cellStyle name="Normal 4 6 4 2 2 6" xfId="38282" xr:uid="{03DE5F11-77EE-4179-8C0F-29578BB16EDD}"/>
    <cellStyle name="Normal 4 6 4 2 2 7" xfId="40762" xr:uid="{15ACF9F5-4B51-46BD-AAC7-5252FA99B4CD}"/>
    <cellStyle name="Normal 4 6 4 2 2 8" xfId="43240" xr:uid="{03F5652B-A5A6-4ADB-95B7-8EC53B14D77F}"/>
    <cellStyle name="Normal 4 6 4 2 3" xfId="7634" xr:uid="{00000000-0005-0000-0000-0000D21D0000}"/>
    <cellStyle name="Normal 4 6 4 2 3 2" xfId="7635" xr:uid="{00000000-0005-0000-0000-0000D31D0000}"/>
    <cellStyle name="Normal 4 6 4 2 3 2 2" xfId="7636" xr:uid="{00000000-0005-0000-0000-0000D41D0000}"/>
    <cellStyle name="Normal 4 6 4 2 3 2 2 2" xfId="28020" xr:uid="{D33256C6-E466-4B52-9E6A-12A12ED71E0C}"/>
    <cellStyle name="Normal 4 6 4 2 3 2 3" xfId="28019" xr:uid="{2FD48929-3E59-4FDC-9D7C-D58ABB4DA186}"/>
    <cellStyle name="Normal 4 6 4 2 3 3" xfId="7637" xr:uid="{00000000-0005-0000-0000-0000D51D0000}"/>
    <cellStyle name="Normal 4 6 4 2 3 3 2" xfId="28021" xr:uid="{A2767A1F-746F-43FA-9751-5A1A327AD8B6}"/>
    <cellStyle name="Normal 4 6 4 2 3 4" xfId="28018" xr:uid="{E99AC217-CB81-405F-8AA6-C7BE108E59F1}"/>
    <cellStyle name="Normal 4 6 4 2 4" xfId="7638" xr:uid="{00000000-0005-0000-0000-0000D61D0000}"/>
    <cellStyle name="Normal 4 6 4 2 4 2" xfId="7639" xr:uid="{00000000-0005-0000-0000-0000D71D0000}"/>
    <cellStyle name="Normal 4 6 4 2 4 2 2" xfId="28023" xr:uid="{CE105622-6786-497A-B73F-B3F558C3DCD1}"/>
    <cellStyle name="Normal 4 6 4 2 4 3" xfId="28022" xr:uid="{A60C3EE4-403C-405D-BC9E-7BB26316DD09}"/>
    <cellStyle name="Normal 4 6 4 2 5" xfId="7640" xr:uid="{00000000-0005-0000-0000-0000D81D0000}"/>
    <cellStyle name="Normal 4 6 4 2 5 2" xfId="28024" xr:uid="{7594A774-4D57-4816-89BB-8CA6EF0EB1B2}"/>
    <cellStyle name="Normal 4 6 4 2 6" xfId="28013" xr:uid="{8521014F-F6A6-4FA8-8AC3-6641D19D73D8}"/>
    <cellStyle name="Normal 4 6 4 2 7" xfId="21775" xr:uid="{EA2DC88D-8F22-4673-B4C1-5673906AC68A}"/>
    <cellStyle name="Normal 4 6 4 2 8" xfId="37452" xr:uid="{E81674CE-2499-48D1-87C5-76855F470CE3}"/>
    <cellStyle name="Normal 4 6 4 2 9" xfId="39932" xr:uid="{CE93BDE8-50D0-4BCC-9EA0-71582440674F}"/>
    <cellStyle name="Normal 4 6 4 3" xfId="7641" xr:uid="{00000000-0005-0000-0000-0000D91D0000}"/>
    <cellStyle name="Normal 4 6 4 3 2" xfId="7642" xr:uid="{00000000-0005-0000-0000-0000DA1D0000}"/>
    <cellStyle name="Normal 4 6 4 3 2 2" xfId="7643" xr:uid="{00000000-0005-0000-0000-0000DB1D0000}"/>
    <cellStyle name="Normal 4 6 4 3 2 2 2" xfId="28027" xr:uid="{F91FDA4C-22B9-4FBE-A65A-07BBD10C160E}"/>
    <cellStyle name="Normal 4 6 4 3 2 3" xfId="28026" xr:uid="{930DDAAA-7689-4301-A2D2-D026128B49AD}"/>
    <cellStyle name="Normal 4 6 4 3 3" xfId="7644" xr:uid="{00000000-0005-0000-0000-0000DC1D0000}"/>
    <cellStyle name="Normal 4 6 4 3 3 2" xfId="28028" xr:uid="{D9C98488-A8D9-4145-B3E7-C90C10309986}"/>
    <cellStyle name="Normal 4 6 4 3 4" xfId="28025" xr:uid="{09388C97-804F-43FE-993C-47BB2350958C}"/>
    <cellStyle name="Normal 4 6 4 3 5" xfId="24421" xr:uid="{C6AA8FC0-081D-417E-AA50-2A56344B4296}"/>
    <cellStyle name="Normal 4 6 4 3 6" xfId="38281" xr:uid="{E878E888-A5D7-471C-9011-CC11AC41AC1A}"/>
    <cellStyle name="Normal 4 6 4 3 7" xfId="40761" xr:uid="{B38AA4B1-FD90-4DAA-A4C2-1939AA24C518}"/>
    <cellStyle name="Normal 4 6 4 3 8" xfId="43239" xr:uid="{911ABD65-0D09-4CBA-B754-45FEC6076CD9}"/>
    <cellStyle name="Normal 4 6 4 4" xfId="7645" xr:uid="{00000000-0005-0000-0000-0000DD1D0000}"/>
    <cellStyle name="Normal 4 6 4 4 2" xfId="7646" xr:uid="{00000000-0005-0000-0000-0000DE1D0000}"/>
    <cellStyle name="Normal 4 6 4 4 2 2" xfId="7647" xr:uid="{00000000-0005-0000-0000-0000DF1D0000}"/>
    <cellStyle name="Normal 4 6 4 4 2 2 2" xfId="28031" xr:uid="{C91EB28B-1A62-4CDE-9C86-1C64974A2E55}"/>
    <cellStyle name="Normal 4 6 4 4 2 3" xfId="28030" xr:uid="{3C628A25-9FCD-4CED-82EC-DD19B61D6067}"/>
    <cellStyle name="Normal 4 6 4 4 3" xfId="7648" xr:uid="{00000000-0005-0000-0000-0000E01D0000}"/>
    <cellStyle name="Normal 4 6 4 4 3 2" xfId="28032" xr:uid="{36214412-B658-4938-8580-A246FD6843E7}"/>
    <cellStyle name="Normal 4 6 4 4 4" xfId="28029" xr:uid="{646AA82A-05B3-41DD-B927-D4658C43B61E}"/>
    <cellStyle name="Normal 4 6 4 5" xfId="7649" xr:uid="{00000000-0005-0000-0000-0000E11D0000}"/>
    <cellStyle name="Normal 4 6 4 5 2" xfId="7650" xr:uid="{00000000-0005-0000-0000-0000E21D0000}"/>
    <cellStyle name="Normal 4 6 4 5 2 2" xfId="28034" xr:uid="{E49CFB8C-7DAB-4430-BE48-059678468F31}"/>
    <cellStyle name="Normal 4 6 4 5 3" xfId="28033" xr:uid="{81C49AA4-3E38-4843-8A11-1F35A317477F}"/>
    <cellStyle name="Normal 4 6 4 6" xfId="7651" xr:uid="{00000000-0005-0000-0000-0000E31D0000}"/>
    <cellStyle name="Normal 4 6 4 6 2" xfId="28035" xr:uid="{83637A46-F8B9-4DD9-A14B-A33EDA7AD3B8}"/>
    <cellStyle name="Normal 4 6 4 7" xfId="28012" xr:uid="{40B1DF36-9980-4315-93B5-18D4AA2CA5F9}"/>
    <cellStyle name="Normal 4 6 4 8" xfId="21774" xr:uid="{CBC1FCEF-970C-41CE-A75A-012BDEF3F4F8}"/>
    <cellStyle name="Normal 4 6 4 9" xfId="37451" xr:uid="{974AD847-DC2D-44B9-BF96-D695FA7AB588}"/>
    <cellStyle name="Normal 4 6 5" xfId="7652" xr:uid="{00000000-0005-0000-0000-0000E41D0000}"/>
    <cellStyle name="Normal 4 6 5 10" xfId="39933" xr:uid="{99554A04-102D-4D39-A6B5-9D391FB167D2}"/>
    <cellStyle name="Normal 4 6 5 11" xfId="42411" xr:uid="{74251216-92B1-4D00-BD56-2C4BD6C350D3}"/>
    <cellStyle name="Normal 4 6 5 2" xfId="7653" xr:uid="{00000000-0005-0000-0000-0000E51D0000}"/>
    <cellStyle name="Normal 4 6 5 2 10" xfId="42412" xr:uid="{66EAA091-81AD-437F-8652-F0F477BEA45C}"/>
    <cellStyle name="Normal 4 6 5 2 2" xfId="7654" xr:uid="{00000000-0005-0000-0000-0000E61D0000}"/>
    <cellStyle name="Normal 4 6 5 2 2 2" xfId="7655" xr:uid="{00000000-0005-0000-0000-0000E71D0000}"/>
    <cellStyle name="Normal 4 6 5 2 2 2 2" xfId="7656" xr:uid="{00000000-0005-0000-0000-0000E81D0000}"/>
    <cellStyle name="Normal 4 6 5 2 2 2 2 2" xfId="28040" xr:uid="{99031BFD-72E0-4722-902B-D28A14799088}"/>
    <cellStyle name="Normal 4 6 5 2 2 2 3" xfId="28039" xr:uid="{E4B8026A-C279-47E7-A847-6A3B73F9C84C}"/>
    <cellStyle name="Normal 4 6 5 2 2 3" xfId="7657" xr:uid="{00000000-0005-0000-0000-0000E91D0000}"/>
    <cellStyle name="Normal 4 6 5 2 2 3 2" xfId="28041" xr:uid="{E348FB90-A66E-466F-8C2A-B4BD3F41110F}"/>
    <cellStyle name="Normal 4 6 5 2 2 4" xfId="28038" xr:uid="{992DEAE1-E470-4372-B46D-414F90D9BF76}"/>
    <cellStyle name="Normal 4 6 5 2 2 5" xfId="24424" xr:uid="{7F0153CF-0AB2-4F11-9ED4-295483BC1A46}"/>
    <cellStyle name="Normal 4 6 5 2 2 6" xfId="38284" xr:uid="{A5186BAD-0259-45D2-AC44-96D1BDDF866A}"/>
    <cellStyle name="Normal 4 6 5 2 2 7" xfId="40764" xr:uid="{CD6C9BA4-8A0C-4766-A161-8AFD6C7F76CB}"/>
    <cellStyle name="Normal 4 6 5 2 2 8" xfId="43242" xr:uid="{8E282FC6-2855-4A1A-A0CD-9B6197648A69}"/>
    <cellStyle name="Normal 4 6 5 2 3" xfId="7658" xr:uid="{00000000-0005-0000-0000-0000EA1D0000}"/>
    <cellStyle name="Normal 4 6 5 2 3 2" xfId="7659" xr:uid="{00000000-0005-0000-0000-0000EB1D0000}"/>
    <cellStyle name="Normal 4 6 5 2 3 2 2" xfId="7660" xr:uid="{00000000-0005-0000-0000-0000EC1D0000}"/>
    <cellStyle name="Normal 4 6 5 2 3 2 2 2" xfId="28044" xr:uid="{6795957D-0E4C-4435-8B8F-927CE8573D35}"/>
    <cellStyle name="Normal 4 6 5 2 3 2 3" xfId="28043" xr:uid="{BE7882F5-80A6-4E43-841F-DDCD089684B3}"/>
    <cellStyle name="Normal 4 6 5 2 3 3" xfId="7661" xr:uid="{00000000-0005-0000-0000-0000ED1D0000}"/>
    <cellStyle name="Normal 4 6 5 2 3 3 2" xfId="28045" xr:uid="{A3E9BFD2-893E-46D2-BCAD-65B62278968E}"/>
    <cellStyle name="Normal 4 6 5 2 3 4" xfId="28042" xr:uid="{E0CDE547-3C0F-400C-9F3E-02E82D53FAA1}"/>
    <cellStyle name="Normal 4 6 5 2 4" xfId="7662" xr:uid="{00000000-0005-0000-0000-0000EE1D0000}"/>
    <cellStyle name="Normal 4 6 5 2 4 2" xfId="7663" xr:uid="{00000000-0005-0000-0000-0000EF1D0000}"/>
    <cellStyle name="Normal 4 6 5 2 4 2 2" xfId="28047" xr:uid="{786A332F-6BBE-4466-BB73-175216318890}"/>
    <cellStyle name="Normal 4 6 5 2 4 3" xfId="28046" xr:uid="{F7B78659-A0AF-462C-9385-4A4C10904A62}"/>
    <cellStyle name="Normal 4 6 5 2 5" xfId="7664" xr:uid="{00000000-0005-0000-0000-0000F01D0000}"/>
    <cellStyle name="Normal 4 6 5 2 5 2" xfId="28048" xr:uid="{D325D8EF-8CA7-4DBD-8EAD-1310EC559C57}"/>
    <cellStyle name="Normal 4 6 5 2 6" xfId="28037" xr:uid="{AD4F681D-A856-4BA2-A3EA-58087C92A6D5}"/>
    <cellStyle name="Normal 4 6 5 2 7" xfId="21777" xr:uid="{BEAF0620-F80D-4612-ABA9-FED5D30E0061}"/>
    <cellStyle name="Normal 4 6 5 2 8" xfId="37454" xr:uid="{D65F2259-DCB7-4747-B41D-9785D1AE2066}"/>
    <cellStyle name="Normal 4 6 5 2 9" xfId="39934" xr:uid="{3BC1E7FB-C48D-40A3-A69E-4B5F63DA8B1D}"/>
    <cellStyle name="Normal 4 6 5 3" xfId="7665" xr:uid="{00000000-0005-0000-0000-0000F11D0000}"/>
    <cellStyle name="Normal 4 6 5 3 2" xfId="7666" xr:uid="{00000000-0005-0000-0000-0000F21D0000}"/>
    <cellStyle name="Normal 4 6 5 3 2 2" xfId="7667" xr:uid="{00000000-0005-0000-0000-0000F31D0000}"/>
    <cellStyle name="Normal 4 6 5 3 2 2 2" xfId="28051" xr:uid="{D63B1EE9-874F-42CE-965C-F59FA25FA659}"/>
    <cellStyle name="Normal 4 6 5 3 2 3" xfId="28050" xr:uid="{955D3526-0DA1-4229-8357-2E38D5D4B803}"/>
    <cellStyle name="Normal 4 6 5 3 3" xfId="7668" xr:uid="{00000000-0005-0000-0000-0000F41D0000}"/>
    <cellStyle name="Normal 4 6 5 3 3 2" xfId="28052" xr:uid="{150E0001-7B71-424D-B1FF-78D08A89AE7A}"/>
    <cellStyle name="Normal 4 6 5 3 4" xfId="28049" xr:uid="{B99A771F-7DB1-485A-8E9A-48473CCCBC19}"/>
    <cellStyle name="Normal 4 6 5 3 5" xfId="24423" xr:uid="{63ED3E31-6561-4D0B-B25F-BF5AF38DACE0}"/>
    <cellStyle name="Normal 4 6 5 3 6" xfId="38283" xr:uid="{05E27565-25FF-4A90-9794-3701D2FD3E1D}"/>
    <cellStyle name="Normal 4 6 5 3 7" xfId="40763" xr:uid="{365F4650-EB99-4BE8-8C2E-613AC8A5A5A2}"/>
    <cellStyle name="Normal 4 6 5 3 8" xfId="43241" xr:uid="{2BE0C3F0-9A25-4556-BDF4-230AF3B91348}"/>
    <cellStyle name="Normal 4 6 5 4" xfId="7669" xr:uid="{00000000-0005-0000-0000-0000F51D0000}"/>
    <cellStyle name="Normal 4 6 5 4 2" xfId="7670" xr:uid="{00000000-0005-0000-0000-0000F61D0000}"/>
    <cellStyle name="Normal 4 6 5 4 2 2" xfId="7671" xr:uid="{00000000-0005-0000-0000-0000F71D0000}"/>
    <cellStyle name="Normal 4 6 5 4 2 2 2" xfId="28055" xr:uid="{7054C9A3-0845-428D-A32C-6CBE375B5B03}"/>
    <cellStyle name="Normal 4 6 5 4 2 3" xfId="28054" xr:uid="{C33ED180-C1DB-43F1-912C-4A008C602B50}"/>
    <cellStyle name="Normal 4 6 5 4 3" xfId="7672" xr:uid="{00000000-0005-0000-0000-0000F81D0000}"/>
    <cellStyle name="Normal 4 6 5 4 3 2" xfId="28056" xr:uid="{71893C33-11EC-4214-9CB5-EE2B20CC4C2D}"/>
    <cellStyle name="Normal 4 6 5 4 4" xfId="28053" xr:uid="{C3E9D240-E22E-47B4-94EC-867ED2CF1318}"/>
    <cellStyle name="Normal 4 6 5 5" xfId="7673" xr:uid="{00000000-0005-0000-0000-0000F91D0000}"/>
    <cellStyle name="Normal 4 6 5 5 2" xfId="7674" xr:uid="{00000000-0005-0000-0000-0000FA1D0000}"/>
    <cellStyle name="Normal 4 6 5 5 2 2" xfId="28058" xr:uid="{E3D065C0-2481-496D-811D-2D89188B9A5F}"/>
    <cellStyle name="Normal 4 6 5 5 3" xfId="28057" xr:uid="{D92A87BC-B949-4547-A102-98358A8D610A}"/>
    <cellStyle name="Normal 4 6 5 6" xfId="7675" xr:uid="{00000000-0005-0000-0000-0000FB1D0000}"/>
    <cellStyle name="Normal 4 6 5 6 2" xfId="28059" xr:uid="{BDB40AF9-75F1-466D-B2C7-707580D674F1}"/>
    <cellStyle name="Normal 4 6 5 7" xfId="28036" xr:uid="{AFB905EE-1F2B-4687-8FCB-E80BF968BC3C}"/>
    <cellStyle name="Normal 4 6 5 8" xfId="21776" xr:uid="{9BC436E8-D750-4F72-A13F-529B83BF4803}"/>
    <cellStyle name="Normal 4 6 5 9" xfId="37453" xr:uid="{50CCA944-79B3-49E6-83A1-12E59EF2A601}"/>
    <cellStyle name="Normal 4 6 6" xfId="7676" xr:uid="{00000000-0005-0000-0000-0000FC1D0000}"/>
    <cellStyle name="Normal 4 6 6 10" xfId="42413" xr:uid="{EC3D7F14-8408-407C-8F1E-BC6EE6E9C196}"/>
    <cellStyle name="Normal 4 6 6 2" xfId="7677" xr:uid="{00000000-0005-0000-0000-0000FD1D0000}"/>
    <cellStyle name="Normal 4 6 6 2 2" xfId="7678" xr:uid="{00000000-0005-0000-0000-0000FE1D0000}"/>
    <cellStyle name="Normal 4 6 6 2 2 2" xfId="7679" xr:uid="{00000000-0005-0000-0000-0000FF1D0000}"/>
    <cellStyle name="Normal 4 6 6 2 2 2 2" xfId="28063" xr:uid="{9C6F24D9-A5E4-44A6-874E-5EFE0A55C316}"/>
    <cellStyle name="Normal 4 6 6 2 2 3" xfId="28062" xr:uid="{A5AE51BB-76E8-4F54-B50E-A86C72638E74}"/>
    <cellStyle name="Normal 4 6 6 2 3" xfId="7680" xr:uid="{00000000-0005-0000-0000-0000001E0000}"/>
    <cellStyle name="Normal 4 6 6 2 3 2" xfId="28064" xr:uid="{08C7FE13-8A59-478D-92FF-244B464B21F1}"/>
    <cellStyle name="Normal 4 6 6 2 4" xfId="28061" xr:uid="{407E12FF-61DF-434C-A770-0C2BD452C3F0}"/>
    <cellStyle name="Normal 4 6 6 2 5" xfId="24425" xr:uid="{0C7852D3-DFD2-4CD7-81F0-B29DF964B772}"/>
    <cellStyle name="Normal 4 6 6 2 6" xfId="38285" xr:uid="{2968D823-1D9F-417C-90EF-408853D0528C}"/>
    <cellStyle name="Normal 4 6 6 2 7" xfId="40765" xr:uid="{B108E948-0D41-4104-9076-6542F073B505}"/>
    <cellStyle name="Normal 4 6 6 2 8" xfId="43243" xr:uid="{007DE9F4-FF4A-41EC-A161-8BE69158FEBE}"/>
    <cellStyle name="Normal 4 6 6 3" xfId="7681" xr:uid="{00000000-0005-0000-0000-0000011E0000}"/>
    <cellStyle name="Normal 4 6 6 3 2" xfId="7682" xr:uid="{00000000-0005-0000-0000-0000021E0000}"/>
    <cellStyle name="Normal 4 6 6 3 2 2" xfId="7683" xr:uid="{00000000-0005-0000-0000-0000031E0000}"/>
    <cellStyle name="Normal 4 6 6 3 2 2 2" xfId="28067" xr:uid="{623CCA6A-2BC1-4409-8A6B-78D89049F1B2}"/>
    <cellStyle name="Normal 4 6 6 3 2 3" xfId="28066" xr:uid="{C2787CAE-93D6-4C1B-9E31-661C88477CF2}"/>
    <cellStyle name="Normal 4 6 6 3 3" xfId="7684" xr:uid="{00000000-0005-0000-0000-0000041E0000}"/>
    <cellStyle name="Normal 4 6 6 3 3 2" xfId="28068" xr:uid="{90B33FFA-FE75-4820-A4ED-25A7163FFAE3}"/>
    <cellStyle name="Normal 4 6 6 3 4" xfId="28065" xr:uid="{1E7EE97A-4EC2-4D84-8BF2-9A089A26BA17}"/>
    <cellStyle name="Normal 4 6 6 4" xfId="7685" xr:uid="{00000000-0005-0000-0000-0000051E0000}"/>
    <cellStyle name="Normal 4 6 6 4 2" xfId="7686" xr:uid="{00000000-0005-0000-0000-0000061E0000}"/>
    <cellStyle name="Normal 4 6 6 4 2 2" xfId="28070" xr:uid="{B7A3E5D4-5DD2-4D13-8082-07787E6BC844}"/>
    <cellStyle name="Normal 4 6 6 4 3" xfId="28069" xr:uid="{D05D832C-3547-4E57-B3A2-5DE840B018CA}"/>
    <cellStyle name="Normal 4 6 6 5" xfId="7687" xr:uid="{00000000-0005-0000-0000-0000071E0000}"/>
    <cellStyle name="Normal 4 6 6 5 2" xfId="28071" xr:uid="{14286EDC-5D66-44EC-9D0A-95C7BE605406}"/>
    <cellStyle name="Normal 4 6 6 6" xfId="28060" xr:uid="{B5DFD013-2A07-453B-BF4F-FDDA2D650485}"/>
    <cellStyle name="Normal 4 6 6 7" xfId="21778" xr:uid="{B4C0BB50-4646-4BA1-BEFF-8E01B8D7F2EF}"/>
    <cellStyle name="Normal 4 6 6 8" xfId="37455" xr:uid="{C9072FE0-675F-4113-8913-83871685D4C3}"/>
    <cellStyle name="Normal 4 6 6 9" xfId="39935" xr:uid="{6D9BF029-DF2B-4EDC-9A8D-C610386EF9C7}"/>
    <cellStyle name="Normal 4 6 7" xfId="7688" xr:uid="{00000000-0005-0000-0000-0000081E0000}"/>
    <cellStyle name="Normal 4 6 7 2" xfId="7689" xr:uid="{00000000-0005-0000-0000-0000091E0000}"/>
    <cellStyle name="Normal 4 6 7 2 2" xfId="7690" xr:uid="{00000000-0005-0000-0000-00000A1E0000}"/>
    <cellStyle name="Normal 4 6 7 2 2 2" xfId="7691" xr:uid="{00000000-0005-0000-0000-00000B1E0000}"/>
    <cellStyle name="Normal 4 6 7 2 2 2 2" xfId="28075" xr:uid="{D06305A6-988D-4D13-983F-7B33EE37F58B}"/>
    <cellStyle name="Normal 4 6 7 2 2 3" xfId="28074" xr:uid="{4BED7940-A5A4-4590-AC91-AD5A110525F1}"/>
    <cellStyle name="Normal 4 6 7 2 3" xfId="7692" xr:uid="{00000000-0005-0000-0000-00000C1E0000}"/>
    <cellStyle name="Normal 4 6 7 2 3 2" xfId="28076" xr:uid="{92B8F0E9-97B0-43E4-AD6C-7736F005AD30}"/>
    <cellStyle name="Normal 4 6 7 2 4" xfId="28073" xr:uid="{61232AA4-C2A0-4C98-A325-D183B51604A3}"/>
    <cellStyle name="Normal 4 6 7 2 5" xfId="24426" xr:uid="{1E89E229-76FF-4173-83C6-C3B1A52BAF5F}"/>
    <cellStyle name="Normal 4 6 7 2 6" xfId="38286" xr:uid="{DA76706A-783A-49A1-B8D9-EB55906B85AE}"/>
    <cellStyle name="Normal 4 6 7 2 7" xfId="40766" xr:uid="{C7E19B2E-97ED-4E7B-9FF6-251F75C44F36}"/>
    <cellStyle name="Normal 4 6 7 2 8" xfId="43244" xr:uid="{3CD5F7B9-DFAF-4858-927F-6D26D0B9ABBF}"/>
    <cellStyle name="Normal 4 6 7 3" xfId="7693" xr:uid="{00000000-0005-0000-0000-00000D1E0000}"/>
    <cellStyle name="Normal 4 6 7 3 2" xfId="7694" xr:uid="{00000000-0005-0000-0000-00000E1E0000}"/>
    <cellStyle name="Normal 4 6 7 3 2 2" xfId="28078" xr:uid="{B7BF1C58-5B0A-4E20-A459-4DFF5537E729}"/>
    <cellStyle name="Normal 4 6 7 3 3" xfId="28077" xr:uid="{064CDC84-2844-4C41-AADE-9BC015DFBC50}"/>
    <cellStyle name="Normal 4 6 7 4" xfId="7695" xr:uid="{00000000-0005-0000-0000-00000F1E0000}"/>
    <cellStyle name="Normal 4 6 7 4 2" xfId="28079" xr:uid="{C8AF1370-DA9B-47F1-ABDA-D93249B69B0B}"/>
    <cellStyle name="Normal 4 6 7 5" xfId="28072" xr:uid="{D095E3D6-1775-4BC2-AC96-ACDA808022FB}"/>
    <cellStyle name="Normal 4 6 7 6" xfId="21779" xr:uid="{480FC8A5-FBBF-47DB-994F-E32FDFB397B2}"/>
    <cellStyle name="Normal 4 6 7 7" xfId="37456" xr:uid="{511ADE99-8161-4854-A82E-B7C7138ED1B4}"/>
    <cellStyle name="Normal 4 6 7 8" xfId="39936" xr:uid="{E560B60D-7B62-4088-9A4D-4564AA300AF2}"/>
    <cellStyle name="Normal 4 6 7 9" xfId="42414" xr:uid="{1C5D5D01-537D-437A-81A2-9289CCD1536C}"/>
    <cellStyle name="Normal 4 6 8" xfId="7696" xr:uid="{00000000-0005-0000-0000-0000101E0000}"/>
    <cellStyle name="Normal 4 6 8 2" xfId="7697" xr:uid="{00000000-0005-0000-0000-0000111E0000}"/>
    <cellStyle name="Normal 4 6 8 2 2" xfId="28081" xr:uid="{0F7840C4-9F37-4771-BBF6-CF8D7DCA9982}"/>
    <cellStyle name="Normal 4 6 8 3" xfId="28080" xr:uid="{6E9D73B4-648F-4817-AE8E-299F2BE5AC2D}"/>
    <cellStyle name="Normal 4 6 9" xfId="19909" xr:uid="{EB5AE446-4171-41A8-A10B-139D6AD50601}"/>
    <cellStyle name="Normal 4 7" xfId="7698" xr:uid="{00000000-0005-0000-0000-0000121E0000}"/>
    <cellStyle name="Normal 4 7 2" xfId="7699" xr:uid="{00000000-0005-0000-0000-0000131E0000}"/>
    <cellStyle name="Normal 4 7 2 10" xfId="39937" xr:uid="{02BEDF6D-D81D-4E24-ACD0-EDAB3B2F4698}"/>
    <cellStyle name="Normal 4 7 2 11" xfId="42415" xr:uid="{D6CCA7EF-69AE-4AC7-974B-F328DF2A0F22}"/>
    <cellStyle name="Normal 4 7 2 2" xfId="7700" xr:uid="{00000000-0005-0000-0000-0000141E0000}"/>
    <cellStyle name="Normal 4 7 2 2 10" xfId="42416" xr:uid="{C6112716-26F5-42F0-854C-0B4D03A8BECE}"/>
    <cellStyle name="Normal 4 7 2 2 2" xfId="7701" xr:uid="{00000000-0005-0000-0000-0000151E0000}"/>
    <cellStyle name="Normal 4 7 2 2 2 2" xfId="7702" xr:uid="{00000000-0005-0000-0000-0000161E0000}"/>
    <cellStyle name="Normal 4 7 2 2 2 2 2" xfId="7703" xr:uid="{00000000-0005-0000-0000-0000171E0000}"/>
    <cellStyle name="Normal 4 7 2 2 2 2 2 2" xfId="28086" xr:uid="{424C2913-F342-4C8C-8109-6D6F4405B722}"/>
    <cellStyle name="Normal 4 7 2 2 2 2 3" xfId="28085" xr:uid="{A052B418-11A9-4268-A151-B3AABFFF30EE}"/>
    <cellStyle name="Normal 4 7 2 2 2 3" xfId="7704" xr:uid="{00000000-0005-0000-0000-0000181E0000}"/>
    <cellStyle name="Normal 4 7 2 2 2 3 2" xfId="28087" xr:uid="{F2C86944-5410-49AF-ABE3-DD7473FE0C7E}"/>
    <cellStyle name="Normal 4 7 2 2 2 4" xfId="28084" xr:uid="{A15A7BEC-0DA3-42EF-973C-E2E673463106}"/>
    <cellStyle name="Normal 4 7 2 2 2 5" xfId="24428" xr:uid="{5BD55DFA-77EE-465A-9D62-F48B61CEACFB}"/>
    <cellStyle name="Normal 4 7 2 2 2 6" xfId="38288" xr:uid="{5BD10046-6E97-4A4B-B091-7F3C2C2B455A}"/>
    <cellStyle name="Normal 4 7 2 2 2 7" xfId="40768" xr:uid="{38C8D3AD-B86B-4A39-9211-7006C02DDCB0}"/>
    <cellStyle name="Normal 4 7 2 2 2 8" xfId="43246" xr:uid="{101E94EA-3D4D-4821-846D-00D8B871F610}"/>
    <cellStyle name="Normal 4 7 2 2 3" xfId="7705" xr:uid="{00000000-0005-0000-0000-0000191E0000}"/>
    <cellStyle name="Normal 4 7 2 2 3 2" xfId="7706" xr:uid="{00000000-0005-0000-0000-00001A1E0000}"/>
    <cellStyle name="Normal 4 7 2 2 3 2 2" xfId="7707" xr:uid="{00000000-0005-0000-0000-00001B1E0000}"/>
    <cellStyle name="Normal 4 7 2 2 3 2 2 2" xfId="28090" xr:uid="{FF90CE44-C63B-4F9E-B5DC-CA4301DB124D}"/>
    <cellStyle name="Normal 4 7 2 2 3 2 3" xfId="28089" xr:uid="{CA2306E0-C541-4496-812A-714169BDA4C6}"/>
    <cellStyle name="Normal 4 7 2 2 3 3" xfId="7708" xr:uid="{00000000-0005-0000-0000-00001C1E0000}"/>
    <cellStyle name="Normal 4 7 2 2 3 3 2" xfId="28091" xr:uid="{489F7194-D3DF-4676-9F80-4DAA95DC087E}"/>
    <cellStyle name="Normal 4 7 2 2 3 4" xfId="28088" xr:uid="{0D41BEAD-5467-4D13-964C-F9C9348C411F}"/>
    <cellStyle name="Normal 4 7 2 2 4" xfId="7709" xr:uid="{00000000-0005-0000-0000-00001D1E0000}"/>
    <cellStyle name="Normal 4 7 2 2 4 2" xfId="7710" xr:uid="{00000000-0005-0000-0000-00001E1E0000}"/>
    <cellStyle name="Normal 4 7 2 2 4 2 2" xfId="28093" xr:uid="{CD741050-2756-4621-B3FB-A50B267846D0}"/>
    <cellStyle name="Normal 4 7 2 2 4 3" xfId="28092" xr:uid="{839121FA-75EE-4878-9427-15CA9B71D7E7}"/>
    <cellStyle name="Normal 4 7 2 2 5" xfId="7711" xr:uid="{00000000-0005-0000-0000-00001F1E0000}"/>
    <cellStyle name="Normal 4 7 2 2 5 2" xfId="28094" xr:uid="{2B7F131B-4DFB-4C47-98E8-6C3302C2CFD9}"/>
    <cellStyle name="Normal 4 7 2 2 6" xfId="28083" xr:uid="{12CA4685-166A-40EC-B70A-01AB56640B37}"/>
    <cellStyle name="Normal 4 7 2 2 7" xfId="21781" xr:uid="{C3A02779-EAFB-4D01-8B9C-3D7D1452BEF6}"/>
    <cellStyle name="Normal 4 7 2 2 8" xfId="37458" xr:uid="{29F065CB-1EFD-44D9-B103-62B4C6892F24}"/>
    <cellStyle name="Normal 4 7 2 2 9" xfId="39938" xr:uid="{418A9792-1983-4790-90C8-39364EED5221}"/>
    <cellStyle name="Normal 4 7 2 3" xfId="7712" xr:uid="{00000000-0005-0000-0000-0000201E0000}"/>
    <cellStyle name="Normal 4 7 2 3 2" xfId="7713" xr:uid="{00000000-0005-0000-0000-0000211E0000}"/>
    <cellStyle name="Normal 4 7 2 3 2 2" xfId="7714" xr:uid="{00000000-0005-0000-0000-0000221E0000}"/>
    <cellStyle name="Normal 4 7 2 3 2 2 2" xfId="28097" xr:uid="{AE975BDA-ECFB-4732-B5B1-CBAFC31CD6E6}"/>
    <cellStyle name="Normal 4 7 2 3 2 3" xfId="28096" xr:uid="{E58405B4-1BDE-4263-A531-4937603874C4}"/>
    <cellStyle name="Normal 4 7 2 3 3" xfId="7715" xr:uid="{00000000-0005-0000-0000-0000231E0000}"/>
    <cellStyle name="Normal 4 7 2 3 3 2" xfId="28098" xr:uid="{3F76AE13-7389-47CC-A37E-8826EDB44A21}"/>
    <cellStyle name="Normal 4 7 2 3 4" xfId="28095" xr:uid="{F7A4E470-94D1-4A91-85F7-E1558A0D76EC}"/>
    <cellStyle name="Normal 4 7 2 3 5" xfId="24427" xr:uid="{10E0915E-E70A-4E56-8F1D-EEED23870718}"/>
    <cellStyle name="Normal 4 7 2 3 6" xfId="38287" xr:uid="{0A9BB4C7-C2D0-43F1-92B2-E7F1DC8109D7}"/>
    <cellStyle name="Normal 4 7 2 3 7" xfId="40767" xr:uid="{6D6E5458-3DAC-4056-8F15-EAA68B376EC8}"/>
    <cellStyle name="Normal 4 7 2 3 8" xfId="43245" xr:uid="{D489984F-2E0A-481F-AAE4-1B84029BEF7B}"/>
    <cellStyle name="Normal 4 7 2 4" xfId="7716" xr:uid="{00000000-0005-0000-0000-0000241E0000}"/>
    <cellStyle name="Normal 4 7 2 4 2" xfId="7717" xr:uid="{00000000-0005-0000-0000-0000251E0000}"/>
    <cellStyle name="Normal 4 7 2 4 2 2" xfId="7718" xr:uid="{00000000-0005-0000-0000-0000261E0000}"/>
    <cellStyle name="Normal 4 7 2 4 2 2 2" xfId="28101" xr:uid="{2D5E040B-1242-4DFA-996D-CE3EE61B4DF5}"/>
    <cellStyle name="Normal 4 7 2 4 2 3" xfId="28100" xr:uid="{C2376EE1-5499-475E-826C-FB4F24C53A88}"/>
    <cellStyle name="Normal 4 7 2 4 3" xfId="7719" xr:uid="{00000000-0005-0000-0000-0000271E0000}"/>
    <cellStyle name="Normal 4 7 2 4 3 2" xfId="28102" xr:uid="{80DAA8F2-9882-4F30-A8E7-4EACD3362820}"/>
    <cellStyle name="Normal 4 7 2 4 4" xfId="28099" xr:uid="{22F4439C-A92B-4955-BC09-69378763A12C}"/>
    <cellStyle name="Normal 4 7 2 5" xfId="7720" xr:uid="{00000000-0005-0000-0000-0000281E0000}"/>
    <cellStyle name="Normal 4 7 2 5 2" xfId="7721" xr:uid="{00000000-0005-0000-0000-0000291E0000}"/>
    <cellStyle name="Normal 4 7 2 5 2 2" xfId="28104" xr:uid="{56DB7B13-F239-4120-A62E-DC513E5CB5F3}"/>
    <cellStyle name="Normal 4 7 2 5 3" xfId="28103" xr:uid="{D1359344-B8D2-41B6-89E9-302D3B1A6051}"/>
    <cellStyle name="Normal 4 7 2 6" xfId="7722" xr:uid="{00000000-0005-0000-0000-00002A1E0000}"/>
    <cellStyle name="Normal 4 7 2 6 2" xfId="28105" xr:uid="{CE41DBF3-FEB7-47AE-B6E9-BAA74E1B33E6}"/>
    <cellStyle name="Normal 4 7 2 7" xfId="28082" xr:uid="{268D3C8B-9B24-4EBF-85C8-1551999ABD0B}"/>
    <cellStyle name="Normal 4 7 2 8" xfId="21780" xr:uid="{985663C7-E0CC-4D3A-8011-D0B65C739CBB}"/>
    <cellStyle name="Normal 4 7 2 9" xfId="37457" xr:uid="{1784163E-D096-41DD-9CF7-4424D1472745}"/>
    <cellStyle name="Normal 4 7 3" xfId="7723" xr:uid="{00000000-0005-0000-0000-00002B1E0000}"/>
    <cellStyle name="Normal 4 7 3 2" xfId="21782" xr:uid="{EBEB2C5A-099C-47B2-9478-A207D8A1F94F}"/>
    <cellStyle name="Normal 4 7 4" xfId="7724" xr:uid="{00000000-0005-0000-0000-00002C1E0000}"/>
    <cellStyle name="Normal 4 7 4 10" xfId="42417" xr:uid="{1901C17F-B1A1-4810-8CB4-905912CE24B0}"/>
    <cellStyle name="Normal 4 7 4 2" xfId="7725" xr:uid="{00000000-0005-0000-0000-00002D1E0000}"/>
    <cellStyle name="Normal 4 7 4 2 2" xfId="7726" xr:uid="{00000000-0005-0000-0000-00002E1E0000}"/>
    <cellStyle name="Normal 4 7 4 2 2 2" xfId="7727" xr:uid="{00000000-0005-0000-0000-00002F1E0000}"/>
    <cellStyle name="Normal 4 7 4 2 2 2 2" xfId="28109" xr:uid="{BC9AA75B-730B-4D18-B38C-9C1BA934CB07}"/>
    <cellStyle name="Normal 4 7 4 2 2 3" xfId="28108" xr:uid="{288C10C6-9A7F-4CB2-9116-AE81212C2CCA}"/>
    <cellStyle name="Normal 4 7 4 2 3" xfId="7728" xr:uid="{00000000-0005-0000-0000-0000301E0000}"/>
    <cellStyle name="Normal 4 7 4 2 3 2" xfId="28110" xr:uid="{B259E200-E3ED-477B-ADB0-2307935F8703}"/>
    <cellStyle name="Normal 4 7 4 2 4" xfId="28107" xr:uid="{6A7617C5-50D2-4A2A-AA1E-BC1665C2E454}"/>
    <cellStyle name="Normal 4 7 4 2 5" xfId="24429" xr:uid="{4CC0077D-6EB3-4AAD-B8E9-089D31EFE359}"/>
    <cellStyle name="Normal 4 7 4 2 6" xfId="38289" xr:uid="{ECEAC5C6-DA62-41FA-B6AA-DE6CBBA59E13}"/>
    <cellStyle name="Normal 4 7 4 2 7" xfId="40769" xr:uid="{5EEAE6CC-6602-4020-BD05-E8B6487DFD2E}"/>
    <cellStyle name="Normal 4 7 4 2 8" xfId="43247" xr:uid="{6D658EE9-3EA6-4654-B29B-33B18150609A}"/>
    <cellStyle name="Normal 4 7 4 3" xfId="7729" xr:uid="{00000000-0005-0000-0000-0000311E0000}"/>
    <cellStyle name="Normal 4 7 4 3 2" xfId="7730" xr:uid="{00000000-0005-0000-0000-0000321E0000}"/>
    <cellStyle name="Normal 4 7 4 3 2 2" xfId="7731" xr:uid="{00000000-0005-0000-0000-0000331E0000}"/>
    <cellStyle name="Normal 4 7 4 3 2 2 2" xfId="28113" xr:uid="{4730020D-2DEF-4283-AB22-63EAB8850C33}"/>
    <cellStyle name="Normal 4 7 4 3 2 3" xfId="28112" xr:uid="{AB75CD5F-B5BB-43C1-A140-2C0D866FF9AB}"/>
    <cellStyle name="Normal 4 7 4 3 3" xfId="7732" xr:uid="{00000000-0005-0000-0000-0000341E0000}"/>
    <cellStyle name="Normal 4 7 4 3 3 2" xfId="28114" xr:uid="{058FF654-BBB1-42E5-9037-269F99D39455}"/>
    <cellStyle name="Normal 4 7 4 3 4" xfId="28111" xr:uid="{A0B7598E-5729-480F-9EDD-33C51F802561}"/>
    <cellStyle name="Normal 4 7 4 4" xfId="7733" xr:uid="{00000000-0005-0000-0000-0000351E0000}"/>
    <cellStyle name="Normal 4 7 4 4 2" xfId="7734" xr:uid="{00000000-0005-0000-0000-0000361E0000}"/>
    <cellStyle name="Normal 4 7 4 4 2 2" xfId="28116" xr:uid="{AC82A9EB-248C-401B-A7AE-074F67C4C2C0}"/>
    <cellStyle name="Normal 4 7 4 4 3" xfId="28115" xr:uid="{3DCE07E2-8E84-4627-ACF3-70AE040D47F9}"/>
    <cellStyle name="Normal 4 7 4 5" xfId="7735" xr:uid="{00000000-0005-0000-0000-0000371E0000}"/>
    <cellStyle name="Normal 4 7 4 5 2" xfId="28117" xr:uid="{1CD70171-A755-4E92-95E2-3EEFFDE0383F}"/>
    <cellStyle name="Normal 4 7 4 6" xfId="28106" xr:uid="{4E7D77AF-AE9D-4A12-A486-68DC343E33BF}"/>
    <cellStyle name="Normal 4 7 4 7" xfId="21783" xr:uid="{C26625C8-5F99-4595-8BCD-13C1C49F1A5D}"/>
    <cellStyle name="Normal 4 7 4 8" xfId="37459" xr:uid="{767D8462-D395-4647-9F36-C4652DACE4F7}"/>
    <cellStyle name="Normal 4 7 4 9" xfId="39939" xr:uid="{D5579985-8352-4E5C-91AD-EA2F8B03B381}"/>
    <cellStyle name="Normal 4 7 5" xfId="7736" xr:uid="{00000000-0005-0000-0000-0000381E0000}"/>
    <cellStyle name="Normal 4 7 5 2" xfId="7737" xr:uid="{00000000-0005-0000-0000-0000391E0000}"/>
    <cellStyle name="Normal 4 7 5 2 2" xfId="7738" xr:uid="{00000000-0005-0000-0000-00003A1E0000}"/>
    <cellStyle name="Normal 4 7 5 2 2 2" xfId="7739" xr:uid="{00000000-0005-0000-0000-00003B1E0000}"/>
    <cellStyle name="Normal 4 7 5 2 2 2 2" xfId="28121" xr:uid="{0278F852-D425-4C58-864F-62D15E4778CD}"/>
    <cellStyle name="Normal 4 7 5 2 2 3" xfId="28120" xr:uid="{4BDD59DA-28F8-4F9F-98DF-0642BFDB22F1}"/>
    <cellStyle name="Normal 4 7 5 2 3" xfId="7740" xr:uid="{00000000-0005-0000-0000-00003C1E0000}"/>
    <cellStyle name="Normal 4 7 5 2 3 2" xfId="28122" xr:uid="{229CD307-DD88-4AB4-98F3-2A89B865AD98}"/>
    <cellStyle name="Normal 4 7 5 2 4" xfId="28119" xr:uid="{4C76E960-0F92-4107-913A-840533692BF3}"/>
    <cellStyle name="Normal 4 7 5 2 5" xfId="24430" xr:uid="{D7799FA4-2774-42BD-898C-98AD4A10AE31}"/>
    <cellStyle name="Normal 4 7 5 2 6" xfId="38290" xr:uid="{5B9490BE-706F-4616-9CC7-28D1E9A74E59}"/>
    <cellStyle name="Normal 4 7 5 2 7" xfId="40770" xr:uid="{9D63AF21-7619-4875-8DBC-5D67A1C3CF93}"/>
    <cellStyle name="Normal 4 7 5 2 8" xfId="43248" xr:uid="{825BBB0C-E808-46EB-A6BF-98C9E504A18F}"/>
    <cellStyle name="Normal 4 7 5 3" xfId="7741" xr:uid="{00000000-0005-0000-0000-00003D1E0000}"/>
    <cellStyle name="Normal 4 7 5 3 2" xfId="7742" xr:uid="{00000000-0005-0000-0000-00003E1E0000}"/>
    <cellStyle name="Normal 4 7 5 3 2 2" xfId="28124" xr:uid="{7AD36419-1F2F-4FD5-B415-8514C433DFDA}"/>
    <cellStyle name="Normal 4 7 5 3 3" xfId="28123" xr:uid="{86879CD8-74BD-4546-A681-19BE07DC8976}"/>
    <cellStyle name="Normal 4 7 5 4" xfId="7743" xr:uid="{00000000-0005-0000-0000-00003F1E0000}"/>
    <cellStyle name="Normal 4 7 5 4 2" xfId="28125" xr:uid="{87A8E85C-2971-4E04-86CE-5FEA3C3B1D30}"/>
    <cellStyle name="Normal 4 7 5 5" xfId="28118" xr:uid="{F6FA28C4-E199-4CE8-9EA0-8EE2D9E30D55}"/>
    <cellStyle name="Normal 4 7 5 6" xfId="21784" xr:uid="{E839B916-1A26-46D9-85F6-342862F23BC0}"/>
    <cellStyle name="Normal 4 7 5 7" xfId="37460" xr:uid="{B823306B-9CF2-42D8-8EA6-6436C9250344}"/>
    <cellStyle name="Normal 4 7 5 8" xfId="39940" xr:uid="{74A74DA8-3EF8-4486-97BF-130B6288C7EB}"/>
    <cellStyle name="Normal 4 7 5 9" xfId="42418" xr:uid="{61A79D69-006A-4F53-BF11-18771065AA40}"/>
    <cellStyle name="Normal 4 7 6" xfId="7744" xr:uid="{00000000-0005-0000-0000-0000401E0000}"/>
    <cellStyle name="Normal 4 7 6 2" xfId="7745" xr:uid="{00000000-0005-0000-0000-0000411E0000}"/>
    <cellStyle name="Normal 4 7 6 2 2" xfId="28127" xr:uid="{649C2100-264E-46C0-98D9-2FBC99F72F10}"/>
    <cellStyle name="Normal 4 7 6 3" xfId="28126" xr:uid="{B2E93747-620B-4245-A0C5-71D46BA5B7B1}"/>
    <cellStyle name="Normal 4 7 7" xfId="19910" xr:uid="{B7CDAD66-072C-4400-B273-F88F205683B7}"/>
    <cellStyle name="Normal 4 8" xfId="7746" xr:uid="{00000000-0005-0000-0000-0000421E0000}"/>
    <cellStyle name="Normal 4 8 2" xfId="7747" xr:uid="{00000000-0005-0000-0000-0000431E0000}"/>
    <cellStyle name="Normal 4 8 2 2" xfId="28128" xr:uid="{E12CFB9C-3D9B-4AC1-AB17-A939547DAD32}"/>
    <cellStyle name="Normal 4 8 2 3" xfId="21786" xr:uid="{DD5CCF3C-90EB-4357-99C3-A509C9C06ECD}"/>
    <cellStyle name="Normal 4 8 3" xfId="7748" xr:uid="{00000000-0005-0000-0000-0000441E0000}"/>
    <cellStyle name="Normal 4 8 3 2" xfId="21787" xr:uid="{4E10D839-FD75-48C8-867A-ECB056259210}"/>
    <cellStyle name="Normal 4 8 4" xfId="7749" xr:uid="{00000000-0005-0000-0000-0000451E0000}"/>
    <cellStyle name="Normal 4 8 4 10" xfId="42420" xr:uid="{F40E795B-328B-40D9-A5D8-7BA610F4580A}"/>
    <cellStyle name="Normal 4 8 4 2" xfId="7750" xr:uid="{00000000-0005-0000-0000-0000461E0000}"/>
    <cellStyle name="Normal 4 8 4 2 2" xfId="7751" xr:uid="{00000000-0005-0000-0000-0000471E0000}"/>
    <cellStyle name="Normal 4 8 4 2 2 2" xfId="7752" xr:uid="{00000000-0005-0000-0000-0000481E0000}"/>
    <cellStyle name="Normal 4 8 4 2 2 2 2" xfId="28132" xr:uid="{1F8D3344-7550-4FFA-B293-5AE4E302B503}"/>
    <cellStyle name="Normal 4 8 4 2 2 3" xfId="28131" xr:uid="{EB61A6E0-EDF6-4E97-BBFC-48864D0DFD37}"/>
    <cellStyle name="Normal 4 8 4 2 3" xfId="7753" xr:uid="{00000000-0005-0000-0000-0000491E0000}"/>
    <cellStyle name="Normal 4 8 4 2 3 2" xfId="28133" xr:uid="{D878A30E-94B9-454C-AC8C-2FCD550241BD}"/>
    <cellStyle name="Normal 4 8 4 2 4" xfId="28130" xr:uid="{5EAF6273-6B92-44F5-B750-A852F56AD238}"/>
    <cellStyle name="Normal 4 8 4 2 5" xfId="24431" xr:uid="{4F44E615-CCD3-4F76-B04E-AA8C2B481E98}"/>
    <cellStyle name="Normal 4 8 4 2 6" xfId="38291" xr:uid="{84CF181A-18E3-431E-A6A5-77A6E2856386}"/>
    <cellStyle name="Normal 4 8 4 2 7" xfId="40771" xr:uid="{B9961054-7088-4396-B2BA-4ABB809239B9}"/>
    <cellStyle name="Normal 4 8 4 2 8" xfId="43249" xr:uid="{233A3488-8E4F-4104-9C00-13BFCBC977B5}"/>
    <cellStyle name="Normal 4 8 4 3" xfId="7754" xr:uid="{00000000-0005-0000-0000-00004A1E0000}"/>
    <cellStyle name="Normal 4 8 4 3 2" xfId="7755" xr:uid="{00000000-0005-0000-0000-00004B1E0000}"/>
    <cellStyle name="Normal 4 8 4 3 2 2" xfId="7756" xr:uid="{00000000-0005-0000-0000-00004C1E0000}"/>
    <cellStyle name="Normal 4 8 4 3 2 2 2" xfId="28136" xr:uid="{3EA268B7-0592-43AD-928F-B42A9EA406AE}"/>
    <cellStyle name="Normal 4 8 4 3 2 3" xfId="28135" xr:uid="{8ED5D1BD-54B9-4DDF-AE96-2ADA63196955}"/>
    <cellStyle name="Normal 4 8 4 3 3" xfId="7757" xr:uid="{00000000-0005-0000-0000-00004D1E0000}"/>
    <cellStyle name="Normal 4 8 4 3 3 2" xfId="28137" xr:uid="{3CD6733C-177C-4F98-8229-89A011AAC2C5}"/>
    <cellStyle name="Normal 4 8 4 3 4" xfId="28134" xr:uid="{9E943A1D-8F6C-41AF-8D2C-72810469EF3B}"/>
    <cellStyle name="Normal 4 8 4 4" xfId="7758" xr:uid="{00000000-0005-0000-0000-00004E1E0000}"/>
    <cellStyle name="Normal 4 8 4 4 2" xfId="7759" xr:uid="{00000000-0005-0000-0000-00004F1E0000}"/>
    <cellStyle name="Normal 4 8 4 4 2 2" xfId="28139" xr:uid="{42CF9850-873E-4A65-BDE1-3669E68B7A2A}"/>
    <cellStyle name="Normal 4 8 4 4 3" xfId="28138" xr:uid="{DD7B13F9-33F4-4C87-A941-67B81B674C9D}"/>
    <cellStyle name="Normal 4 8 4 5" xfId="7760" xr:uid="{00000000-0005-0000-0000-0000501E0000}"/>
    <cellStyle name="Normal 4 8 4 5 2" xfId="28140" xr:uid="{D679AAF1-618F-436A-91F6-689EA6B992CD}"/>
    <cellStyle name="Normal 4 8 4 6" xfId="28129" xr:uid="{FC34C8E1-1030-44E9-981B-C0879C3B9DC0}"/>
    <cellStyle name="Normal 4 8 4 7" xfId="21788" xr:uid="{03C14309-0087-4D83-A039-B30707A56B9A}"/>
    <cellStyle name="Normal 4 8 4 8" xfId="37462" xr:uid="{87E04B2F-B190-492C-9B99-6156D96AFEFC}"/>
    <cellStyle name="Normal 4 8 4 9" xfId="39942" xr:uid="{8C67DE54-50DD-4FE5-8D7D-DA6B1D5C641C}"/>
    <cellStyle name="Normal 4 8 5" xfId="7761" xr:uid="{00000000-0005-0000-0000-0000511E0000}"/>
    <cellStyle name="Normal 4 8 5 2" xfId="7762" xr:uid="{00000000-0005-0000-0000-0000521E0000}"/>
    <cellStyle name="Normal 4 8 5 2 2" xfId="7763" xr:uid="{00000000-0005-0000-0000-0000531E0000}"/>
    <cellStyle name="Normal 4 8 5 2 2 2" xfId="7764" xr:uid="{00000000-0005-0000-0000-0000541E0000}"/>
    <cellStyle name="Normal 4 8 5 2 2 2 2" xfId="28144" xr:uid="{BC207950-0AB3-4D4B-AB18-273DA4251375}"/>
    <cellStyle name="Normal 4 8 5 2 2 3" xfId="28143" xr:uid="{FD783CC8-B75A-4275-9D48-2EBBC3DD35AD}"/>
    <cellStyle name="Normal 4 8 5 2 3" xfId="7765" xr:uid="{00000000-0005-0000-0000-0000551E0000}"/>
    <cellStyle name="Normal 4 8 5 2 3 2" xfId="28145" xr:uid="{B7D850C0-5B53-4C90-9223-925D6A693499}"/>
    <cellStyle name="Normal 4 8 5 2 4" xfId="28142" xr:uid="{C59B9AA2-85D6-42E0-A715-AC1545B40E7A}"/>
    <cellStyle name="Normal 4 8 5 2 5" xfId="24432" xr:uid="{1A7854CC-0FD9-49A2-8304-CEC24ABFE3AE}"/>
    <cellStyle name="Normal 4 8 5 2 6" xfId="38292" xr:uid="{D317ECFF-1A2F-4B0E-8A4F-F2AF50367ACD}"/>
    <cellStyle name="Normal 4 8 5 2 7" xfId="40772" xr:uid="{D75E53A6-AF20-4A9B-8687-E5A36A338180}"/>
    <cellStyle name="Normal 4 8 5 2 8" xfId="43250" xr:uid="{CD1627A4-7FF2-4F3E-BD42-72232C7D7A26}"/>
    <cellStyle name="Normal 4 8 5 3" xfId="7766" xr:uid="{00000000-0005-0000-0000-0000561E0000}"/>
    <cellStyle name="Normal 4 8 5 3 2" xfId="7767" xr:uid="{00000000-0005-0000-0000-0000571E0000}"/>
    <cellStyle name="Normal 4 8 5 3 2 2" xfId="28147" xr:uid="{B460F74E-8615-409B-95A9-3D0242FF872D}"/>
    <cellStyle name="Normal 4 8 5 3 3" xfId="28146" xr:uid="{DFE9D330-8CD2-47FC-A427-529516CFE379}"/>
    <cellStyle name="Normal 4 8 5 4" xfId="7768" xr:uid="{00000000-0005-0000-0000-0000581E0000}"/>
    <cellStyle name="Normal 4 8 5 4 2" xfId="28148" xr:uid="{A35EB917-242B-4032-877A-89BC9C4BFACD}"/>
    <cellStyle name="Normal 4 8 5 5" xfId="28141" xr:uid="{D387C78F-3439-4433-A8F9-1A55F7E96382}"/>
    <cellStyle name="Normal 4 8 5 6" xfId="21789" xr:uid="{D1C2C4C1-C04A-4AA9-AAA2-FA9F0554EB58}"/>
    <cellStyle name="Normal 4 8 5 7" xfId="37463" xr:uid="{C282B07A-D153-4460-BB95-1CDD0AF399B3}"/>
    <cellStyle name="Normal 4 8 5 8" xfId="39943" xr:uid="{4BA732D2-FB85-4C09-88EC-4F5D073DD276}"/>
    <cellStyle name="Normal 4 8 5 9" xfId="42421" xr:uid="{23A292EA-EF49-4084-8F46-E3BE6354DAF1}"/>
    <cellStyle name="Normal 4 8 6" xfId="7769" xr:uid="{00000000-0005-0000-0000-0000591E0000}"/>
    <cellStyle name="Normal 4 8 6 2" xfId="7770" xr:uid="{00000000-0005-0000-0000-00005A1E0000}"/>
    <cellStyle name="Normal 4 8 6 2 2" xfId="28150" xr:uid="{19025164-D78A-4FF6-A494-CD44DFFB781D}"/>
    <cellStyle name="Normal 4 8 6 3" xfId="28149" xr:uid="{3861457E-AA21-4471-B94B-640A0BEE1868}"/>
    <cellStyle name="Normal 4 8 6 4" xfId="23697" xr:uid="{39FC9FFF-8D63-40CD-9103-C30D3E879AE0}"/>
    <cellStyle name="Normal 4 8 7" xfId="19911" xr:uid="{B99CB22C-B73E-4229-941B-355BADB6C3B8}"/>
    <cellStyle name="Normal 4 9" xfId="7771" xr:uid="{00000000-0005-0000-0000-00005B1E0000}"/>
    <cellStyle name="Normal 4 9 2" xfId="7772" xr:uid="{00000000-0005-0000-0000-00005C1E0000}"/>
    <cellStyle name="Normal 4 9 2 2" xfId="21790" xr:uid="{43A6E9D2-9709-4D18-AC7B-3D46FA5651AF}"/>
    <cellStyle name="Normal 4 9 3" xfId="7773" xr:uid="{00000000-0005-0000-0000-00005D1E0000}"/>
    <cellStyle name="Normal 4 9 3 2" xfId="28151" xr:uid="{750948E8-89E9-4729-B388-D211ECE485E6}"/>
    <cellStyle name="Normal 4 9 3 3" xfId="21791" xr:uid="{A2EB77F0-004B-4AD3-B647-2FF3B2744294}"/>
    <cellStyle name="Normal 4 9 4" xfId="23691" xr:uid="{85E3D8FF-A95A-4218-A2CE-C39354D77879}"/>
    <cellStyle name="Normal 4 9 5" xfId="19912" xr:uid="{CE3FEFAE-5B4F-4127-8F14-7366883C8F16}"/>
    <cellStyle name="Normal 4_ELC" xfId="7774" xr:uid="{00000000-0005-0000-0000-00005E1E0000}"/>
    <cellStyle name="Normal 40" xfId="7775" xr:uid="{00000000-0005-0000-0000-00005F1E0000}"/>
    <cellStyle name="Normal 40 2" xfId="21792" xr:uid="{29F75E14-A2C5-4AF6-9F7C-7FAF61BE32FF}"/>
    <cellStyle name="Normal 41" xfId="7776" xr:uid="{00000000-0005-0000-0000-0000601E0000}"/>
    <cellStyle name="Normal 41 2" xfId="28152" xr:uid="{989D26C6-8F7A-4471-8D55-1D7A6C1016D2}"/>
    <cellStyle name="Normal 42" xfId="7777" xr:uid="{00000000-0005-0000-0000-0000611E0000}"/>
    <cellStyle name="Normal 42 2" xfId="28153" xr:uid="{0699B336-08A3-4451-B048-CB3775549145}"/>
    <cellStyle name="Normal 43" xfId="7778" xr:uid="{00000000-0005-0000-0000-0000621E0000}"/>
    <cellStyle name="Normal 43 2" xfId="28154" xr:uid="{0DB1C7DE-21C9-4EE8-BAC9-CBCCDCF49FC3}"/>
    <cellStyle name="Normal 44" xfId="7779" xr:uid="{00000000-0005-0000-0000-0000631E0000}"/>
    <cellStyle name="Normal 44 2" xfId="28155" xr:uid="{1E2B72E1-E7B6-45D3-802F-9CC5FFC6121D}"/>
    <cellStyle name="Normal 45" xfId="7780" xr:uid="{00000000-0005-0000-0000-0000641E0000}"/>
    <cellStyle name="Normal 45 2" xfId="28156" xr:uid="{61D85938-E1C8-4D60-A446-C442781C3B5D}"/>
    <cellStyle name="Normal 46" xfId="7781" xr:uid="{00000000-0005-0000-0000-0000651E0000}"/>
    <cellStyle name="Normal 46 2" xfId="28157" xr:uid="{B09BAF46-7820-4BB8-A760-74CC025CB9A7}"/>
    <cellStyle name="Normal 47" xfId="7782" xr:uid="{00000000-0005-0000-0000-0000661E0000}"/>
    <cellStyle name="Normal 47 2" xfId="28158" xr:uid="{0E4C6859-980F-4434-BE89-C9E521A90B87}"/>
    <cellStyle name="Normal 48" xfId="7783" xr:uid="{00000000-0005-0000-0000-0000671E0000}"/>
    <cellStyle name="Normal 48 2" xfId="28159" xr:uid="{C35EB8CB-B8C4-4954-9E0E-8242AE8EE9C7}"/>
    <cellStyle name="Normal 49" xfId="7784" xr:uid="{00000000-0005-0000-0000-0000681E0000}"/>
    <cellStyle name="Normal 49 2" xfId="28160" xr:uid="{696BB684-8897-4041-B346-3CDA73FCEA7C}"/>
    <cellStyle name="Normal 5" xfId="7785" xr:uid="{00000000-0005-0000-0000-0000691E0000}"/>
    <cellStyle name="Normal 5 10" xfId="7786" xr:uid="{00000000-0005-0000-0000-00006A1E0000}"/>
    <cellStyle name="Normal 5 10 2" xfId="7787" xr:uid="{00000000-0005-0000-0000-00006B1E0000}"/>
    <cellStyle name="Normal 5 10 2 2" xfId="21794" xr:uid="{84496B64-3DF1-4034-90D3-3922A096DC70}"/>
    <cellStyle name="Normal 5 10 3" xfId="7788" xr:uid="{00000000-0005-0000-0000-00006C1E0000}"/>
    <cellStyle name="Normal 5 10 3 2" xfId="28161" xr:uid="{192DFF6A-520E-42C8-992A-3799B682F5EB}"/>
    <cellStyle name="Normal 5 10 3 3" xfId="21795" xr:uid="{B7758AEA-EDFE-43D8-9DA2-D34F65453060}"/>
    <cellStyle name="Normal 5 10 4" xfId="19914" xr:uid="{BBEAD864-4946-46CF-9713-1B7A7B5E7B82}"/>
    <cellStyle name="Normal 5 11" xfId="7789" xr:uid="{00000000-0005-0000-0000-00006D1E0000}"/>
    <cellStyle name="Normal 5 11 2" xfId="7790" xr:uid="{00000000-0005-0000-0000-00006E1E0000}"/>
    <cellStyle name="Normal 5 11 2 2" xfId="21796" xr:uid="{CD7AF332-7333-4DF6-B3A9-1598DE9F81F1}"/>
    <cellStyle name="Normal 5 11 3" xfId="7791" xr:uid="{00000000-0005-0000-0000-00006F1E0000}"/>
    <cellStyle name="Normal 5 11 3 2" xfId="28162" xr:uid="{BEBF6C73-0662-4E27-9B76-116A03FCA84B}"/>
    <cellStyle name="Normal 5 11 3 3" xfId="21797" xr:uid="{C89C3543-E81B-48EF-BDBB-6D877701EEB4}"/>
    <cellStyle name="Normal 5 11 4" xfId="19915" xr:uid="{F70771C9-0B1F-4C62-B536-F6D6A1A5B8A5}"/>
    <cellStyle name="Normal 5 12" xfId="7792" xr:uid="{00000000-0005-0000-0000-0000701E0000}"/>
    <cellStyle name="Normal 5 12 2" xfId="7793" xr:uid="{00000000-0005-0000-0000-0000711E0000}"/>
    <cellStyle name="Normal 5 12 2 2" xfId="21798" xr:uid="{D70B44AD-F8BC-4150-B514-B272C86CCD31}"/>
    <cellStyle name="Normal 5 12 3" xfId="7794" xr:uid="{00000000-0005-0000-0000-0000721E0000}"/>
    <cellStyle name="Normal 5 12 3 10" xfId="42423" xr:uid="{1F8D100F-E92B-4618-923D-2A7895AD394D}"/>
    <cellStyle name="Normal 5 12 3 2" xfId="7795" xr:uid="{00000000-0005-0000-0000-0000731E0000}"/>
    <cellStyle name="Normal 5 12 3 2 2" xfId="7796" xr:uid="{00000000-0005-0000-0000-0000741E0000}"/>
    <cellStyle name="Normal 5 12 3 2 2 2" xfId="7797" xr:uid="{00000000-0005-0000-0000-0000751E0000}"/>
    <cellStyle name="Normal 5 12 3 2 2 2 2" xfId="28166" xr:uid="{DC63BDFA-9389-40BD-9987-1EBC449C1D07}"/>
    <cellStyle name="Normal 5 12 3 2 2 3" xfId="28165" xr:uid="{C10F9F5E-3882-4ACA-A265-512BC084F54F}"/>
    <cellStyle name="Normal 5 12 3 2 3" xfId="7798" xr:uid="{00000000-0005-0000-0000-0000761E0000}"/>
    <cellStyle name="Normal 5 12 3 2 3 2" xfId="28167" xr:uid="{40829D16-4EFB-4F0F-AEA8-8981E606492A}"/>
    <cellStyle name="Normal 5 12 3 2 4" xfId="28164" xr:uid="{74B27CF7-A5BD-426E-A0B5-6338476686A5}"/>
    <cellStyle name="Normal 5 12 3 2 5" xfId="24433" xr:uid="{28F906E9-6625-442F-9BB6-0D2B64A3DD59}"/>
    <cellStyle name="Normal 5 12 3 2 6" xfId="38293" xr:uid="{AC06FB14-A6CB-4518-B576-116F49C0F150}"/>
    <cellStyle name="Normal 5 12 3 2 7" xfId="40773" xr:uid="{90C4EB5B-705B-4369-87D7-365097768F53}"/>
    <cellStyle name="Normal 5 12 3 2 8" xfId="43251" xr:uid="{C01B5F40-75F5-4D94-A24F-A5CF46EB819E}"/>
    <cellStyle name="Normal 5 12 3 3" xfId="7799" xr:uid="{00000000-0005-0000-0000-0000771E0000}"/>
    <cellStyle name="Normal 5 12 3 3 2" xfId="7800" xr:uid="{00000000-0005-0000-0000-0000781E0000}"/>
    <cellStyle name="Normal 5 12 3 3 2 2" xfId="7801" xr:uid="{00000000-0005-0000-0000-0000791E0000}"/>
    <cellStyle name="Normal 5 12 3 3 2 2 2" xfId="28170" xr:uid="{0588661F-1BF4-4E74-9360-7BE3445A7DD9}"/>
    <cellStyle name="Normal 5 12 3 3 2 3" xfId="28169" xr:uid="{D48CFD65-E622-46C5-868E-45578E12CE7D}"/>
    <cellStyle name="Normal 5 12 3 3 3" xfId="7802" xr:uid="{00000000-0005-0000-0000-00007A1E0000}"/>
    <cellStyle name="Normal 5 12 3 3 3 2" xfId="28171" xr:uid="{1CC44AFB-B1B3-43E8-B9BE-9C8D8F690DBA}"/>
    <cellStyle name="Normal 5 12 3 3 4" xfId="28168" xr:uid="{B3014BD0-1A77-44C5-9126-24C455E9F2E4}"/>
    <cellStyle name="Normal 5 12 3 4" xfId="7803" xr:uid="{00000000-0005-0000-0000-00007B1E0000}"/>
    <cellStyle name="Normal 5 12 3 4 2" xfId="7804" xr:uid="{00000000-0005-0000-0000-00007C1E0000}"/>
    <cellStyle name="Normal 5 12 3 4 2 2" xfId="28173" xr:uid="{7CB7B58B-BD59-4688-8F65-135DED6F61CC}"/>
    <cellStyle name="Normal 5 12 3 4 3" xfId="28172" xr:uid="{041AB7CD-F3B0-4BF7-9152-E518643DA8D8}"/>
    <cellStyle name="Normal 5 12 3 5" xfId="7805" xr:uid="{00000000-0005-0000-0000-00007D1E0000}"/>
    <cellStyle name="Normal 5 12 3 5 2" xfId="28174" xr:uid="{28318BF4-9A49-492A-B93F-968D669C56C7}"/>
    <cellStyle name="Normal 5 12 3 6" xfId="28163" xr:uid="{B70A2F58-CD9A-4502-B0B0-E6AADD4E4886}"/>
    <cellStyle name="Normal 5 12 3 7" xfId="21799" xr:uid="{DF16A77F-ED46-4F6E-A4F8-B1277C05E500}"/>
    <cellStyle name="Normal 5 12 3 8" xfId="37465" xr:uid="{8A51F1FB-F4F5-4A36-8ACA-77C579582C2C}"/>
    <cellStyle name="Normal 5 12 3 9" xfId="39945" xr:uid="{205B27C3-805D-4B4A-9F48-DCB0664773AF}"/>
    <cellStyle name="Normal 5 12 4" xfId="7806" xr:uid="{00000000-0005-0000-0000-00007E1E0000}"/>
    <cellStyle name="Normal 5 12 4 2" xfId="7807" xr:uid="{00000000-0005-0000-0000-00007F1E0000}"/>
    <cellStyle name="Normal 5 12 4 2 2" xfId="7808" xr:uid="{00000000-0005-0000-0000-0000801E0000}"/>
    <cellStyle name="Normal 5 12 4 2 2 2" xfId="7809" xr:uid="{00000000-0005-0000-0000-0000811E0000}"/>
    <cellStyle name="Normal 5 12 4 2 2 2 2" xfId="28178" xr:uid="{99022119-62F2-4529-B697-E56D78B90800}"/>
    <cellStyle name="Normal 5 12 4 2 2 3" xfId="28177" xr:uid="{E1B2B417-1955-4363-A0C8-331B0F8E05E5}"/>
    <cellStyle name="Normal 5 12 4 2 3" xfId="7810" xr:uid="{00000000-0005-0000-0000-0000821E0000}"/>
    <cellStyle name="Normal 5 12 4 2 3 2" xfId="28179" xr:uid="{0428417F-1797-458A-81BB-BE35A2BB0AF1}"/>
    <cellStyle name="Normal 5 12 4 2 4" xfId="28176" xr:uid="{0D26D24E-D12C-42D7-B5B7-0041774B727D}"/>
    <cellStyle name="Normal 5 12 4 2 5" xfId="24434" xr:uid="{8DC1719E-9064-4335-A87B-BA4A47C5DAB3}"/>
    <cellStyle name="Normal 5 12 4 2 6" xfId="38294" xr:uid="{D168A6B5-19EF-4ED9-A3B8-C7C20030FCD6}"/>
    <cellStyle name="Normal 5 12 4 2 7" xfId="40774" xr:uid="{595B2DC7-E174-4624-B4B4-CFFF295CB338}"/>
    <cellStyle name="Normal 5 12 4 2 8" xfId="43252" xr:uid="{3E85EC25-DC80-4DD8-8EE5-FB43792C1842}"/>
    <cellStyle name="Normal 5 12 4 3" xfId="7811" xr:uid="{00000000-0005-0000-0000-0000831E0000}"/>
    <cellStyle name="Normal 5 12 4 3 2" xfId="7812" xr:uid="{00000000-0005-0000-0000-0000841E0000}"/>
    <cellStyle name="Normal 5 12 4 3 2 2" xfId="28181" xr:uid="{ACB1F905-2B5A-4820-B2A3-96A215440A73}"/>
    <cellStyle name="Normal 5 12 4 3 3" xfId="28180" xr:uid="{54BA1FC6-492D-4A6E-8806-D0BF5936A57D}"/>
    <cellStyle name="Normal 5 12 4 4" xfId="7813" xr:uid="{00000000-0005-0000-0000-0000851E0000}"/>
    <cellStyle name="Normal 5 12 4 4 2" xfId="28182" xr:uid="{E5FBAAD4-2E58-4D3B-AC1E-020AE06C33A6}"/>
    <cellStyle name="Normal 5 12 4 5" xfId="28175" xr:uid="{FCC9F254-C88E-406E-80A2-5350F6834556}"/>
    <cellStyle name="Normal 5 12 4 6" xfId="21800" xr:uid="{06EBBC55-6B33-4D77-A8D3-717B76A89BFC}"/>
    <cellStyle name="Normal 5 12 4 7" xfId="37466" xr:uid="{91E81FA2-D28A-4439-9670-DE6A4348A126}"/>
    <cellStyle name="Normal 5 12 4 8" xfId="39946" xr:uid="{7C709081-DC78-4410-BB84-718CC4F25A4F}"/>
    <cellStyle name="Normal 5 12 4 9" xfId="42424" xr:uid="{FAD598B7-3CB1-4C1A-B669-1A2E04641D89}"/>
    <cellStyle name="Normal 5 12 5" xfId="7814" xr:uid="{00000000-0005-0000-0000-0000861E0000}"/>
    <cellStyle name="Normal 5 12 5 2" xfId="7815" xr:uid="{00000000-0005-0000-0000-0000871E0000}"/>
    <cellStyle name="Normal 5 12 5 2 2" xfId="28184" xr:uid="{E43D910E-B33C-4810-B95E-626DEC9050AC}"/>
    <cellStyle name="Normal 5 12 5 3" xfId="28183" xr:uid="{96FAA3EC-A01A-4970-996C-6FD5534843D0}"/>
    <cellStyle name="Normal 5 12 6" xfId="19916" xr:uid="{779E5ECE-0A96-4336-8978-CF355917DBD0}"/>
    <cellStyle name="Normal 5 13" xfId="7816" xr:uid="{00000000-0005-0000-0000-0000881E0000}"/>
    <cellStyle name="Normal 5 13 10" xfId="39947" xr:uid="{00C2D69B-94EB-4393-B630-83CD969B3A91}"/>
    <cellStyle name="Normal 5 13 11" xfId="42425" xr:uid="{7AA21153-458D-4962-AB3B-9BA15918FDBE}"/>
    <cellStyle name="Normal 5 13 2" xfId="7817" xr:uid="{00000000-0005-0000-0000-0000891E0000}"/>
    <cellStyle name="Normal 5 13 2 10" xfId="42426" xr:uid="{7D688C90-707A-4FCC-A818-EB6348CE633D}"/>
    <cellStyle name="Normal 5 13 2 2" xfId="7818" xr:uid="{00000000-0005-0000-0000-00008A1E0000}"/>
    <cellStyle name="Normal 5 13 2 2 2" xfId="7819" xr:uid="{00000000-0005-0000-0000-00008B1E0000}"/>
    <cellStyle name="Normal 5 13 2 2 2 2" xfId="7820" xr:uid="{00000000-0005-0000-0000-00008C1E0000}"/>
    <cellStyle name="Normal 5 13 2 2 2 2 2" xfId="28189" xr:uid="{6171B868-8C5C-4981-805D-711DB03453F1}"/>
    <cellStyle name="Normal 5 13 2 2 2 3" xfId="28188" xr:uid="{71B933F5-C715-46C6-8346-47D530547A7F}"/>
    <cellStyle name="Normal 5 13 2 2 3" xfId="7821" xr:uid="{00000000-0005-0000-0000-00008D1E0000}"/>
    <cellStyle name="Normal 5 13 2 2 3 2" xfId="28190" xr:uid="{F239356A-6232-4B4F-BBDD-0DA215F79CA7}"/>
    <cellStyle name="Normal 5 13 2 2 4" xfId="28187" xr:uid="{2B6017B6-EB58-4A70-8D60-F6D5B1BBD455}"/>
    <cellStyle name="Normal 5 13 2 2 5" xfId="24436" xr:uid="{8417D416-F46B-4597-A46A-5F3C1F66944C}"/>
    <cellStyle name="Normal 5 13 2 2 6" xfId="38296" xr:uid="{3C95585E-A09B-406C-B4E2-B727AAC1B3D5}"/>
    <cellStyle name="Normal 5 13 2 2 7" xfId="40776" xr:uid="{EB0280BF-FBF1-4F08-A401-EE13AAE7A556}"/>
    <cellStyle name="Normal 5 13 2 2 8" xfId="43254" xr:uid="{0237EB2A-CF27-435F-B429-CF5F6C31BCDD}"/>
    <cellStyle name="Normal 5 13 2 3" xfId="7822" xr:uid="{00000000-0005-0000-0000-00008E1E0000}"/>
    <cellStyle name="Normal 5 13 2 3 2" xfId="7823" xr:uid="{00000000-0005-0000-0000-00008F1E0000}"/>
    <cellStyle name="Normal 5 13 2 3 2 2" xfId="7824" xr:uid="{00000000-0005-0000-0000-0000901E0000}"/>
    <cellStyle name="Normal 5 13 2 3 2 2 2" xfId="28193" xr:uid="{010501DF-4187-4FF9-8BF4-35F6E364958D}"/>
    <cellStyle name="Normal 5 13 2 3 2 3" xfId="28192" xr:uid="{1C15469B-8286-4326-95F7-E20DF8D0574D}"/>
    <cellStyle name="Normal 5 13 2 3 3" xfId="7825" xr:uid="{00000000-0005-0000-0000-0000911E0000}"/>
    <cellStyle name="Normal 5 13 2 3 3 2" xfId="28194" xr:uid="{439B957A-6757-450F-A077-DC796486BEA3}"/>
    <cellStyle name="Normal 5 13 2 3 4" xfId="28191" xr:uid="{B6B283EC-4997-4BF9-8090-4221684FB91A}"/>
    <cellStyle name="Normal 5 13 2 4" xfId="7826" xr:uid="{00000000-0005-0000-0000-0000921E0000}"/>
    <cellStyle name="Normal 5 13 2 4 2" xfId="7827" xr:uid="{00000000-0005-0000-0000-0000931E0000}"/>
    <cellStyle name="Normal 5 13 2 4 2 2" xfId="28196" xr:uid="{6B4CE43E-F689-4DEA-BD52-5BD88B85D383}"/>
    <cellStyle name="Normal 5 13 2 4 3" xfId="28195" xr:uid="{A83A3A74-7D2F-45F5-B2CB-285D85EACE67}"/>
    <cellStyle name="Normal 5 13 2 5" xfId="7828" xr:uid="{00000000-0005-0000-0000-0000941E0000}"/>
    <cellStyle name="Normal 5 13 2 5 2" xfId="28197" xr:uid="{0BE9265E-3BE4-467B-A02F-335C6D8C933A}"/>
    <cellStyle name="Normal 5 13 2 6" xfId="28186" xr:uid="{A01594B0-8F92-4430-994F-78003FABCC4A}"/>
    <cellStyle name="Normal 5 13 2 7" xfId="21802" xr:uid="{F4F8CBAD-C62E-43FC-AB4F-D9A3406445C3}"/>
    <cellStyle name="Normal 5 13 2 8" xfId="37468" xr:uid="{82D4FAD7-EF09-4EE7-9FAF-D1A8384D32A5}"/>
    <cellStyle name="Normal 5 13 2 9" xfId="39948" xr:uid="{C600410D-85EA-479C-AD07-6A50CB567B81}"/>
    <cellStyle name="Normal 5 13 3" xfId="7829" xr:uid="{00000000-0005-0000-0000-0000951E0000}"/>
    <cellStyle name="Normal 5 13 3 2" xfId="7830" xr:uid="{00000000-0005-0000-0000-0000961E0000}"/>
    <cellStyle name="Normal 5 13 3 2 2" xfId="7831" xr:uid="{00000000-0005-0000-0000-0000971E0000}"/>
    <cellStyle name="Normal 5 13 3 2 2 2" xfId="28200" xr:uid="{C3B6E786-E8CE-4E93-8C13-23E807181560}"/>
    <cellStyle name="Normal 5 13 3 2 3" xfId="28199" xr:uid="{30D9A156-2F5A-4898-9B9B-96C718335960}"/>
    <cellStyle name="Normal 5 13 3 3" xfId="7832" xr:uid="{00000000-0005-0000-0000-0000981E0000}"/>
    <cellStyle name="Normal 5 13 3 3 2" xfId="28201" xr:uid="{9B68BE17-5A11-42B1-8409-EE5621550201}"/>
    <cellStyle name="Normal 5 13 3 4" xfId="7833" xr:uid="{00000000-0005-0000-0000-0000991E0000}"/>
    <cellStyle name="Normal 5 13 3 4 2" xfId="28202" xr:uid="{ADF12F88-A491-48B3-B779-A7BF631F04B5}"/>
    <cellStyle name="Normal 5 13 3 5" xfId="28198" xr:uid="{47FE8844-893B-44F9-B601-2E7D4AFF8EA9}"/>
    <cellStyle name="Normal 5 13 3 6" xfId="24435" xr:uid="{D32A65F8-3D16-41A2-94E5-BF2D9CC8FCFC}"/>
    <cellStyle name="Normal 5 13 3 7" xfId="38295" xr:uid="{854F822E-3F10-4E5A-877B-C94C3517BBB2}"/>
    <cellStyle name="Normal 5 13 3 8" xfId="40775" xr:uid="{1F6389E7-F811-4F65-9C84-F85259945BD7}"/>
    <cellStyle name="Normal 5 13 3 9" xfId="43253" xr:uid="{0698654F-FCBC-4B2A-A2E6-C1E7A940A21F}"/>
    <cellStyle name="Normal 5 13 4" xfId="7834" xr:uid="{00000000-0005-0000-0000-00009A1E0000}"/>
    <cellStyle name="Normal 5 13 4 2" xfId="7835" xr:uid="{00000000-0005-0000-0000-00009B1E0000}"/>
    <cellStyle name="Normal 5 13 4 2 2" xfId="7836" xr:uid="{00000000-0005-0000-0000-00009C1E0000}"/>
    <cellStyle name="Normal 5 13 4 2 2 2" xfId="28205" xr:uid="{B609548E-3F48-4152-A9A1-80BC7FF25238}"/>
    <cellStyle name="Normal 5 13 4 2 3" xfId="28204" xr:uid="{227D2AD3-2B71-44B9-947B-091110BC6BEC}"/>
    <cellStyle name="Normal 5 13 4 3" xfId="7837" xr:uid="{00000000-0005-0000-0000-00009D1E0000}"/>
    <cellStyle name="Normal 5 13 4 3 2" xfId="28206" xr:uid="{2BA09088-7030-4461-A9AF-ECE56F00473E}"/>
    <cellStyle name="Normal 5 13 4 4" xfId="28203" xr:uid="{67DE393E-00C6-4DD5-90A7-39D32605DEBF}"/>
    <cellStyle name="Normal 5 13 5" xfId="7838" xr:uid="{00000000-0005-0000-0000-00009E1E0000}"/>
    <cellStyle name="Normal 5 13 5 2" xfId="7839" xr:uid="{00000000-0005-0000-0000-00009F1E0000}"/>
    <cellStyle name="Normal 5 13 5 2 2" xfId="28208" xr:uid="{7A0716E5-E26D-434E-8F58-CAB1CA4EED8F}"/>
    <cellStyle name="Normal 5 13 5 3" xfId="28207" xr:uid="{070C76D0-447A-4E21-9A6F-63615058599D}"/>
    <cellStyle name="Normal 5 13 6" xfId="7840" xr:uid="{00000000-0005-0000-0000-0000A01E0000}"/>
    <cellStyle name="Normal 5 13 6 2" xfId="28209" xr:uid="{22ADB6BF-EE0B-4B41-A36E-8FA954AE12CD}"/>
    <cellStyle name="Normal 5 13 7" xfId="28185" xr:uid="{9D7B7407-7CB5-4B59-9AB8-E57519ECFC65}"/>
    <cellStyle name="Normal 5 13 8" xfId="21801" xr:uid="{F866132C-D37E-433E-B67F-B792939F44C5}"/>
    <cellStyle name="Normal 5 13 9" xfId="37467" xr:uid="{7F2D3EBA-136D-4253-BEA5-C6650AD43B4D}"/>
    <cellStyle name="Normal 5 14" xfId="7841" xr:uid="{00000000-0005-0000-0000-0000A11E0000}"/>
    <cellStyle name="Normal 5 14 2" xfId="7842" xr:uid="{00000000-0005-0000-0000-0000A21E0000}"/>
    <cellStyle name="Normal 5 14 2 2" xfId="28211" xr:uid="{083A2F2B-4481-4701-B53B-A4182F1508B1}"/>
    <cellStyle name="Normal 5 14 3" xfId="28210" xr:uid="{DE7EA16E-DA8B-4142-9E4B-5CEE3BF71AF8}"/>
    <cellStyle name="Normal 5 14 4" xfId="21803" xr:uid="{C994C93F-B033-47FE-A24E-2D437A042B7F}"/>
    <cellStyle name="Normal 5 15" xfId="19913" xr:uid="{76E041A1-A71E-44D1-877C-43B3A4494150}"/>
    <cellStyle name="Normal 5 2" xfId="7843" xr:uid="{00000000-0005-0000-0000-0000A31E0000}"/>
    <cellStyle name="Normal 5 2 10" xfId="7844" xr:uid="{00000000-0005-0000-0000-0000A41E0000}"/>
    <cellStyle name="Normal 5 2 10 2" xfId="28212" xr:uid="{1F52E7F9-D0E6-4506-9C16-E81CFDBEB383}"/>
    <cellStyle name="Normal 5 2 11" xfId="19917" xr:uid="{BD430396-A52B-44B3-A1EC-961C09FD2409}"/>
    <cellStyle name="Normal 5 2 2" xfId="7845" xr:uid="{00000000-0005-0000-0000-0000A51E0000}"/>
    <cellStyle name="Normal 5 2 2 10" xfId="7846" xr:uid="{00000000-0005-0000-0000-0000A61E0000}"/>
    <cellStyle name="Normal 5 2 2 10 10" xfId="39196" xr:uid="{D0019375-DEF5-41AE-9320-BBDF983DB3E5}"/>
    <cellStyle name="Normal 5 2 2 10 11" xfId="41674" xr:uid="{3915D275-AD95-4CD7-BC56-CBF59EDDB172}"/>
    <cellStyle name="Normal 5 2 2 10 2" xfId="7847" xr:uid="{00000000-0005-0000-0000-0000A71E0000}"/>
    <cellStyle name="Normal 5 2 2 10 2 10" xfId="42429" xr:uid="{73AA5959-FDA0-451C-8C74-11D58CA6DEAC}"/>
    <cellStyle name="Normal 5 2 2 10 2 2" xfId="7848" xr:uid="{00000000-0005-0000-0000-0000A81E0000}"/>
    <cellStyle name="Normal 5 2 2 10 2 2 2" xfId="7849" xr:uid="{00000000-0005-0000-0000-0000A91E0000}"/>
    <cellStyle name="Normal 5 2 2 10 2 2 2 2" xfId="7850" xr:uid="{00000000-0005-0000-0000-0000AA1E0000}"/>
    <cellStyle name="Normal 5 2 2 10 2 2 2 2 2" xfId="28217" xr:uid="{59B2A4C2-8DCC-47D5-ABEA-AEFBC4DC198A}"/>
    <cellStyle name="Normal 5 2 2 10 2 2 2 3" xfId="28216" xr:uid="{2A3B2028-A075-4B7E-B4A8-5F7C54A66F2A}"/>
    <cellStyle name="Normal 5 2 2 10 2 2 3" xfId="7851" xr:uid="{00000000-0005-0000-0000-0000AB1E0000}"/>
    <cellStyle name="Normal 5 2 2 10 2 2 3 2" xfId="28218" xr:uid="{91AC249A-96BB-41F9-8517-1F46F79521CC}"/>
    <cellStyle name="Normal 5 2 2 10 2 2 4" xfId="28215" xr:uid="{581B5000-441D-412D-A257-A6F5BEF936C3}"/>
    <cellStyle name="Normal 5 2 2 10 2 2 5" xfId="24438" xr:uid="{4220E0E8-D002-47BB-A629-622B5CC68720}"/>
    <cellStyle name="Normal 5 2 2 10 2 2 6" xfId="38298" xr:uid="{777544B2-65B1-461A-8FEA-AC6EC6579401}"/>
    <cellStyle name="Normal 5 2 2 10 2 2 7" xfId="40778" xr:uid="{F7B8B624-1423-4188-B76E-2AB8E6F166AF}"/>
    <cellStyle name="Normal 5 2 2 10 2 2 8" xfId="43256" xr:uid="{C33022FC-7667-4249-BDEF-D33E0B1A2D1D}"/>
    <cellStyle name="Normal 5 2 2 10 2 3" xfId="7852" xr:uid="{00000000-0005-0000-0000-0000AC1E0000}"/>
    <cellStyle name="Normal 5 2 2 10 2 3 2" xfId="7853" xr:uid="{00000000-0005-0000-0000-0000AD1E0000}"/>
    <cellStyle name="Normal 5 2 2 10 2 3 2 2" xfId="7854" xr:uid="{00000000-0005-0000-0000-0000AE1E0000}"/>
    <cellStyle name="Normal 5 2 2 10 2 3 2 2 2" xfId="28221" xr:uid="{1ABACE10-FEC6-489F-8E44-53489EA3F4E4}"/>
    <cellStyle name="Normal 5 2 2 10 2 3 2 3" xfId="28220" xr:uid="{AB7DF24D-F0F6-448A-80E4-212CE487AB3B}"/>
    <cellStyle name="Normal 5 2 2 10 2 3 3" xfId="7855" xr:uid="{00000000-0005-0000-0000-0000AF1E0000}"/>
    <cellStyle name="Normal 5 2 2 10 2 3 3 2" xfId="28222" xr:uid="{474F2884-562C-4EE6-BA92-6356E713C59E}"/>
    <cellStyle name="Normal 5 2 2 10 2 3 4" xfId="28219" xr:uid="{55E33A96-1D12-42AC-99D1-60E957A4153A}"/>
    <cellStyle name="Normal 5 2 2 10 2 4" xfId="7856" xr:uid="{00000000-0005-0000-0000-0000B01E0000}"/>
    <cellStyle name="Normal 5 2 2 10 2 4 2" xfId="7857" xr:uid="{00000000-0005-0000-0000-0000B11E0000}"/>
    <cellStyle name="Normal 5 2 2 10 2 4 2 2" xfId="28224" xr:uid="{2D2B50A3-9FEE-4BE0-8642-4A16D9F49FBA}"/>
    <cellStyle name="Normal 5 2 2 10 2 4 3" xfId="28223" xr:uid="{87A73477-9C31-47AF-8AB2-82310BA83076}"/>
    <cellStyle name="Normal 5 2 2 10 2 5" xfId="7858" xr:uid="{00000000-0005-0000-0000-0000B21E0000}"/>
    <cellStyle name="Normal 5 2 2 10 2 5 2" xfId="28225" xr:uid="{9121EABF-49DA-47AE-A7ED-668638E6751C}"/>
    <cellStyle name="Normal 5 2 2 10 2 6" xfId="28214" xr:uid="{0D3494B2-FB68-4848-BD06-49EC15150EAC}"/>
    <cellStyle name="Normal 5 2 2 10 2 7" xfId="21806" xr:uid="{D82AA39F-D238-47E9-9FF0-F7ABB2FA5B5F}"/>
    <cellStyle name="Normal 5 2 2 10 2 8" xfId="37471" xr:uid="{1DD7725E-4E64-4FB2-A66A-480ECF1FCF39}"/>
    <cellStyle name="Normal 5 2 2 10 2 9" xfId="39951" xr:uid="{E6A28B83-BE9E-439F-BBB1-A4DEEEDE7D97}"/>
    <cellStyle name="Normal 5 2 2 10 3" xfId="7859" xr:uid="{00000000-0005-0000-0000-0000B31E0000}"/>
    <cellStyle name="Normal 5 2 2 10 3 2" xfId="7860" xr:uid="{00000000-0005-0000-0000-0000B41E0000}"/>
    <cellStyle name="Normal 5 2 2 10 3 2 2" xfId="7861" xr:uid="{00000000-0005-0000-0000-0000B51E0000}"/>
    <cellStyle name="Normal 5 2 2 10 3 2 2 2" xfId="7862" xr:uid="{00000000-0005-0000-0000-0000B61E0000}"/>
    <cellStyle name="Normal 5 2 2 10 3 2 2 2 2" xfId="28229" xr:uid="{0E765ECB-CE19-4494-A8C1-7D077E5E9430}"/>
    <cellStyle name="Normal 5 2 2 10 3 2 2 3" xfId="28228" xr:uid="{FE524E0A-E6A0-4C79-961C-00E5D7787D89}"/>
    <cellStyle name="Normal 5 2 2 10 3 2 3" xfId="7863" xr:uid="{00000000-0005-0000-0000-0000B71E0000}"/>
    <cellStyle name="Normal 5 2 2 10 3 2 3 2" xfId="28230" xr:uid="{DB4514F4-E354-4A18-9D89-D0FE5C31BA66}"/>
    <cellStyle name="Normal 5 2 2 10 3 2 4" xfId="28227" xr:uid="{DFC08D99-0B00-4962-BC2B-B538BFCEC8DB}"/>
    <cellStyle name="Normal 5 2 2 10 3 3" xfId="7864" xr:uid="{00000000-0005-0000-0000-0000B81E0000}"/>
    <cellStyle name="Normal 5 2 2 10 3 3 2" xfId="7865" xr:uid="{00000000-0005-0000-0000-0000B91E0000}"/>
    <cellStyle name="Normal 5 2 2 10 3 3 2 2" xfId="28232" xr:uid="{385B7972-25A4-4F16-9C50-A82AED8CFBBF}"/>
    <cellStyle name="Normal 5 2 2 10 3 3 3" xfId="28231" xr:uid="{926395EC-229A-4F41-9F4E-9022B6BA9610}"/>
    <cellStyle name="Normal 5 2 2 10 3 4" xfId="7866" xr:uid="{00000000-0005-0000-0000-0000BA1E0000}"/>
    <cellStyle name="Normal 5 2 2 10 3 4 2" xfId="28233" xr:uid="{30167890-1E4A-4384-9B76-6E5B71783957}"/>
    <cellStyle name="Normal 5 2 2 10 3 5" xfId="28226" xr:uid="{9302BA6D-5D01-4B12-888F-F99EC3300F2A}"/>
    <cellStyle name="Normal 5 2 2 10 3 6" xfId="24437" xr:uid="{2B12F6B9-EE52-4759-A14A-3AC90CF694BD}"/>
    <cellStyle name="Normal 5 2 2 10 3 7" xfId="38297" xr:uid="{FA8A55B3-F8A7-4CD1-8DC6-CE087730431A}"/>
    <cellStyle name="Normal 5 2 2 10 3 8" xfId="40777" xr:uid="{95580647-917E-4389-AE05-5F84529801D7}"/>
    <cellStyle name="Normal 5 2 2 10 3 9" xfId="43255" xr:uid="{0FE5FFB0-29AE-4471-B519-60CF6F58EFAD}"/>
    <cellStyle name="Normal 5 2 2 10 4" xfId="7867" xr:uid="{00000000-0005-0000-0000-0000BB1E0000}"/>
    <cellStyle name="Normal 5 2 2 10 4 2" xfId="28234" xr:uid="{F03CCD8F-06FF-4593-B149-D60C306A3831}"/>
    <cellStyle name="Normal 5 2 2 10 5" xfId="7868" xr:uid="{00000000-0005-0000-0000-0000BC1E0000}"/>
    <cellStyle name="Normal 5 2 2 10 5 2" xfId="7869" xr:uid="{00000000-0005-0000-0000-0000BD1E0000}"/>
    <cellStyle name="Normal 5 2 2 10 5 2 2" xfId="28236" xr:uid="{1466942E-5604-4933-8276-DC3B1460DF17}"/>
    <cellStyle name="Normal 5 2 2 10 5 3" xfId="28235" xr:uid="{ED691477-1836-487B-AA1E-809B2CB89BCE}"/>
    <cellStyle name="Normal 5 2 2 10 6" xfId="7870" xr:uid="{00000000-0005-0000-0000-0000BE1E0000}"/>
    <cellStyle name="Normal 5 2 2 10 6 2" xfId="28237" xr:uid="{B397201D-3A28-4558-8BC8-CECD4E6B51EE}"/>
    <cellStyle name="Normal 5 2 2 10 7" xfId="28213" xr:uid="{2E5EAD43-431D-4BA9-92C2-2F2A4F8702BE}"/>
    <cellStyle name="Normal 5 2 2 10 8" xfId="19919" xr:uid="{D166DE9A-5567-49AC-8CEB-BB27585A2CE4}"/>
    <cellStyle name="Normal 5 2 2 10 9" xfId="36716" xr:uid="{B4AC1079-5EE6-4829-9566-897627CB0068}"/>
    <cellStyle name="Normal 5 2 2 11" xfId="7871" xr:uid="{00000000-0005-0000-0000-0000BF1E0000}"/>
    <cellStyle name="Normal 5 2 2 11 10" xfId="39197" xr:uid="{3CDD0276-FB8F-47CE-8735-08014512436B}"/>
    <cellStyle name="Normal 5 2 2 11 11" xfId="41675" xr:uid="{E29A1766-74B1-47A5-B41E-C3B6F1E0B9D2}"/>
    <cellStyle name="Normal 5 2 2 11 2" xfId="7872" xr:uid="{00000000-0005-0000-0000-0000C01E0000}"/>
    <cellStyle name="Normal 5 2 2 11 2 10" xfId="42430" xr:uid="{AD65D768-A820-4245-9413-9E03CE478826}"/>
    <cellStyle name="Normal 5 2 2 11 2 2" xfId="7873" xr:uid="{00000000-0005-0000-0000-0000C11E0000}"/>
    <cellStyle name="Normal 5 2 2 11 2 2 2" xfId="7874" xr:uid="{00000000-0005-0000-0000-0000C21E0000}"/>
    <cellStyle name="Normal 5 2 2 11 2 2 2 2" xfId="7875" xr:uid="{00000000-0005-0000-0000-0000C31E0000}"/>
    <cellStyle name="Normal 5 2 2 11 2 2 2 2 2" xfId="28242" xr:uid="{52BE4A30-B62F-4F5D-A16E-1EA1236A2C34}"/>
    <cellStyle name="Normal 5 2 2 11 2 2 2 3" xfId="28241" xr:uid="{2E1AE3E0-00F1-4FE8-A651-99BACA7040AE}"/>
    <cellStyle name="Normal 5 2 2 11 2 2 3" xfId="7876" xr:uid="{00000000-0005-0000-0000-0000C41E0000}"/>
    <cellStyle name="Normal 5 2 2 11 2 2 3 2" xfId="28243" xr:uid="{A51F5C9C-7962-4D74-B5CB-D11D83D7C89E}"/>
    <cellStyle name="Normal 5 2 2 11 2 2 4" xfId="28240" xr:uid="{8419A4E4-25EB-444C-94B4-C767F59DCF39}"/>
    <cellStyle name="Normal 5 2 2 11 2 2 5" xfId="24440" xr:uid="{D4B8EC6B-3D46-43C8-9038-F1B115579C89}"/>
    <cellStyle name="Normal 5 2 2 11 2 2 6" xfId="38300" xr:uid="{F355A199-8003-400B-91C6-4888D66B4E0C}"/>
    <cellStyle name="Normal 5 2 2 11 2 2 7" xfId="40780" xr:uid="{0282205C-37AD-44DF-A1B9-3ACE7A4546D5}"/>
    <cellStyle name="Normal 5 2 2 11 2 2 8" xfId="43258" xr:uid="{E97CB8B9-84C0-47D3-919E-A1931C23E979}"/>
    <cellStyle name="Normal 5 2 2 11 2 3" xfId="7877" xr:uid="{00000000-0005-0000-0000-0000C51E0000}"/>
    <cellStyle name="Normal 5 2 2 11 2 3 2" xfId="7878" xr:uid="{00000000-0005-0000-0000-0000C61E0000}"/>
    <cellStyle name="Normal 5 2 2 11 2 3 2 2" xfId="7879" xr:uid="{00000000-0005-0000-0000-0000C71E0000}"/>
    <cellStyle name="Normal 5 2 2 11 2 3 2 2 2" xfId="28246" xr:uid="{C8D90C6A-F097-47F9-96B2-751A0CA25D83}"/>
    <cellStyle name="Normal 5 2 2 11 2 3 2 3" xfId="28245" xr:uid="{2893E7E5-FBF7-499A-B309-3C2A8E69A9A8}"/>
    <cellStyle name="Normal 5 2 2 11 2 3 3" xfId="7880" xr:uid="{00000000-0005-0000-0000-0000C81E0000}"/>
    <cellStyle name="Normal 5 2 2 11 2 3 3 2" xfId="28247" xr:uid="{A6921BB5-44E3-4E7E-999B-2AC7A92ECEA8}"/>
    <cellStyle name="Normal 5 2 2 11 2 3 4" xfId="28244" xr:uid="{EC8194D3-9946-49F8-AB7F-9644F860D8E6}"/>
    <cellStyle name="Normal 5 2 2 11 2 4" xfId="7881" xr:uid="{00000000-0005-0000-0000-0000C91E0000}"/>
    <cellStyle name="Normal 5 2 2 11 2 4 2" xfId="7882" xr:uid="{00000000-0005-0000-0000-0000CA1E0000}"/>
    <cellStyle name="Normal 5 2 2 11 2 4 2 2" xfId="28249" xr:uid="{5DB56416-30FF-4149-8A41-1170027F4736}"/>
    <cellStyle name="Normal 5 2 2 11 2 4 3" xfId="28248" xr:uid="{033ABC64-E3DE-48DC-BA83-081205896F56}"/>
    <cellStyle name="Normal 5 2 2 11 2 5" xfId="7883" xr:uid="{00000000-0005-0000-0000-0000CB1E0000}"/>
    <cellStyle name="Normal 5 2 2 11 2 5 2" xfId="28250" xr:uid="{24BEBA60-3188-4DDE-AF94-52694C412ADD}"/>
    <cellStyle name="Normal 5 2 2 11 2 6" xfId="28239" xr:uid="{F60B6AE8-AC37-4192-AB9B-CD82310096C0}"/>
    <cellStyle name="Normal 5 2 2 11 2 7" xfId="21807" xr:uid="{F0210C49-05D5-4A3E-B241-07A15E538DBA}"/>
    <cellStyle name="Normal 5 2 2 11 2 8" xfId="37472" xr:uid="{426D9860-3B5E-4F30-A752-7EA8E6149B1D}"/>
    <cellStyle name="Normal 5 2 2 11 2 9" xfId="39952" xr:uid="{E769E21A-399E-4707-AF94-17CBE4130E55}"/>
    <cellStyle name="Normal 5 2 2 11 3" xfId="7884" xr:uid="{00000000-0005-0000-0000-0000CC1E0000}"/>
    <cellStyle name="Normal 5 2 2 11 3 2" xfId="7885" xr:uid="{00000000-0005-0000-0000-0000CD1E0000}"/>
    <cellStyle name="Normal 5 2 2 11 3 2 2" xfId="7886" xr:uid="{00000000-0005-0000-0000-0000CE1E0000}"/>
    <cellStyle name="Normal 5 2 2 11 3 2 2 2" xfId="7887" xr:uid="{00000000-0005-0000-0000-0000CF1E0000}"/>
    <cellStyle name="Normal 5 2 2 11 3 2 2 2 2" xfId="28254" xr:uid="{EF6D74F8-806A-4E4A-B95A-3B0A215D38B0}"/>
    <cellStyle name="Normal 5 2 2 11 3 2 2 3" xfId="28253" xr:uid="{46733320-1AAA-400D-9161-2E1425FFE7D6}"/>
    <cellStyle name="Normal 5 2 2 11 3 2 3" xfId="7888" xr:uid="{00000000-0005-0000-0000-0000D01E0000}"/>
    <cellStyle name="Normal 5 2 2 11 3 2 3 2" xfId="28255" xr:uid="{37FE2187-8649-4450-8845-A68BA61F68A5}"/>
    <cellStyle name="Normal 5 2 2 11 3 2 4" xfId="28252" xr:uid="{E1377DAD-E0A5-4E04-90C6-32AC950D39CF}"/>
    <cellStyle name="Normal 5 2 2 11 3 3" xfId="7889" xr:uid="{00000000-0005-0000-0000-0000D11E0000}"/>
    <cellStyle name="Normal 5 2 2 11 3 3 2" xfId="7890" xr:uid="{00000000-0005-0000-0000-0000D21E0000}"/>
    <cellStyle name="Normal 5 2 2 11 3 3 2 2" xfId="28257" xr:uid="{78AF415A-E33E-40BF-9CE2-96B0B7CC33AB}"/>
    <cellStyle name="Normal 5 2 2 11 3 3 3" xfId="28256" xr:uid="{10109DF9-6949-440C-89BB-B7422E2DEF3F}"/>
    <cellStyle name="Normal 5 2 2 11 3 4" xfId="7891" xr:uid="{00000000-0005-0000-0000-0000D31E0000}"/>
    <cellStyle name="Normal 5 2 2 11 3 4 2" xfId="28258" xr:uid="{CBDE3F5F-7731-49E3-A5CB-F523E24FD7C2}"/>
    <cellStyle name="Normal 5 2 2 11 3 5" xfId="28251" xr:uid="{E2F9F597-8191-41DF-8597-7DEDFE6C2D23}"/>
    <cellStyle name="Normal 5 2 2 11 3 6" xfId="24439" xr:uid="{B7BDD8C0-A536-434B-A234-CC5466C59BEF}"/>
    <cellStyle name="Normal 5 2 2 11 3 7" xfId="38299" xr:uid="{2CD04C31-8662-4FF2-9603-78A3581203B0}"/>
    <cellStyle name="Normal 5 2 2 11 3 8" xfId="40779" xr:uid="{319B4725-0B13-4FD5-9A10-656747F347F5}"/>
    <cellStyle name="Normal 5 2 2 11 3 9" xfId="43257" xr:uid="{14988C25-E512-4B4B-BB7E-D96D9D9256CD}"/>
    <cellStyle name="Normal 5 2 2 11 4" xfId="7892" xr:uid="{00000000-0005-0000-0000-0000D41E0000}"/>
    <cellStyle name="Normal 5 2 2 11 4 2" xfId="28259" xr:uid="{91834149-7B14-4721-AE5F-CCC9E571F305}"/>
    <cellStyle name="Normal 5 2 2 11 5" xfId="7893" xr:uid="{00000000-0005-0000-0000-0000D51E0000}"/>
    <cellStyle name="Normal 5 2 2 11 5 2" xfId="7894" xr:uid="{00000000-0005-0000-0000-0000D61E0000}"/>
    <cellStyle name="Normal 5 2 2 11 5 2 2" xfId="28261" xr:uid="{37185227-C24E-42E1-83B6-B043A6576E31}"/>
    <cellStyle name="Normal 5 2 2 11 5 3" xfId="28260" xr:uid="{B6746969-183E-491D-8D4F-472AE841CD71}"/>
    <cellStyle name="Normal 5 2 2 11 6" xfId="7895" xr:uid="{00000000-0005-0000-0000-0000D71E0000}"/>
    <cellStyle name="Normal 5 2 2 11 6 2" xfId="28262" xr:uid="{5772D368-94A2-4432-9927-3CBE717ACFDA}"/>
    <cellStyle name="Normal 5 2 2 11 7" xfId="28238" xr:uid="{A653F6CA-0944-40FE-A5C1-1F17B3BAE806}"/>
    <cellStyle name="Normal 5 2 2 11 8" xfId="19920" xr:uid="{927325E9-480A-4E2F-BB0E-592553A0460C}"/>
    <cellStyle name="Normal 5 2 2 11 9" xfId="36717" xr:uid="{6670498E-3653-4A7A-A287-40A86D0671A0}"/>
    <cellStyle name="Normal 5 2 2 12" xfId="7896" xr:uid="{00000000-0005-0000-0000-0000D81E0000}"/>
    <cellStyle name="Normal 5 2 2 12 10" xfId="39198" xr:uid="{79E908C3-19F0-40DE-8F07-1F39A32060DA}"/>
    <cellStyle name="Normal 5 2 2 12 11" xfId="41676" xr:uid="{FE96B2C8-5B68-45E1-9AFD-174758890C74}"/>
    <cellStyle name="Normal 5 2 2 12 2" xfId="7897" xr:uid="{00000000-0005-0000-0000-0000D91E0000}"/>
    <cellStyle name="Normal 5 2 2 12 2 10" xfId="42431" xr:uid="{E0207B79-95AE-4531-A7D8-42E7FEA97A47}"/>
    <cellStyle name="Normal 5 2 2 12 2 2" xfId="7898" xr:uid="{00000000-0005-0000-0000-0000DA1E0000}"/>
    <cellStyle name="Normal 5 2 2 12 2 2 2" xfId="7899" xr:uid="{00000000-0005-0000-0000-0000DB1E0000}"/>
    <cellStyle name="Normal 5 2 2 12 2 2 2 2" xfId="7900" xr:uid="{00000000-0005-0000-0000-0000DC1E0000}"/>
    <cellStyle name="Normal 5 2 2 12 2 2 2 2 2" xfId="28267" xr:uid="{586E9D35-C913-4B6E-868A-398F9D659EED}"/>
    <cellStyle name="Normal 5 2 2 12 2 2 2 3" xfId="28266" xr:uid="{6E6C7305-AFE2-4D2D-992D-6128DBF84831}"/>
    <cellStyle name="Normal 5 2 2 12 2 2 3" xfId="7901" xr:uid="{00000000-0005-0000-0000-0000DD1E0000}"/>
    <cellStyle name="Normal 5 2 2 12 2 2 3 2" xfId="28268" xr:uid="{EC748A0E-734B-4BD0-90DE-1151373C38A8}"/>
    <cellStyle name="Normal 5 2 2 12 2 2 4" xfId="28265" xr:uid="{9D315F25-F097-43AD-AAEF-30F1E4E1795A}"/>
    <cellStyle name="Normal 5 2 2 12 2 2 5" xfId="24442" xr:uid="{55247A50-203E-4068-B51D-344EC39E8FEB}"/>
    <cellStyle name="Normal 5 2 2 12 2 2 6" xfId="38302" xr:uid="{947C94ED-46ED-4831-BD8B-10320E6E39A2}"/>
    <cellStyle name="Normal 5 2 2 12 2 2 7" xfId="40782" xr:uid="{2D397B7F-3F15-4712-998F-07AA11387D64}"/>
    <cellStyle name="Normal 5 2 2 12 2 2 8" xfId="43260" xr:uid="{0CB1E287-4CA4-425B-95BE-8BC2C2074729}"/>
    <cellStyle name="Normal 5 2 2 12 2 3" xfId="7902" xr:uid="{00000000-0005-0000-0000-0000DE1E0000}"/>
    <cellStyle name="Normal 5 2 2 12 2 3 2" xfId="7903" xr:uid="{00000000-0005-0000-0000-0000DF1E0000}"/>
    <cellStyle name="Normal 5 2 2 12 2 3 2 2" xfId="7904" xr:uid="{00000000-0005-0000-0000-0000E01E0000}"/>
    <cellStyle name="Normal 5 2 2 12 2 3 2 2 2" xfId="28271" xr:uid="{4F6C858C-0C1D-4E51-86B5-B4AF2ED0D4E2}"/>
    <cellStyle name="Normal 5 2 2 12 2 3 2 3" xfId="28270" xr:uid="{3CC80004-011F-4089-B68C-4CACA2C15F38}"/>
    <cellStyle name="Normal 5 2 2 12 2 3 3" xfId="7905" xr:uid="{00000000-0005-0000-0000-0000E11E0000}"/>
    <cellStyle name="Normal 5 2 2 12 2 3 3 2" xfId="28272" xr:uid="{06D9D13D-AB80-44BC-ADFF-C7B41B8E5C80}"/>
    <cellStyle name="Normal 5 2 2 12 2 3 4" xfId="28269" xr:uid="{C0895D77-489B-4F43-AAA2-75BA0CD2FF55}"/>
    <cellStyle name="Normal 5 2 2 12 2 4" xfId="7906" xr:uid="{00000000-0005-0000-0000-0000E21E0000}"/>
    <cellStyle name="Normal 5 2 2 12 2 4 2" xfId="7907" xr:uid="{00000000-0005-0000-0000-0000E31E0000}"/>
    <cellStyle name="Normal 5 2 2 12 2 4 2 2" xfId="28274" xr:uid="{0FC9C83F-11CB-4E35-9C76-3B0E19FD9229}"/>
    <cellStyle name="Normal 5 2 2 12 2 4 3" xfId="28273" xr:uid="{25AA08B0-7EEE-411B-9486-0D0EC777FEC9}"/>
    <cellStyle name="Normal 5 2 2 12 2 5" xfId="7908" xr:uid="{00000000-0005-0000-0000-0000E41E0000}"/>
    <cellStyle name="Normal 5 2 2 12 2 5 2" xfId="28275" xr:uid="{FFE86F87-3281-4868-837C-5E6FF831426E}"/>
    <cellStyle name="Normal 5 2 2 12 2 6" xfId="28264" xr:uid="{FC0D1099-D31D-4AE6-B9B3-382E25F6376D}"/>
    <cellStyle name="Normal 5 2 2 12 2 7" xfId="21808" xr:uid="{C77C05CD-BDD4-42B8-9123-F34A891BDCB5}"/>
    <cellStyle name="Normal 5 2 2 12 2 8" xfId="37473" xr:uid="{345155F9-0899-43BA-9540-FB370DCCB8AC}"/>
    <cellStyle name="Normal 5 2 2 12 2 9" xfId="39953" xr:uid="{D8F5C2C0-5D36-4A6B-B9ED-B4810D916934}"/>
    <cellStyle name="Normal 5 2 2 12 3" xfId="7909" xr:uid="{00000000-0005-0000-0000-0000E51E0000}"/>
    <cellStyle name="Normal 5 2 2 12 3 2" xfId="7910" xr:uid="{00000000-0005-0000-0000-0000E61E0000}"/>
    <cellStyle name="Normal 5 2 2 12 3 2 2" xfId="7911" xr:uid="{00000000-0005-0000-0000-0000E71E0000}"/>
    <cellStyle name="Normal 5 2 2 12 3 2 2 2" xfId="7912" xr:uid="{00000000-0005-0000-0000-0000E81E0000}"/>
    <cellStyle name="Normal 5 2 2 12 3 2 2 2 2" xfId="28279" xr:uid="{5A6D6ED1-EFCF-4888-B668-078226EF61A2}"/>
    <cellStyle name="Normal 5 2 2 12 3 2 2 3" xfId="28278" xr:uid="{806FE991-F493-413D-BA19-94FDF9FD2D9F}"/>
    <cellStyle name="Normal 5 2 2 12 3 2 3" xfId="7913" xr:uid="{00000000-0005-0000-0000-0000E91E0000}"/>
    <cellStyle name="Normal 5 2 2 12 3 2 3 2" xfId="28280" xr:uid="{9A51F8F2-E9EA-4C72-BA6A-1F5101A8A85D}"/>
    <cellStyle name="Normal 5 2 2 12 3 2 4" xfId="28277" xr:uid="{8A4C2C90-0930-4915-A710-C339B8B4FF20}"/>
    <cellStyle name="Normal 5 2 2 12 3 3" xfId="7914" xr:uid="{00000000-0005-0000-0000-0000EA1E0000}"/>
    <cellStyle name="Normal 5 2 2 12 3 3 2" xfId="7915" xr:uid="{00000000-0005-0000-0000-0000EB1E0000}"/>
    <cellStyle name="Normal 5 2 2 12 3 3 2 2" xfId="28282" xr:uid="{891B4C14-31B3-4FFD-9765-3D1C93E2F926}"/>
    <cellStyle name="Normal 5 2 2 12 3 3 3" xfId="28281" xr:uid="{4F1C15BB-B53C-4440-BB5A-CD27E02EDEC8}"/>
    <cellStyle name="Normal 5 2 2 12 3 4" xfId="7916" xr:uid="{00000000-0005-0000-0000-0000EC1E0000}"/>
    <cellStyle name="Normal 5 2 2 12 3 4 2" xfId="28283" xr:uid="{CCA56EA2-F9F6-4106-928F-71A79BAFAA5A}"/>
    <cellStyle name="Normal 5 2 2 12 3 5" xfId="28276" xr:uid="{5BC72CAF-ECB3-42AE-AFBD-327D53CA49B3}"/>
    <cellStyle name="Normal 5 2 2 12 3 6" xfId="24441" xr:uid="{DB5E8F2C-44EB-4824-AB28-835305E4D9E9}"/>
    <cellStyle name="Normal 5 2 2 12 3 7" xfId="38301" xr:uid="{3473A413-2B02-4F6D-8260-4760E7FC45D7}"/>
    <cellStyle name="Normal 5 2 2 12 3 8" xfId="40781" xr:uid="{EF8B8251-7B45-4B82-980B-B669C681F90A}"/>
    <cellStyle name="Normal 5 2 2 12 3 9" xfId="43259" xr:uid="{26F6A189-7C1B-4E68-856F-629C8682D5D2}"/>
    <cellStyle name="Normal 5 2 2 12 4" xfId="7917" xr:uid="{00000000-0005-0000-0000-0000ED1E0000}"/>
    <cellStyle name="Normal 5 2 2 12 4 2" xfId="28284" xr:uid="{9F2C9AA3-03E3-4A66-9B39-FCC2268C6892}"/>
    <cellStyle name="Normal 5 2 2 12 5" xfId="7918" xr:uid="{00000000-0005-0000-0000-0000EE1E0000}"/>
    <cellStyle name="Normal 5 2 2 12 5 2" xfId="7919" xr:uid="{00000000-0005-0000-0000-0000EF1E0000}"/>
    <cellStyle name="Normal 5 2 2 12 5 2 2" xfId="28286" xr:uid="{829BBEE9-BA6C-4AAB-A440-4AF0CA563780}"/>
    <cellStyle name="Normal 5 2 2 12 5 3" xfId="28285" xr:uid="{1180AF23-6234-4A40-BA9C-9B777142B432}"/>
    <cellStyle name="Normal 5 2 2 12 6" xfId="7920" xr:uid="{00000000-0005-0000-0000-0000F01E0000}"/>
    <cellStyle name="Normal 5 2 2 12 6 2" xfId="28287" xr:uid="{79924474-B1DF-42AA-AC87-5BD9D2533369}"/>
    <cellStyle name="Normal 5 2 2 12 7" xfId="28263" xr:uid="{47F79B5F-FFA8-4078-9120-BF92A9D96762}"/>
    <cellStyle name="Normal 5 2 2 12 8" xfId="19921" xr:uid="{C0107423-20E7-4FB5-B0E7-A027EF0FEF35}"/>
    <cellStyle name="Normal 5 2 2 12 9" xfId="36718" xr:uid="{862ED3AB-DD48-4BA4-A19F-B4DB1EE3C831}"/>
    <cellStyle name="Normal 5 2 2 13" xfId="7921" xr:uid="{00000000-0005-0000-0000-0000F11E0000}"/>
    <cellStyle name="Normal 5 2 2 13 10" xfId="39199" xr:uid="{E75743DA-A359-4E7E-88C8-A26BFA655FF2}"/>
    <cellStyle name="Normal 5 2 2 13 11" xfId="41677" xr:uid="{4B9FBC13-2326-4D9D-91C3-7780BF779308}"/>
    <cellStyle name="Normal 5 2 2 13 2" xfId="7922" xr:uid="{00000000-0005-0000-0000-0000F21E0000}"/>
    <cellStyle name="Normal 5 2 2 13 2 10" xfId="42432" xr:uid="{C2B4D4EF-2C8C-4926-952F-89F8ED91FC65}"/>
    <cellStyle name="Normal 5 2 2 13 2 2" xfId="7923" xr:uid="{00000000-0005-0000-0000-0000F31E0000}"/>
    <cellStyle name="Normal 5 2 2 13 2 2 2" xfId="7924" xr:uid="{00000000-0005-0000-0000-0000F41E0000}"/>
    <cellStyle name="Normal 5 2 2 13 2 2 2 2" xfId="7925" xr:uid="{00000000-0005-0000-0000-0000F51E0000}"/>
    <cellStyle name="Normal 5 2 2 13 2 2 2 2 2" xfId="28292" xr:uid="{5BBFDF22-8B3D-4747-A919-23E915E83644}"/>
    <cellStyle name="Normal 5 2 2 13 2 2 2 3" xfId="28291" xr:uid="{FDB306F7-947F-481C-8DB9-840102B76DB7}"/>
    <cellStyle name="Normal 5 2 2 13 2 2 3" xfId="7926" xr:uid="{00000000-0005-0000-0000-0000F61E0000}"/>
    <cellStyle name="Normal 5 2 2 13 2 2 3 2" xfId="28293" xr:uid="{2C572117-4C93-48C4-859B-3A12840C633E}"/>
    <cellStyle name="Normal 5 2 2 13 2 2 4" xfId="28290" xr:uid="{70D4C9D9-3300-41CE-AA4E-A27C26D6BA3C}"/>
    <cellStyle name="Normal 5 2 2 13 2 2 5" xfId="24444" xr:uid="{087BAFCC-37BB-42B2-93BE-BA858D78F36A}"/>
    <cellStyle name="Normal 5 2 2 13 2 2 6" xfId="38304" xr:uid="{A74EA6F9-9959-4194-B854-3195F23C949A}"/>
    <cellStyle name="Normal 5 2 2 13 2 2 7" xfId="40784" xr:uid="{9E511B4E-7E64-4DA1-A44F-DDAEBFBE20C2}"/>
    <cellStyle name="Normal 5 2 2 13 2 2 8" xfId="43262" xr:uid="{E0A205D7-7DA8-4DFB-9DAD-EDD878F70058}"/>
    <cellStyle name="Normal 5 2 2 13 2 3" xfId="7927" xr:uid="{00000000-0005-0000-0000-0000F71E0000}"/>
    <cellStyle name="Normal 5 2 2 13 2 3 2" xfId="7928" xr:uid="{00000000-0005-0000-0000-0000F81E0000}"/>
    <cellStyle name="Normal 5 2 2 13 2 3 2 2" xfId="7929" xr:uid="{00000000-0005-0000-0000-0000F91E0000}"/>
    <cellStyle name="Normal 5 2 2 13 2 3 2 2 2" xfId="28296" xr:uid="{68BD80E3-236F-4B9B-B09A-CC9CD6F0187F}"/>
    <cellStyle name="Normal 5 2 2 13 2 3 2 3" xfId="28295" xr:uid="{D4F4024C-EA51-43AE-B81A-3B220E83FC6C}"/>
    <cellStyle name="Normal 5 2 2 13 2 3 3" xfId="7930" xr:uid="{00000000-0005-0000-0000-0000FA1E0000}"/>
    <cellStyle name="Normal 5 2 2 13 2 3 3 2" xfId="28297" xr:uid="{9EA672C9-469F-4484-823C-D42C56B87270}"/>
    <cellStyle name="Normal 5 2 2 13 2 3 4" xfId="28294" xr:uid="{3A6C5172-BB60-4D5A-A92E-02E2FEE5908C}"/>
    <cellStyle name="Normal 5 2 2 13 2 4" xfId="7931" xr:uid="{00000000-0005-0000-0000-0000FB1E0000}"/>
    <cellStyle name="Normal 5 2 2 13 2 4 2" xfId="7932" xr:uid="{00000000-0005-0000-0000-0000FC1E0000}"/>
    <cellStyle name="Normal 5 2 2 13 2 4 2 2" xfId="28299" xr:uid="{E09C1C0F-2627-489F-9248-E3541A935C5C}"/>
    <cellStyle name="Normal 5 2 2 13 2 4 3" xfId="28298" xr:uid="{80A36D7D-10D7-4273-8AF6-FAC094CFC5D9}"/>
    <cellStyle name="Normal 5 2 2 13 2 5" xfId="7933" xr:uid="{00000000-0005-0000-0000-0000FD1E0000}"/>
    <cellStyle name="Normal 5 2 2 13 2 5 2" xfId="28300" xr:uid="{9359B682-1C4B-41B0-887E-770F6C7C5587}"/>
    <cellStyle name="Normal 5 2 2 13 2 6" xfId="28289" xr:uid="{B9A5109B-F5D5-4E1F-9E32-4BFCF8A56EAA}"/>
    <cellStyle name="Normal 5 2 2 13 2 7" xfId="21809" xr:uid="{2B7A3797-A695-4C81-9952-80A85F0B89C1}"/>
    <cellStyle name="Normal 5 2 2 13 2 8" xfId="37474" xr:uid="{1DEED79E-9F53-4079-AED4-BFA01A4BB768}"/>
    <cellStyle name="Normal 5 2 2 13 2 9" xfId="39954" xr:uid="{A1FF2FE6-00F0-4695-8C73-2901F7211A49}"/>
    <cellStyle name="Normal 5 2 2 13 3" xfId="7934" xr:uid="{00000000-0005-0000-0000-0000FE1E0000}"/>
    <cellStyle name="Normal 5 2 2 13 3 2" xfId="7935" xr:uid="{00000000-0005-0000-0000-0000FF1E0000}"/>
    <cellStyle name="Normal 5 2 2 13 3 2 2" xfId="7936" xr:uid="{00000000-0005-0000-0000-0000001F0000}"/>
    <cellStyle name="Normal 5 2 2 13 3 2 2 2" xfId="7937" xr:uid="{00000000-0005-0000-0000-0000011F0000}"/>
    <cellStyle name="Normal 5 2 2 13 3 2 2 2 2" xfId="28304" xr:uid="{E489BC6E-8EED-4BC4-B02E-3780C428BDA9}"/>
    <cellStyle name="Normal 5 2 2 13 3 2 2 3" xfId="28303" xr:uid="{9FC534CC-3528-42F9-9804-2193448F6512}"/>
    <cellStyle name="Normal 5 2 2 13 3 2 3" xfId="7938" xr:uid="{00000000-0005-0000-0000-0000021F0000}"/>
    <cellStyle name="Normal 5 2 2 13 3 2 3 2" xfId="28305" xr:uid="{D3660CFA-3A4C-47B6-9338-757CB3E2A028}"/>
    <cellStyle name="Normal 5 2 2 13 3 2 4" xfId="28302" xr:uid="{AD3616A8-9DD1-4756-A978-68D7EB73AFB4}"/>
    <cellStyle name="Normal 5 2 2 13 3 3" xfId="7939" xr:uid="{00000000-0005-0000-0000-0000031F0000}"/>
    <cellStyle name="Normal 5 2 2 13 3 3 2" xfId="7940" xr:uid="{00000000-0005-0000-0000-0000041F0000}"/>
    <cellStyle name="Normal 5 2 2 13 3 3 2 2" xfId="28307" xr:uid="{AEF6028D-28E6-4097-ABC4-78BB4DC09F97}"/>
    <cellStyle name="Normal 5 2 2 13 3 3 3" xfId="28306" xr:uid="{318F5A55-DDD0-4885-A761-B0B9D3C03F3F}"/>
    <cellStyle name="Normal 5 2 2 13 3 4" xfId="7941" xr:uid="{00000000-0005-0000-0000-0000051F0000}"/>
    <cellStyle name="Normal 5 2 2 13 3 4 2" xfId="28308" xr:uid="{05F42FCD-BF68-49EB-AD25-79F658FE2967}"/>
    <cellStyle name="Normal 5 2 2 13 3 5" xfId="28301" xr:uid="{E1D0D805-EDB6-4646-BF9A-BBBE342FF0BE}"/>
    <cellStyle name="Normal 5 2 2 13 3 6" xfId="24443" xr:uid="{CE5BA2CD-29AC-4CDB-9F60-F45CE7F69B9A}"/>
    <cellStyle name="Normal 5 2 2 13 3 7" xfId="38303" xr:uid="{5ABD11C0-DF7B-45DD-9286-F4515C2C76E4}"/>
    <cellStyle name="Normal 5 2 2 13 3 8" xfId="40783" xr:uid="{B23BD848-736B-49AA-A086-E80497930586}"/>
    <cellStyle name="Normal 5 2 2 13 3 9" xfId="43261" xr:uid="{EF63F73E-0514-4963-A1A4-1556B4714B23}"/>
    <cellStyle name="Normal 5 2 2 13 4" xfId="7942" xr:uid="{00000000-0005-0000-0000-0000061F0000}"/>
    <cellStyle name="Normal 5 2 2 13 4 2" xfId="28309" xr:uid="{02FAB834-B91A-40FA-B800-48EE2900FC23}"/>
    <cellStyle name="Normal 5 2 2 13 5" xfId="7943" xr:uid="{00000000-0005-0000-0000-0000071F0000}"/>
    <cellStyle name="Normal 5 2 2 13 5 2" xfId="7944" xr:uid="{00000000-0005-0000-0000-0000081F0000}"/>
    <cellStyle name="Normal 5 2 2 13 5 2 2" xfId="28311" xr:uid="{259773F2-7B4F-4A91-ACB3-667541E1BCAC}"/>
    <cellStyle name="Normal 5 2 2 13 5 3" xfId="28310" xr:uid="{DBC04095-B018-4F24-8B53-7C5CEDA8D9B9}"/>
    <cellStyle name="Normal 5 2 2 13 6" xfId="7945" xr:uid="{00000000-0005-0000-0000-0000091F0000}"/>
    <cellStyle name="Normal 5 2 2 13 6 2" xfId="28312" xr:uid="{E09BCA25-E318-4D63-BDBD-76B66F6A7E4A}"/>
    <cellStyle name="Normal 5 2 2 13 7" xfId="28288" xr:uid="{803D4E6A-2C41-401B-93C9-3A11813A40A5}"/>
    <cellStyle name="Normal 5 2 2 13 8" xfId="19922" xr:uid="{462E4AC0-D844-417A-9830-F954C009303B}"/>
    <cellStyle name="Normal 5 2 2 13 9" xfId="36719" xr:uid="{3CBA0E86-0888-48AD-8571-E2CDFC038B49}"/>
    <cellStyle name="Normal 5 2 2 14" xfId="7946" xr:uid="{00000000-0005-0000-0000-00000A1F0000}"/>
    <cellStyle name="Normal 5 2 2 14 2" xfId="21810" xr:uid="{4AB08D26-54FD-4793-9BA4-F425E03B76ED}"/>
    <cellStyle name="Normal 5 2 2 15" xfId="7947" xr:uid="{00000000-0005-0000-0000-00000B1F0000}"/>
    <cellStyle name="Normal 5 2 2 15 2" xfId="28313" xr:uid="{E01DA830-376C-480A-A1C4-F3EBCA0FB5C3}"/>
    <cellStyle name="Normal 5 2 2 15 3" xfId="21811" xr:uid="{759A0936-8FC6-47FF-8E3D-BA48FD123C12}"/>
    <cellStyle name="Normal 5 2 2 16" xfId="19918" xr:uid="{11885B3F-A52D-4BC4-9B19-1BED2B5EB12D}"/>
    <cellStyle name="Normal 5 2 2 2" xfId="7948" xr:uid="{00000000-0005-0000-0000-00000C1F0000}"/>
    <cellStyle name="Normal 5 2 2 2 10" xfId="7949" xr:uid="{00000000-0005-0000-0000-00000D1F0000}"/>
    <cellStyle name="Normal 5 2 2 2 10 2" xfId="19924" xr:uid="{B10A1C05-ACC3-4009-BE4F-B9764D8212A6}"/>
    <cellStyle name="Normal 5 2 2 2 11" xfId="7950" xr:uid="{00000000-0005-0000-0000-00000E1F0000}"/>
    <cellStyle name="Normal 5 2 2 2 11 2" xfId="19925" xr:uid="{0713F1FA-F056-467A-960C-7989B78ABC64}"/>
    <cellStyle name="Normal 5 2 2 2 12" xfId="7951" xr:uid="{00000000-0005-0000-0000-00000F1F0000}"/>
    <cellStyle name="Normal 5 2 2 2 12 2" xfId="19926" xr:uid="{B16402AA-45D2-4C62-8793-C63D0715E3AA}"/>
    <cellStyle name="Normal 5 2 2 2 13" xfId="7952" xr:uid="{00000000-0005-0000-0000-0000101F0000}"/>
    <cellStyle name="Normal 5 2 2 2 13 2" xfId="19927" xr:uid="{EC41DD5E-4897-4572-8528-0B32A6E9AFBC}"/>
    <cellStyle name="Normal 5 2 2 2 14" xfId="7953" xr:uid="{00000000-0005-0000-0000-0000111F0000}"/>
    <cellStyle name="Normal 5 2 2 2 14 10" xfId="39958" xr:uid="{D3198165-2C42-4B41-B20B-D22E3BB904CA}"/>
    <cellStyle name="Normal 5 2 2 2 14 11" xfId="42436" xr:uid="{AEAC503A-7B25-4E5B-95CF-65FD261C94E6}"/>
    <cellStyle name="Normal 5 2 2 2 14 2" xfId="7954" xr:uid="{00000000-0005-0000-0000-0000121F0000}"/>
    <cellStyle name="Normal 5 2 2 2 14 2 10" xfId="42437" xr:uid="{A169EC5D-265A-45F6-9E7F-C64BF472119C}"/>
    <cellStyle name="Normal 5 2 2 2 14 2 2" xfId="7955" xr:uid="{00000000-0005-0000-0000-0000131F0000}"/>
    <cellStyle name="Normal 5 2 2 2 14 2 2 2" xfId="7956" xr:uid="{00000000-0005-0000-0000-0000141F0000}"/>
    <cellStyle name="Normal 5 2 2 2 14 2 2 2 2" xfId="7957" xr:uid="{00000000-0005-0000-0000-0000151F0000}"/>
    <cellStyle name="Normal 5 2 2 2 14 2 2 2 2 2" xfId="28318" xr:uid="{FF7C386A-4F0D-4858-9419-875D770B2FBF}"/>
    <cellStyle name="Normal 5 2 2 2 14 2 2 2 3" xfId="28317" xr:uid="{EE942D1E-51B8-465F-80C4-661DB6CAD20E}"/>
    <cellStyle name="Normal 5 2 2 2 14 2 2 3" xfId="7958" xr:uid="{00000000-0005-0000-0000-0000161F0000}"/>
    <cellStyle name="Normal 5 2 2 2 14 2 2 3 2" xfId="28319" xr:uid="{05D65441-9B61-4B69-ABCA-CD1FBDC6E824}"/>
    <cellStyle name="Normal 5 2 2 2 14 2 2 4" xfId="28316" xr:uid="{A3580430-5EBD-4745-83C9-0E2F70AC9567}"/>
    <cellStyle name="Normal 5 2 2 2 14 2 2 5" xfId="24447" xr:uid="{5F81D0DF-1680-46D3-8461-E63087C20B29}"/>
    <cellStyle name="Normal 5 2 2 2 14 2 2 6" xfId="38307" xr:uid="{48BFD723-0482-40FA-9B5A-ECFAE458556E}"/>
    <cellStyle name="Normal 5 2 2 2 14 2 2 7" xfId="40787" xr:uid="{892D38BF-3A61-47CC-9BA7-6E1451EB6526}"/>
    <cellStyle name="Normal 5 2 2 2 14 2 2 8" xfId="43265" xr:uid="{0FBE0934-68EC-42EE-834C-FDD2B7E034AE}"/>
    <cellStyle name="Normal 5 2 2 2 14 2 3" xfId="7959" xr:uid="{00000000-0005-0000-0000-0000171F0000}"/>
    <cellStyle name="Normal 5 2 2 2 14 2 3 2" xfId="7960" xr:uid="{00000000-0005-0000-0000-0000181F0000}"/>
    <cellStyle name="Normal 5 2 2 2 14 2 3 2 2" xfId="7961" xr:uid="{00000000-0005-0000-0000-0000191F0000}"/>
    <cellStyle name="Normal 5 2 2 2 14 2 3 2 2 2" xfId="28322" xr:uid="{2C76228F-05FF-4E3B-978B-3A0E81E8328A}"/>
    <cellStyle name="Normal 5 2 2 2 14 2 3 2 3" xfId="28321" xr:uid="{AA6A3F60-0DCA-40E2-95AE-EE6A91FBE845}"/>
    <cellStyle name="Normal 5 2 2 2 14 2 3 3" xfId="7962" xr:uid="{00000000-0005-0000-0000-00001A1F0000}"/>
    <cellStyle name="Normal 5 2 2 2 14 2 3 3 2" xfId="28323" xr:uid="{4A1AB76A-ADC2-4C2F-BC82-9D37F9EB6ED5}"/>
    <cellStyle name="Normal 5 2 2 2 14 2 3 4" xfId="28320" xr:uid="{E0A1A121-5BB5-44B7-9E5B-5BAAA963370C}"/>
    <cellStyle name="Normal 5 2 2 2 14 2 4" xfId="7963" xr:uid="{00000000-0005-0000-0000-00001B1F0000}"/>
    <cellStyle name="Normal 5 2 2 2 14 2 4 2" xfId="7964" xr:uid="{00000000-0005-0000-0000-00001C1F0000}"/>
    <cellStyle name="Normal 5 2 2 2 14 2 4 2 2" xfId="28325" xr:uid="{D1052461-4272-4E74-A711-4EADB1EFC71A}"/>
    <cellStyle name="Normal 5 2 2 2 14 2 4 3" xfId="28324" xr:uid="{FB015B5B-1C27-4F2E-B542-AAE28B4B56C3}"/>
    <cellStyle name="Normal 5 2 2 2 14 2 5" xfId="7965" xr:uid="{00000000-0005-0000-0000-00001D1F0000}"/>
    <cellStyle name="Normal 5 2 2 2 14 2 5 2" xfId="28326" xr:uid="{49B2F63F-9EA3-4616-8F0E-FF7F9C5B2284}"/>
    <cellStyle name="Normal 5 2 2 2 14 2 6" xfId="28315" xr:uid="{98825E99-55E6-4B4F-B23F-BF4D136B291F}"/>
    <cellStyle name="Normal 5 2 2 2 14 2 7" xfId="21816" xr:uid="{0A892151-5EAB-4102-9BC8-D84EFB0CB576}"/>
    <cellStyle name="Normal 5 2 2 2 14 2 8" xfId="37479" xr:uid="{F2F32B75-88C3-4E96-9B5C-F100C110A9C6}"/>
    <cellStyle name="Normal 5 2 2 2 14 2 9" xfId="39959" xr:uid="{393D5E8E-A47F-4860-B653-9D52611722ED}"/>
    <cellStyle name="Normal 5 2 2 2 14 3" xfId="7966" xr:uid="{00000000-0005-0000-0000-00001E1F0000}"/>
    <cellStyle name="Normal 5 2 2 2 14 3 2" xfId="7967" xr:uid="{00000000-0005-0000-0000-00001F1F0000}"/>
    <cellStyle name="Normal 5 2 2 2 14 3 2 2" xfId="7968" xr:uid="{00000000-0005-0000-0000-0000201F0000}"/>
    <cellStyle name="Normal 5 2 2 2 14 3 2 2 2" xfId="28329" xr:uid="{A8F31395-6415-456D-86EF-294B92B5A938}"/>
    <cellStyle name="Normal 5 2 2 2 14 3 2 3" xfId="28328" xr:uid="{60140C66-BEC5-475E-B7C7-E1C3EBA396B4}"/>
    <cellStyle name="Normal 5 2 2 2 14 3 3" xfId="7969" xr:uid="{00000000-0005-0000-0000-0000211F0000}"/>
    <cellStyle name="Normal 5 2 2 2 14 3 3 2" xfId="28330" xr:uid="{68608481-1296-4705-AD5D-7C6DB594E085}"/>
    <cellStyle name="Normal 5 2 2 2 14 3 4" xfId="28327" xr:uid="{1444F15C-53F3-43C8-B426-5956038C4092}"/>
    <cellStyle name="Normal 5 2 2 2 14 3 5" xfId="24446" xr:uid="{CE5EAB5F-A09D-43EE-BBF6-20EC9A6E6433}"/>
    <cellStyle name="Normal 5 2 2 2 14 3 6" xfId="38306" xr:uid="{B1F5008C-F614-4437-8F27-614880FB328A}"/>
    <cellStyle name="Normal 5 2 2 2 14 3 7" xfId="40786" xr:uid="{A9B0C607-FAA3-4DF9-A7DE-D4534D50CB84}"/>
    <cellStyle name="Normal 5 2 2 2 14 3 8" xfId="43264" xr:uid="{FB5FD8D7-E373-47C1-81DC-3C563DD9BAD8}"/>
    <cellStyle name="Normal 5 2 2 2 14 4" xfId="7970" xr:uid="{00000000-0005-0000-0000-0000221F0000}"/>
    <cellStyle name="Normal 5 2 2 2 14 4 2" xfId="7971" xr:uid="{00000000-0005-0000-0000-0000231F0000}"/>
    <cellStyle name="Normal 5 2 2 2 14 4 2 2" xfId="7972" xr:uid="{00000000-0005-0000-0000-0000241F0000}"/>
    <cellStyle name="Normal 5 2 2 2 14 4 2 2 2" xfId="28333" xr:uid="{90427302-5AB7-41C8-8CC1-6961BD9FA68E}"/>
    <cellStyle name="Normal 5 2 2 2 14 4 2 3" xfId="28332" xr:uid="{CD6E14F6-463B-435E-B8F0-8202731E038C}"/>
    <cellStyle name="Normal 5 2 2 2 14 4 3" xfId="7973" xr:uid="{00000000-0005-0000-0000-0000251F0000}"/>
    <cellStyle name="Normal 5 2 2 2 14 4 3 2" xfId="28334" xr:uid="{D97DFFFC-1CD6-4BB4-A865-7ED3A87A3DC4}"/>
    <cellStyle name="Normal 5 2 2 2 14 4 4" xfId="28331" xr:uid="{436CBBEC-A0BE-4645-8CD5-22D0DFF0466B}"/>
    <cellStyle name="Normal 5 2 2 2 14 5" xfId="7974" xr:uid="{00000000-0005-0000-0000-0000261F0000}"/>
    <cellStyle name="Normal 5 2 2 2 14 5 2" xfId="7975" xr:uid="{00000000-0005-0000-0000-0000271F0000}"/>
    <cellStyle name="Normal 5 2 2 2 14 5 2 2" xfId="28336" xr:uid="{4109D4D0-B39E-4B7B-9777-56027BB1C916}"/>
    <cellStyle name="Normal 5 2 2 2 14 5 3" xfId="28335" xr:uid="{1DA1976D-B060-47F7-8A1F-454A24A5D425}"/>
    <cellStyle name="Normal 5 2 2 2 14 6" xfId="7976" xr:uid="{00000000-0005-0000-0000-0000281F0000}"/>
    <cellStyle name="Normal 5 2 2 2 14 6 2" xfId="28337" xr:uid="{00B6E65C-2D54-4A7C-8F96-FBEFDD174398}"/>
    <cellStyle name="Normal 5 2 2 2 14 7" xfId="28314" xr:uid="{475E8FB9-A959-41E3-BBC3-105A4D194A3F}"/>
    <cellStyle name="Normal 5 2 2 2 14 8" xfId="21815" xr:uid="{68F194CC-4DCF-4ECC-BFB3-F04AF0464823}"/>
    <cellStyle name="Normal 5 2 2 2 14 9" xfId="37478" xr:uid="{E4B13C08-3832-48CC-A38F-4CCCB02C3427}"/>
    <cellStyle name="Normal 5 2 2 2 15" xfId="7977" xr:uid="{00000000-0005-0000-0000-0000291F0000}"/>
    <cellStyle name="Normal 5 2 2 2 15 2" xfId="28338" xr:uid="{48556787-293B-42AF-AC24-E30E0A5707AA}"/>
    <cellStyle name="Normal 5 2 2 2 15 3" xfId="21817" xr:uid="{2308F771-12C7-4E95-A5A2-03D37FF5E8C1}"/>
    <cellStyle name="Normal 5 2 2 2 16" xfId="7978" xr:uid="{00000000-0005-0000-0000-00002A1F0000}"/>
    <cellStyle name="Normal 5 2 2 2 16 2" xfId="28339" xr:uid="{17AF3B13-4503-42FD-92F8-87146978CC86}"/>
    <cellStyle name="Normal 5 2 2 2 16 3" xfId="24445" xr:uid="{A90A18F7-2FBC-4DB1-B9BF-6612C897FE34}"/>
    <cellStyle name="Normal 5 2 2 2 16 4" xfId="38305" xr:uid="{52670FA0-7213-43C7-9A64-8ADFFEB8B6AB}"/>
    <cellStyle name="Normal 5 2 2 2 16 5" xfId="40785" xr:uid="{37506EB5-5BC8-46BB-A40F-7A175140949F}"/>
    <cellStyle name="Normal 5 2 2 2 16 6" xfId="43263" xr:uid="{745EC1F8-9F81-471A-9413-DF9C44BB31C6}"/>
    <cellStyle name="Normal 5 2 2 2 17" xfId="19923" xr:uid="{FEB64B40-479C-415A-B461-B9AEA7FE1A81}"/>
    <cellStyle name="Normal 5 2 2 2 18" xfId="36720" xr:uid="{2C8DF3EC-6D4C-43F1-8556-71C322BE6BBF}"/>
    <cellStyle name="Normal 5 2 2 2 19" xfId="39200" xr:uid="{F9C1C991-98CD-4203-9128-A582AD056311}"/>
    <cellStyle name="Normal 5 2 2 2 2" xfId="7979" xr:uid="{00000000-0005-0000-0000-00002B1F0000}"/>
    <cellStyle name="Normal 5 2 2 2 2 2" xfId="19928" xr:uid="{84623BB5-F44D-40E2-8BF5-E03C8ACADC52}"/>
    <cellStyle name="Normal 5 2 2 2 20" xfId="41678" xr:uid="{3E1091B5-C811-4761-A175-66646BD8A005}"/>
    <cellStyle name="Normal 5 2 2 2 3" xfId="7980" xr:uid="{00000000-0005-0000-0000-00002C1F0000}"/>
    <cellStyle name="Normal 5 2 2 2 3 2" xfId="19929" xr:uid="{3723E3EE-D2DD-46E1-B699-D17F65961899}"/>
    <cellStyle name="Normal 5 2 2 2 4" xfId="7981" xr:uid="{00000000-0005-0000-0000-00002D1F0000}"/>
    <cellStyle name="Normal 5 2 2 2 4 2" xfId="19930" xr:uid="{38F372C0-9C5E-4427-8C3F-0168E9BFA5D9}"/>
    <cellStyle name="Normal 5 2 2 2 5" xfId="7982" xr:uid="{00000000-0005-0000-0000-00002E1F0000}"/>
    <cellStyle name="Normal 5 2 2 2 5 2" xfId="19931" xr:uid="{CFDB3D13-48C6-4611-A929-44DA45D56C0E}"/>
    <cellStyle name="Normal 5 2 2 2 6" xfId="7983" xr:uid="{00000000-0005-0000-0000-00002F1F0000}"/>
    <cellStyle name="Normal 5 2 2 2 6 2" xfId="19932" xr:uid="{665CF694-418D-4607-A38C-15D366980E7F}"/>
    <cellStyle name="Normal 5 2 2 2 7" xfId="7984" xr:uid="{00000000-0005-0000-0000-0000301F0000}"/>
    <cellStyle name="Normal 5 2 2 2 7 2" xfId="19933" xr:uid="{45DC6A96-B03A-4B78-93B3-A62CEF4F87D4}"/>
    <cellStyle name="Normal 5 2 2 2 8" xfId="7985" xr:uid="{00000000-0005-0000-0000-0000311F0000}"/>
    <cellStyle name="Normal 5 2 2 2 8 2" xfId="19934" xr:uid="{B7004524-29A8-4D2B-AEF9-417FB07DF41A}"/>
    <cellStyle name="Normal 5 2 2 2 9" xfId="7986" xr:uid="{00000000-0005-0000-0000-0000321F0000}"/>
    <cellStyle name="Normal 5 2 2 2 9 2" xfId="19935" xr:uid="{95B110BE-CCC4-4769-8D14-D72121AE29AF}"/>
    <cellStyle name="Normal 5 2 2 3" xfId="7987" xr:uid="{00000000-0005-0000-0000-0000331F0000}"/>
    <cellStyle name="Normal 5 2 2 3 10" xfId="36721" xr:uid="{A83242C3-F4F0-4AB3-B3F6-310D327A548F}"/>
    <cellStyle name="Normal 5 2 2 3 11" xfId="39201" xr:uid="{7C545B2B-7A36-4846-9C4F-F34BF5C68BB1}"/>
    <cellStyle name="Normal 5 2 2 3 12" xfId="41679" xr:uid="{902D6277-E777-4386-A2CA-CFCD8FD80845}"/>
    <cellStyle name="Normal 5 2 2 3 2" xfId="7988" xr:uid="{00000000-0005-0000-0000-0000341F0000}"/>
    <cellStyle name="Normal 5 2 2 3 2 10" xfId="39965" xr:uid="{02D6B1E2-410F-4495-B60C-DC25A6A177F4}"/>
    <cellStyle name="Normal 5 2 2 3 2 11" xfId="42443" xr:uid="{15EDC171-1939-4D23-9308-3CB1FBE6794B}"/>
    <cellStyle name="Normal 5 2 2 3 2 2" xfId="7989" xr:uid="{00000000-0005-0000-0000-0000351F0000}"/>
    <cellStyle name="Normal 5 2 2 3 2 2 10" xfId="42444" xr:uid="{B557FCD2-1B7C-4766-8BCE-4BB3143BD668}"/>
    <cellStyle name="Normal 5 2 2 3 2 2 2" xfId="7990" xr:uid="{00000000-0005-0000-0000-0000361F0000}"/>
    <cellStyle name="Normal 5 2 2 3 2 2 2 2" xfId="7991" xr:uid="{00000000-0005-0000-0000-0000371F0000}"/>
    <cellStyle name="Normal 5 2 2 3 2 2 2 2 2" xfId="7992" xr:uid="{00000000-0005-0000-0000-0000381F0000}"/>
    <cellStyle name="Normal 5 2 2 3 2 2 2 2 2 2" xfId="28345" xr:uid="{1AE7E168-97F5-4254-BE3E-3E586157CDC5}"/>
    <cellStyle name="Normal 5 2 2 3 2 2 2 2 3" xfId="28344" xr:uid="{E8B21435-09D2-4338-BB9E-E4E5E0897BAF}"/>
    <cellStyle name="Normal 5 2 2 3 2 2 2 3" xfId="7993" xr:uid="{00000000-0005-0000-0000-0000391F0000}"/>
    <cellStyle name="Normal 5 2 2 3 2 2 2 3 2" xfId="28346" xr:uid="{A69D0DE1-9CCC-4748-89BB-5472ACBD8254}"/>
    <cellStyle name="Normal 5 2 2 3 2 2 2 4" xfId="28343" xr:uid="{08737D87-4158-4A9C-84D1-D55C3A6E2238}"/>
    <cellStyle name="Normal 5 2 2 3 2 2 2 5" xfId="24450" xr:uid="{5F8E226B-39DF-44D8-A051-A44DFA15B62C}"/>
    <cellStyle name="Normal 5 2 2 3 2 2 2 6" xfId="38310" xr:uid="{EB72EE27-63AC-4B07-B73F-771759F0B859}"/>
    <cellStyle name="Normal 5 2 2 3 2 2 2 7" xfId="40790" xr:uid="{CD210316-7C3A-4E20-AECA-3A6A6E2917DB}"/>
    <cellStyle name="Normal 5 2 2 3 2 2 2 8" xfId="43268" xr:uid="{10335298-B674-4127-BB8E-C27ED3BD5709}"/>
    <cellStyle name="Normal 5 2 2 3 2 2 3" xfId="7994" xr:uid="{00000000-0005-0000-0000-00003A1F0000}"/>
    <cellStyle name="Normal 5 2 2 3 2 2 3 2" xfId="7995" xr:uid="{00000000-0005-0000-0000-00003B1F0000}"/>
    <cellStyle name="Normal 5 2 2 3 2 2 3 2 2" xfId="7996" xr:uid="{00000000-0005-0000-0000-00003C1F0000}"/>
    <cellStyle name="Normal 5 2 2 3 2 2 3 2 2 2" xfId="28349" xr:uid="{1A94FC4F-E5C2-481F-97A7-92BEDDA603E3}"/>
    <cellStyle name="Normal 5 2 2 3 2 2 3 2 3" xfId="28348" xr:uid="{AF523676-B13F-438B-BA92-87E30C2556F4}"/>
    <cellStyle name="Normal 5 2 2 3 2 2 3 3" xfId="7997" xr:uid="{00000000-0005-0000-0000-00003D1F0000}"/>
    <cellStyle name="Normal 5 2 2 3 2 2 3 3 2" xfId="28350" xr:uid="{4BA57ED5-335B-460A-B2D6-88B36AE5D7A9}"/>
    <cellStyle name="Normal 5 2 2 3 2 2 3 4" xfId="28347" xr:uid="{251E2779-60F1-4FAB-ACFA-3F8D408342D8}"/>
    <cellStyle name="Normal 5 2 2 3 2 2 4" xfId="7998" xr:uid="{00000000-0005-0000-0000-00003E1F0000}"/>
    <cellStyle name="Normal 5 2 2 3 2 2 4 2" xfId="7999" xr:uid="{00000000-0005-0000-0000-00003F1F0000}"/>
    <cellStyle name="Normal 5 2 2 3 2 2 4 2 2" xfId="28352" xr:uid="{0AC98FDF-2CE7-417E-AA13-9369B15417E6}"/>
    <cellStyle name="Normal 5 2 2 3 2 2 4 3" xfId="28351" xr:uid="{4EBE4FE2-4B3B-42AE-BB44-31E0E890FABB}"/>
    <cellStyle name="Normal 5 2 2 3 2 2 5" xfId="8000" xr:uid="{00000000-0005-0000-0000-0000401F0000}"/>
    <cellStyle name="Normal 5 2 2 3 2 2 5 2" xfId="28353" xr:uid="{8369EB54-6AC5-463B-8401-071608FE4B8C}"/>
    <cellStyle name="Normal 5 2 2 3 2 2 6" xfId="28342" xr:uid="{28C46871-0756-4A5D-A50A-71E04B683196}"/>
    <cellStyle name="Normal 5 2 2 3 2 2 7" xfId="21824" xr:uid="{693C28F9-1DB2-421A-8EA8-212983DE8F58}"/>
    <cellStyle name="Normal 5 2 2 3 2 2 8" xfId="37486" xr:uid="{CD6BFBA4-0BA0-4835-9F3E-5898EE92EC5F}"/>
    <cellStyle name="Normal 5 2 2 3 2 2 9" xfId="39966" xr:uid="{FA225A0A-D789-4BE7-BB39-B2129D800C56}"/>
    <cellStyle name="Normal 5 2 2 3 2 3" xfId="8001" xr:uid="{00000000-0005-0000-0000-0000411F0000}"/>
    <cellStyle name="Normal 5 2 2 3 2 3 2" xfId="8002" xr:uid="{00000000-0005-0000-0000-0000421F0000}"/>
    <cellStyle name="Normal 5 2 2 3 2 3 2 2" xfId="8003" xr:uid="{00000000-0005-0000-0000-0000431F0000}"/>
    <cellStyle name="Normal 5 2 2 3 2 3 2 2 2" xfId="28356" xr:uid="{BD789DBE-278F-4BA7-878A-AD7D99DA65DD}"/>
    <cellStyle name="Normal 5 2 2 3 2 3 2 3" xfId="28355" xr:uid="{81FB9E63-1901-40B9-B0DB-75250461350B}"/>
    <cellStyle name="Normal 5 2 2 3 2 3 3" xfId="8004" xr:uid="{00000000-0005-0000-0000-0000441F0000}"/>
    <cellStyle name="Normal 5 2 2 3 2 3 3 2" xfId="28357" xr:uid="{47E9184E-6707-4461-852A-0F6C51B00484}"/>
    <cellStyle name="Normal 5 2 2 3 2 3 4" xfId="28354" xr:uid="{90256620-3FFC-4D2E-A044-211D4450AC8E}"/>
    <cellStyle name="Normal 5 2 2 3 2 3 5" xfId="24449" xr:uid="{AE6CC656-4F83-44B5-9535-F69FEB3FD7DC}"/>
    <cellStyle name="Normal 5 2 2 3 2 3 6" xfId="38309" xr:uid="{BD37BD37-7A5B-4733-988A-898D580983BB}"/>
    <cellStyle name="Normal 5 2 2 3 2 3 7" xfId="40789" xr:uid="{685D4AE2-D399-42ED-9DB2-25EBE2EF3EB7}"/>
    <cellStyle name="Normal 5 2 2 3 2 3 8" xfId="43267" xr:uid="{39E79798-F11C-4DAE-B402-81076466C0F4}"/>
    <cellStyle name="Normal 5 2 2 3 2 4" xfId="8005" xr:uid="{00000000-0005-0000-0000-0000451F0000}"/>
    <cellStyle name="Normal 5 2 2 3 2 4 2" xfId="8006" xr:uid="{00000000-0005-0000-0000-0000461F0000}"/>
    <cellStyle name="Normal 5 2 2 3 2 4 2 2" xfId="8007" xr:uid="{00000000-0005-0000-0000-0000471F0000}"/>
    <cellStyle name="Normal 5 2 2 3 2 4 2 2 2" xfId="28360" xr:uid="{6BE4D81B-A245-42F6-892F-FA620F8DC12B}"/>
    <cellStyle name="Normal 5 2 2 3 2 4 2 3" xfId="28359" xr:uid="{FAD68C49-AB43-4085-B0B7-B32FE8C0E096}"/>
    <cellStyle name="Normal 5 2 2 3 2 4 3" xfId="8008" xr:uid="{00000000-0005-0000-0000-0000481F0000}"/>
    <cellStyle name="Normal 5 2 2 3 2 4 3 2" xfId="28361" xr:uid="{E3681B6E-31F9-4BC7-8226-3B2D8F4AFA83}"/>
    <cellStyle name="Normal 5 2 2 3 2 4 4" xfId="28358" xr:uid="{942393E6-51BD-43D2-B207-9ABBE20ECACC}"/>
    <cellStyle name="Normal 5 2 2 3 2 5" xfId="8009" xr:uid="{00000000-0005-0000-0000-0000491F0000}"/>
    <cellStyle name="Normal 5 2 2 3 2 5 2" xfId="8010" xr:uid="{00000000-0005-0000-0000-00004A1F0000}"/>
    <cellStyle name="Normal 5 2 2 3 2 5 2 2" xfId="28363" xr:uid="{BE9C9F63-D119-496C-9C42-9781097FAAE6}"/>
    <cellStyle name="Normal 5 2 2 3 2 5 3" xfId="28362" xr:uid="{BA36413F-FED0-445A-A045-6A316971C800}"/>
    <cellStyle name="Normal 5 2 2 3 2 6" xfId="8011" xr:uid="{00000000-0005-0000-0000-00004B1F0000}"/>
    <cellStyle name="Normal 5 2 2 3 2 6 2" xfId="28364" xr:uid="{093C5B90-8F53-480A-BDA7-1278858FBB4B}"/>
    <cellStyle name="Normal 5 2 2 3 2 7" xfId="28341" xr:uid="{2F1F7012-E3D1-40C8-A290-FE6CCE78CC94}"/>
    <cellStyle name="Normal 5 2 2 3 2 8" xfId="21823" xr:uid="{BE224BEC-DC93-462E-A4BE-B330417DE63D}"/>
    <cellStyle name="Normal 5 2 2 3 2 9" xfId="37485" xr:uid="{0D5290C5-0715-41C2-BB3B-8C9BCE61328B}"/>
    <cellStyle name="Normal 5 2 2 3 3" xfId="8012" xr:uid="{00000000-0005-0000-0000-00004C1F0000}"/>
    <cellStyle name="Normal 5 2 2 3 3 10" xfId="42445" xr:uid="{3E5007F6-477B-45CF-8A5F-F1A1B0095E41}"/>
    <cellStyle name="Normal 5 2 2 3 3 2" xfId="8013" xr:uid="{00000000-0005-0000-0000-00004D1F0000}"/>
    <cellStyle name="Normal 5 2 2 3 3 2 2" xfId="8014" xr:uid="{00000000-0005-0000-0000-00004E1F0000}"/>
    <cellStyle name="Normal 5 2 2 3 3 2 2 2" xfId="8015" xr:uid="{00000000-0005-0000-0000-00004F1F0000}"/>
    <cellStyle name="Normal 5 2 2 3 3 2 2 2 2" xfId="28368" xr:uid="{574E06D9-FB5F-4580-A9DC-1D7AA22E0C9C}"/>
    <cellStyle name="Normal 5 2 2 3 3 2 2 3" xfId="28367" xr:uid="{CBB6A574-5EAF-4A71-BDC9-CE32E512B7BE}"/>
    <cellStyle name="Normal 5 2 2 3 3 2 3" xfId="8016" xr:uid="{00000000-0005-0000-0000-0000501F0000}"/>
    <cellStyle name="Normal 5 2 2 3 3 2 3 2" xfId="28369" xr:uid="{41691FB2-11CA-48BF-BF73-908D537D7E81}"/>
    <cellStyle name="Normal 5 2 2 3 3 2 4" xfId="28366" xr:uid="{2D1CE123-F193-40D3-A796-F40E0B852032}"/>
    <cellStyle name="Normal 5 2 2 3 3 2 5" xfId="24451" xr:uid="{F3C25AB5-4CBA-4B48-A4E3-8E36CA351B4E}"/>
    <cellStyle name="Normal 5 2 2 3 3 2 6" xfId="38311" xr:uid="{1852628F-68E0-49E7-ABBF-0431FD5E3768}"/>
    <cellStyle name="Normal 5 2 2 3 3 2 7" xfId="40791" xr:uid="{F05F8097-77F5-4915-8D79-3705CD361F61}"/>
    <cellStyle name="Normal 5 2 2 3 3 2 8" xfId="43269" xr:uid="{551E0BE4-14AE-4A7A-9873-68B6504DBB6B}"/>
    <cellStyle name="Normal 5 2 2 3 3 3" xfId="8017" xr:uid="{00000000-0005-0000-0000-0000511F0000}"/>
    <cellStyle name="Normal 5 2 2 3 3 3 2" xfId="8018" xr:uid="{00000000-0005-0000-0000-0000521F0000}"/>
    <cellStyle name="Normal 5 2 2 3 3 3 2 2" xfId="8019" xr:uid="{00000000-0005-0000-0000-0000531F0000}"/>
    <cellStyle name="Normal 5 2 2 3 3 3 2 2 2" xfId="28372" xr:uid="{E87A773D-5195-4A7C-A4CB-ADB2D5286D79}"/>
    <cellStyle name="Normal 5 2 2 3 3 3 2 3" xfId="28371" xr:uid="{61497237-1A7E-4B88-9F6D-3C951713DF84}"/>
    <cellStyle name="Normal 5 2 2 3 3 3 3" xfId="8020" xr:uid="{00000000-0005-0000-0000-0000541F0000}"/>
    <cellStyle name="Normal 5 2 2 3 3 3 3 2" xfId="28373" xr:uid="{E574C7B4-3F4A-4629-8A87-E2A5898890F0}"/>
    <cellStyle name="Normal 5 2 2 3 3 3 4" xfId="28370" xr:uid="{000564CD-F4A2-4FDF-9E83-8A7DC401F11E}"/>
    <cellStyle name="Normal 5 2 2 3 3 4" xfId="8021" xr:uid="{00000000-0005-0000-0000-0000551F0000}"/>
    <cellStyle name="Normal 5 2 2 3 3 4 2" xfId="8022" xr:uid="{00000000-0005-0000-0000-0000561F0000}"/>
    <cellStyle name="Normal 5 2 2 3 3 4 2 2" xfId="28375" xr:uid="{6E0EC6AC-B291-4CD8-ACE5-4629D8054794}"/>
    <cellStyle name="Normal 5 2 2 3 3 4 3" xfId="28374" xr:uid="{DB0C0129-685F-452B-9E5F-627B110B58AA}"/>
    <cellStyle name="Normal 5 2 2 3 3 5" xfId="8023" xr:uid="{00000000-0005-0000-0000-0000571F0000}"/>
    <cellStyle name="Normal 5 2 2 3 3 5 2" xfId="28376" xr:uid="{9B9FD6BE-DF8A-4035-ADAD-92D8EE6F4C84}"/>
    <cellStyle name="Normal 5 2 2 3 3 6" xfId="28365" xr:uid="{65E39533-2CD4-482C-AF9A-4CA03258AADB}"/>
    <cellStyle name="Normal 5 2 2 3 3 7" xfId="21825" xr:uid="{77646ECE-9CD9-44D8-B06F-CCA2BD5DD4FE}"/>
    <cellStyle name="Normal 5 2 2 3 3 8" xfId="37487" xr:uid="{4C125CC8-F813-4839-9883-71EF44480971}"/>
    <cellStyle name="Normal 5 2 2 3 3 9" xfId="39967" xr:uid="{167E0D60-ED20-4FF6-B902-7A421A1FB9AD}"/>
    <cellStyle name="Normal 5 2 2 3 4" xfId="8024" xr:uid="{00000000-0005-0000-0000-0000581F0000}"/>
    <cellStyle name="Normal 5 2 2 3 4 2" xfId="8025" xr:uid="{00000000-0005-0000-0000-0000591F0000}"/>
    <cellStyle name="Normal 5 2 2 3 4 2 2" xfId="8026" xr:uid="{00000000-0005-0000-0000-00005A1F0000}"/>
    <cellStyle name="Normal 5 2 2 3 4 2 2 2" xfId="8027" xr:uid="{00000000-0005-0000-0000-00005B1F0000}"/>
    <cellStyle name="Normal 5 2 2 3 4 2 2 2 2" xfId="28380" xr:uid="{86B71CF0-B982-4E86-9008-E767B8A82F27}"/>
    <cellStyle name="Normal 5 2 2 3 4 2 2 3" xfId="28379" xr:uid="{2136FB57-A5ED-4057-A9C9-086B4BD18AC2}"/>
    <cellStyle name="Normal 5 2 2 3 4 2 3" xfId="8028" xr:uid="{00000000-0005-0000-0000-00005C1F0000}"/>
    <cellStyle name="Normal 5 2 2 3 4 2 3 2" xfId="28381" xr:uid="{01402817-40E3-431B-AEBB-83CB8F3E88CA}"/>
    <cellStyle name="Normal 5 2 2 3 4 2 4" xfId="28378" xr:uid="{95D1FC7E-5CF0-4A7B-8986-28EEDFDF7602}"/>
    <cellStyle name="Normal 5 2 2 3 4 3" xfId="8029" xr:uid="{00000000-0005-0000-0000-00005D1F0000}"/>
    <cellStyle name="Normal 5 2 2 3 4 3 2" xfId="8030" xr:uid="{00000000-0005-0000-0000-00005E1F0000}"/>
    <cellStyle name="Normal 5 2 2 3 4 3 2 2" xfId="28383" xr:uid="{22DBF506-B807-4C58-9872-36ED8B7EE530}"/>
    <cellStyle name="Normal 5 2 2 3 4 3 3" xfId="28382" xr:uid="{CC7C1134-BD18-4B0C-950B-12D1FD9D71BC}"/>
    <cellStyle name="Normal 5 2 2 3 4 4" xfId="8031" xr:uid="{00000000-0005-0000-0000-00005F1F0000}"/>
    <cellStyle name="Normal 5 2 2 3 4 4 2" xfId="28384" xr:uid="{338161AE-7A82-45C6-A8EB-5238B83C19DE}"/>
    <cellStyle name="Normal 5 2 2 3 4 5" xfId="28377" xr:uid="{1626F977-8CF4-44DD-8C7D-C6D7C09B2575}"/>
    <cellStyle name="Normal 5 2 2 3 4 6" xfId="24448" xr:uid="{CCDF4A9A-A123-4236-A0D7-D9090742C878}"/>
    <cellStyle name="Normal 5 2 2 3 4 7" xfId="38308" xr:uid="{B8E4CFA9-12E7-414F-B8D3-743361694597}"/>
    <cellStyle name="Normal 5 2 2 3 4 8" xfId="40788" xr:uid="{97F2DB1F-5ADE-4476-9187-444C5311370D}"/>
    <cellStyle name="Normal 5 2 2 3 4 9" xfId="43266" xr:uid="{91B53A9C-741A-4E65-BBA7-AB5B042F9337}"/>
    <cellStyle name="Normal 5 2 2 3 5" xfId="8032" xr:uid="{00000000-0005-0000-0000-0000601F0000}"/>
    <cellStyle name="Normal 5 2 2 3 5 2" xfId="28385" xr:uid="{00184190-4401-47EF-92EC-A4D07290A6B6}"/>
    <cellStyle name="Normal 5 2 2 3 6" xfId="8033" xr:uid="{00000000-0005-0000-0000-0000611F0000}"/>
    <cellStyle name="Normal 5 2 2 3 6 2" xfId="8034" xr:uid="{00000000-0005-0000-0000-0000621F0000}"/>
    <cellStyle name="Normal 5 2 2 3 6 2 2" xfId="28387" xr:uid="{CEEC3185-7C91-4530-A692-6AE19EAE8046}"/>
    <cellStyle name="Normal 5 2 2 3 6 3" xfId="28386" xr:uid="{E486F439-5ADE-4CBD-B5FF-6D5690F2F47C}"/>
    <cellStyle name="Normal 5 2 2 3 7" xfId="8035" xr:uid="{00000000-0005-0000-0000-0000631F0000}"/>
    <cellStyle name="Normal 5 2 2 3 7 2" xfId="28388" xr:uid="{C15B18FC-D79C-4CA2-A4E4-A40C32B46D09}"/>
    <cellStyle name="Normal 5 2 2 3 8" xfId="28340" xr:uid="{71DD7B0A-A568-4995-A208-2678D8CE06DD}"/>
    <cellStyle name="Normal 5 2 2 3 9" xfId="19936" xr:uid="{FFC16E83-F6CC-45B1-829F-26019C3AD771}"/>
    <cellStyle name="Normal 5 2 2 4" xfId="8036" xr:uid="{00000000-0005-0000-0000-0000641F0000}"/>
    <cellStyle name="Normal 5 2 2 4 10" xfId="39202" xr:uid="{EEEF7A7D-D40F-4ACD-84AE-2F81D702102B}"/>
    <cellStyle name="Normal 5 2 2 4 11" xfId="41680" xr:uid="{DDDDC426-BE03-417B-A499-BA8957AEE31E}"/>
    <cellStyle name="Normal 5 2 2 4 2" xfId="8037" xr:uid="{00000000-0005-0000-0000-0000651F0000}"/>
    <cellStyle name="Normal 5 2 2 4 2 10" xfId="42447" xr:uid="{1D507FF8-C332-4BAD-848C-AAAC875DF6E1}"/>
    <cellStyle name="Normal 5 2 2 4 2 2" xfId="8038" xr:uid="{00000000-0005-0000-0000-0000661F0000}"/>
    <cellStyle name="Normal 5 2 2 4 2 2 2" xfId="8039" xr:uid="{00000000-0005-0000-0000-0000671F0000}"/>
    <cellStyle name="Normal 5 2 2 4 2 2 2 2" xfId="8040" xr:uid="{00000000-0005-0000-0000-0000681F0000}"/>
    <cellStyle name="Normal 5 2 2 4 2 2 2 2 2" xfId="28393" xr:uid="{17EED97F-AACC-4629-AFE0-B45FA5A7C06F}"/>
    <cellStyle name="Normal 5 2 2 4 2 2 2 3" xfId="28392" xr:uid="{946571CC-1DA4-446D-982A-BB2C609F1443}"/>
    <cellStyle name="Normal 5 2 2 4 2 2 3" xfId="8041" xr:uid="{00000000-0005-0000-0000-0000691F0000}"/>
    <cellStyle name="Normal 5 2 2 4 2 2 3 2" xfId="28394" xr:uid="{0824E3E6-8D6C-4DA3-9C17-44563B61EEFE}"/>
    <cellStyle name="Normal 5 2 2 4 2 2 4" xfId="28391" xr:uid="{4B7D8989-6C59-48B3-9B79-336F03DE02BE}"/>
    <cellStyle name="Normal 5 2 2 4 2 2 5" xfId="24453" xr:uid="{A9E9903D-365A-423D-856E-5ED044789014}"/>
    <cellStyle name="Normal 5 2 2 4 2 2 6" xfId="38313" xr:uid="{90663803-D38E-41F0-A1C6-0DB399A4C469}"/>
    <cellStyle name="Normal 5 2 2 4 2 2 7" xfId="40793" xr:uid="{630F09C6-071C-431F-9144-A835B439530E}"/>
    <cellStyle name="Normal 5 2 2 4 2 2 8" xfId="43271" xr:uid="{0DA003A5-A6C7-4180-BE8D-34DF4C3A4717}"/>
    <cellStyle name="Normal 5 2 2 4 2 3" xfId="8042" xr:uid="{00000000-0005-0000-0000-00006A1F0000}"/>
    <cellStyle name="Normal 5 2 2 4 2 3 2" xfId="8043" xr:uid="{00000000-0005-0000-0000-00006B1F0000}"/>
    <cellStyle name="Normal 5 2 2 4 2 3 2 2" xfId="8044" xr:uid="{00000000-0005-0000-0000-00006C1F0000}"/>
    <cellStyle name="Normal 5 2 2 4 2 3 2 2 2" xfId="28397" xr:uid="{13E53035-EEB4-415D-9879-48F3DCD44AF9}"/>
    <cellStyle name="Normal 5 2 2 4 2 3 2 3" xfId="28396" xr:uid="{73E1AB0D-B135-409F-B350-381C022AA289}"/>
    <cellStyle name="Normal 5 2 2 4 2 3 3" xfId="8045" xr:uid="{00000000-0005-0000-0000-00006D1F0000}"/>
    <cellStyle name="Normal 5 2 2 4 2 3 3 2" xfId="28398" xr:uid="{4B095182-94BD-448C-BEA7-29B08D43A94E}"/>
    <cellStyle name="Normal 5 2 2 4 2 3 4" xfId="28395" xr:uid="{258C6913-0FA1-456B-9CB1-225810ECE3BB}"/>
    <cellStyle name="Normal 5 2 2 4 2 4" xfId="8046" xr:uid="{00000000-0005-0000-0000-00006E1F0000}"/>
    <cellStyle name="Normal 5 2 2 4 2 4 2" xfId="8047" xr:uid="{00000000-0005-0000-0000-00006F1F0000}"/>
    <cellStyle name="Normal 5 2 2 4 2 4 2 2" xfId="28400" xr:uid="{26ABA0B8-0C9B-42EC-A85C-9C2D1D532D8F}"/>
    <cellStyle name="Normal 5 2 2 4 2 4 3" xfId="28399" xr:uid="{ACA7771E-8DD3-42FA-A285-AF20FCB4871F}"/>
    <cellStyle name="Normal 5 2 2 4 2 5" xfId="8048" xr:uid="{00000000-0005-0000-0000-0000701F0000}"/>
    <cellStyle name="Normal 5 2 2 4 2 5 2" xfId="28401" xr:uid="{D099708B-8770-4025-8956-0A0BCA5F5DEA}"/>
    <cellStyle name="Normal 5 2 2 4 2 6" xfId="28390" xr:uid="{5F98D75B-A792-4E91-A80C-D224464D6C17}"/>
    <cellStyle name="Normal 5 2 2 4 2 7" xfId="21827" xr:uid="{F41C5A90-B3EC-4A94-9501-F878533CC0B2}"/>
    <cellStyle name="Normal 5 2 2 4 2 8" xfId="37489" xr:uid="{23DBF940-4FAA-4A90-9AD2-DB392591FFD5}"/>
    <cellStyle name="Normal 5 2 2 4 2 9" xfId="39969" xr:uid="{50141681-94AC-4A73-A8D8-A7269366A246}"/>
    <cellStyle name="Normal 5 2 2 4 3" xfId="8049" xr:uid="{00000000-0005-0000-0000-0000711F0000}"/>
    <cellStyle name="Normal 5 2 2 4 3 2" xfId="8050" xr:uid="{00000000-0005-0000-0000-0000721F0000}"/>
    <cellStyle name="Normal 5 2 2 4 3 2 2" xfId="8051" xr:uid="{00000000-0005-0000-0000-0000731F0000}"/>
    <cellStyle name="Normal 5 2 2 4 3 2 2 2" xfId="8052" xr:uid="{00000000-0005-0000-0000-0000741F0000}"/>
    <cellStyle name="Normal 5 2 2 4 3 2 2 2 2" xfId="28405" xr:uid="{9DD3937B-CE5B-4BB4-97E8-6D0756526528}"/>
    <cellStyle name="Normal 5 2 2 4 3 2 2 3" xfId="28404" xr:uid="{725F3A2F-9476-4C52-A674-968CE2F5F71A}"/>
    <cellStyle name="Normal 5 2 2 4 3 2 3" xfId="8053" xr:uid="{00000000-0005-0000-0000-0000751F0000}"/>
    <cellStyle name="Normal 5 2 2 4 3 2 3 2" xfId="28406" xr:uid="{CFFCF298-3BF8-4727-864D-9CE0231E9765}"/>
    <cellStyle name="Normal 5 2 2 4 3 2 4" xfId="28403" xr:uid="{F44CD6AD-5FD1-443D-8120-6383D4FA459C}"/>
    <cellStyle name="Normal 5 2 2 4 3 3" xfId="8054" xr:uid="{00000000-0005-0000-0000-0000761F0000}"/>
    <cellStyle name="Normal 5 2 2 4 3 3 2" xfId="8055" xr:uid="{00000000-0005-0000-0000-0000771F0000}"/>
    <cellStyle name="Normal 5 2 2 4 3 3 2 2" xfId="28408" xr:uid="{07490F43-BBAB-48F3-A1DB-C8DB42E10300}"/>
    <cellStyle name="Normal 5 2 2 4 3 3 3" xfId="28407" xr:uid="{B9976AF5-DC4F-4D96-8F56-B195FC1E1531}"/>
    <cellStyle name="Normal 5 2 2 4 3 4" xfId="8056" xr:uid="{00000000-0005-0000-0000-0000781F0000}"/>
    <cellStyle name="Normal 5 2 2 4 3 4 2" xfId="28409" xr:uid="{B7F6A0F7-2AE1-44A0-9E2E-6807520156A5}"/>
    <cellStyle name="Normal 5 2 2 4 3 5" xfId="28402" xr:uid="{26467579-2DC3-4C3E-B652-F85A1AD88234}"/>
    <cellStyle name="Normal 5 2 2 4 3 6" xfId="24452" xr:uid="{793F454A-FB48-4457-A7D7-2C81549AA249}"/>
    <cellStyle name="Normal 5 2 2 4 3 7" xfId="38312" xr:uid="{51561939-9CC9-4F96-B8B6-E1E2D476D8BF}"/>
    <cellStyle name="Normal 5 2 2 4 3 8" xfId="40792" xr:uid="{817A759F-9FD2-41F1-8871-4055D8D1313C}"/>
    <cellStyle name="Normal 5 2 2 4 3 9" xfId="43270" xr:uid="{81EB14BD-EADC-46CD-8955-F43185132E81}"/>
    <cellStyle name="Normal 5 2 2 4 4" xfId="8057" xr:uid="{00000000-0005-0000-0000-0000791F0000}"/>
    <cellStyle name="Normal 5 2 2 4 4 2" xfId="28410" xr:uid="{B72EDA57-73A3-4B7D-A839-51FE44FCCEB3}"/>
    <cellStyle name="Normal 5 2 2 4 5" xfId="8058" xr:uid="{00000000-0005-0000-0000-00007A1F0000}"/>
    <cellStyle name="Normal 5 2 2 4 5 2" xfId="8059" xr:uid="{00000000-0005-0000-0000-00007B1F0000}"/>
    <cellStyle name="Normal 5 2 2 4 5 2 2" xfId="28412" xr:uid="{2DF13AB2-EF5E-4769-B803-5988AAD0ED18}"/>
    <cellStyle name="Normal 5 2 2 4 5 3" xfId="28411" xr:uid="{99CE9471-CF58-42EA-B852-8FBC68B5F180}"/>
    <cellStyle name="Normal 5 2 2 4 6" xfId="8060" xr:uid="{00000000-0005-0000-0000-00007C1F0000}"/>
    <cellStyle name="Normal 5 2 2 4 6 2" xfId="28413" xr:uid="{836054A9-DD31-4357-9B20-ED7F5D2CDDE3}"/>
    <cellStyle name="Normal 5 2 2 4 7" xfId="28389" xr:uid="{2F8D362D-1C13-4D87-82D4-42B52009411F}"/>
    <cellStyle name="Normal 5 2 2 4 8" xfId="19937" xr:uid="{6D74801B-873F-4B2E-AE5A-3D0D28FFF395}"/>
    <cellStyle name="Normal 5 2 2 4 9" xfId="36722" xr:uid="{568EF7CC-E7D6-4693-8429-88401E5294CD}"/>
    <cellStyle name="Normal 5 2 2 5" xfId="8061" xr:uid="{00000000-0005-0000-0000-00007D1F0000}"/>
    <cellStyle name="Normal 5 2 2 5 10" xfId="39203" xr:uid="{4D3E5512-8949-488A-8DEF-DDC1665D18C0}"/>
    <cellStyle name="Normal 5 2 2 5 11" xfId="41681" xr:uid="{D65E0CF9-6839-4E64-A61E-F54469E39593}"/>
    <cellStyle name="Normal 5 2 2 5 2" xfId="8062" xr:uid="{00000000-0005-0000-0000-00007E1F0000}"/>
    <cellStyle name="Normal 5 2 2 5 2 10" xfId="42449" xr:uid="{83ADC890-1936-4C1A-AE65-7C0299B77767}"/>
    <cellStyle name="Normal 5 2 2 5 2 2" xfId="8063" xr:uid="{00000000-0005-0000-0000-00007F1F0000}"/>
    <cellStyle name="Normal 5 2 2 5 2 2 2" xfId="8064" xr:uid="{00000000-0005-0000-0000-0000801F0000}"/>
    <cellStyle name="Normal 5 2 2 5 2 2 2 2" xfId="8065" xr:uid="{00000000-0005-0000-0000-0000811F0000}"/>
    <cellStyle name="Normal 5 2 2 5 2 2 2 2 2" xfId="28418" xr:uid="{10D5922B-C789-434C-96B8-97E717692C41}"/>
    <cellStyle name="Normal 5 2 2 5 2 2 2 3" xfId="28417" xr:uid="{13F4480B-4AC5-477D-ABF6-7DDAB22DD57B}"/>
    <cellStyle name="Normal 5 2 2 5 2 2 3" xfId="8066" xr:uid="{00000000-0005-0000-0000-0000821F0000}"/>
    <cellStyle name="Normal 5 2 2 5 2 2 3 2" xfId="28419" xr:uid="{55EC0D2C-24B1-4D63-AC8E-ADACF2380EDD}"/>
    <cellStyle name="Normal 5 2 2 5 2 2 4" xfId="28416" xr:uid="{694DA3FA-7508-4F19-8DE9-E2687014B69F}"/>
    <cellStyle name="Normal 5 2 2 5 2 2 5" xfId="24455" xr:uid="{DBAD2137-E147-480C-BF12-7844240A9B76}"/>
    <cellStyle name="Normal 5 2 2 5 2 2 6" xfId="38315" xr:uid="{44B57E25-0339-4B8C-8DCD-9CB4AED4D99F}"/>
    <cellStyle name="Normal 5 2 2 5 2 2 7" xfId="40795" xr:uid="{87411AE4-DE21-4255-AA8B-EA2E7323E7F9}"/>
    <cellStyle name="Normal 5 2 2 5 2 2 8" xfId="43273" xr:uid="{9966DD1C-279C-4E94-8E92-AF21EA748851}"/>
    <cellStyle name="Normal 5 2 2 5 2 3" xfId="8067" xr:uid="{00000000-0005-0000-0000-0000831F0000}"/>
    <cellStyle name="Normal 5 2 2 5 2 3 2" xfId="8068" xr:uid="{00000000-0005-0000-0000-0000841F0000}"/>
    <cellStyle name="Normal 5 2 2 5 2 3 2 2" xfId="8069" xr:uid="{00000000-0005-0000-0000-0000851F0000}"/>
    <cellStyle name="Normal 5 2 2 5 2 3 2 2 2" xfId="28422" xr:uid="{F0A7D96A-FD5D-4F1C-8FC7-08A40FEC4D4D}"/>
    <cellStyle name="Normal 5 2 2 5 2 3 2 3" xfId="28421" xr:uid="{B6B4366E-347B-4F3D-B53A-473C42E563FB}"/>
    <cellStyle name="Normal 5 2 2 5 2 3 3" xfId="8070" xr:uid="{00000000-0005-0000-0000-0000861F0000}"/>
    <cellStyle name="Normal 5 2 2 5 2 3 3 2" xfId="28423" xr:uid="{05A30290-B2B9-4B4F-B199-501E513A226D}"/>
    <cellStyle name="Normal 5 2 2 5 2 3 4" xfId="28420" xr:uid="{06AC9B53-86C2-4045-8EB1-D34E16E86A66}"/>
    <cellStyle name="Normal 5 2 2 5 2 4" xfId="8071" xr:uid="{00000000-0005-0000-0000-0000871F0000}"/>
    <cellStyle name="Normal 5 2 2 5 2 4 2" xfId="8072" xr:uid="{00000000-0005-0000-0000-0000881F0000}"/>
    <cellStyle name="Normal 5 2 2 5 2 4 2 2" xfId="28425" xr:uid="{539A6D3D-B92B-49D8-BFF6-31A66325204A}"/>
    <cellStyle name="Normal 5 2 2 5 2 4 3" xfId="28424" xr:uid="{A70776E3-3422-4C4C-967A-9F1AC2A814C5}"/>
    <cellStyle name="Normal 5 2 2 5 2 5" xfId="8073" xr:uid="{00000000-0005-0000-0000-0000891F0000}"/>
    <cellStyle name="Normal 5 2 2 5 2 5 2" xfId="28426" xr:uid="{770132F8-5913-4FC1-8FBF-18ABEAF37EFE}"/>
    <cellStyle name="Normal 5 2 2 5 2 6" xfId="28415" xr:uid="{C1B3441C-2031-414B-9A31-37913B9ACCE8}"/>
    <cellStyle name="Normal 5 2 2 5 2 7" xfId="21829" xr:uid="{2FCD3B10-D284-49FD-A97A-A8B9C793CDB5}"/>
    <cellStyle name="Normal 5 2 2 5 2 8" xfId="37491" xr:uid="{98DD2997-8B59-4FAC-B456-798EE9746A7F}"/>
    <cellStyle name="Normal 5 2 2 5 2 9" xfId="39971" xr:uid="{281AECAF-9892-4067-9167-D8D5D5CF5C2E}"/>
    <cellStyle name="Normal 5 2 2 5 3" xfId="8074" xr:uid="{00000000-0005-0000-0000-00008A1F0000}"/>
    <cellStyle name="Normal 5 2 2 5 3 2" xfId="8075" xr:uid="{00000000-0005-0000-0000-00008B1F0000}"/>
    <cellStyle name="Normal 5 2 2 5 3 2 2" xfId="8076" xr:uid="{00000000-0005-0000-0000-00008C1F0000}"/>
    <cellStyle name="Normal 5 2 2 5 3 2 2 2" xfId="8077" xr:uid="{00000000-0005-0000-0000-00008D1F0000}"/>
    <cellStyle name="Normal 5 2 2 5 3 2 2 2 2" xfId="28430" xr:uid="{647837F7-1F8A-4F1E-9C6B-EB9EA312E272}"/>
    <cellStyle name="Normal 5 2 2 5 3 2 2 3" xfId="28429" xr:uid="{9BAABA06-F34C-4776-B777-CC5976E6ABDA}"/>
    <cellStyle name="Normal 5 2 2 5 3 2 3" xfId="8078" xr:uid="{00000000-0005-0000-0000-00008E1F0000}"/>
    <cellStyle name="Normal 5 2 2 5 3 2 3 2" xfId="28431" xr:uid="{91DCD222-FACF-4005-85F7-6FCAB107DA7C}"/>
    <cellStyle name="Normal 5 2 2 5 3 2 4" xfId="28428" xr:uid="{0671E791-4CEA-4F16-B0CC-191706AC02F1}"/>
    <cellStyle name="Normal 5 2 2 5 3 3" xfId="8079" xr:uid="{00000000-0005-0000-0000-00008F1F0000}"/>
    <cellStyle name="Normal 5 2 2 5 3 3 2" xfId="8080" xr:uid="{00000000-0005-0000-0000-0000901F0000}"/>
    <cellStyle name="Normal 5 2 2 5 3 3 2 2" xfId="28433" xr:uid="{14C2CA4F-F893-46F1-8238-B6273C7C0F7B}"/>
    <cellStyle name="Normal 5 2 2 5 3 3 3" xfId="28432" xr:uid="{046E91D4-4182-44E2-90D7-2974C38DD286}"/>
    <cellStyle name="Normal 5 2 2 5 3 4" xfId="8081" xr:uid="{00000000-0005-0000-0000-0000911F0000}"/>
    <cellStyle name="Normal 5 2 2 5 3 4 2" xfId="28434" xr:uid="{F0F800B3-ED3F-4CBF-8673-ED558DB9C3D7}"/>
    <cellStyle name="Normal 5 2 2 5 3 5" xfId="28427" xr:uid="{5935D904-9E9C-4944-B27B-C6B801F7BD15}"/>
    <cellStyle name="Normal 5 2 2 5 3 6" xfId="24454" xr:uid="{B797CE1D-F062-4CA1-AC9A-07FD8613E07B}"/>
    <cellStyle name="Normal 5 2 2 5 3 7" xfId="38314" xr:uid="{E3D035C7-5DC6-4CC9-B1C5-2DA144D8CC65}"/>
    <cellStyle name="Normal 5 2 2 5 3 8" xfId="40794" xr:uid="{0D2BA2E6-7675-4708-AB9E-B532A224F041}"/>
    <cellStyle name="Normal 5 2 2 5 3 9" xfId="43272" xr:uid="{F9BCB1B9-A2B1-430D-ABA5-79DD6B2909CD}"/>
    <cellStyle name="Normal 5 2 2 5 4" xfId="8082" xr:uid="{00000000-0005-0000-0000-0000921F0000}"/>
    <cellStyle name="Normal 5 2 2 5 4 2" xfId="28435" xr:uid="{D5434512-B870-4310-968A-2061F56D4C80}"/>
    <cellStyle name="Normal 5 2 2 5 5" xfId="8083" xr:uid="{00000000-0005-0000-0000-0000931F0000}"/>
    <cellStyle name="Normal 5 2 2 5 5 2" xfId="8084" xr:uid="{00000000-0005-0000-0000-0000941F0000}"/>
    <cellStyle name="Normal 5 2 2 5 5 2 2" xfId="28437" xr:uid="{A47918C5-C68A-467E-A689-870251143CF6}"/>
    <cellStyle name="Normal 5 2 2 5 5 3" xfId="28436" xr:uid="{277D9256-64B3-4C48-A122-9273559E1C06}"/>
    <cellStyle name="Normal 5 2 2 5 6" xfId="8085" xr:uid="{00000000-0005-0000-0000-0000951F0000}"/>
    <cellStyle name="Normal 5 2 2 5 6 2" xfId="28438" xr:uid="{B59BCFB6-D7AF-44B4-8955-DF17624C02EA}"/>
    <cellStyle name="Normal 5 2 2 5 7" xfId="28414" xr:uid="{DA0DF6D8-0E23-4FAE-B736-07DE5C70B336}"/>
    <cellStyle name="Normal 5 2 2 5 8" xfId="19938" xr:uid="{5EE0E814-2317-4751-8980-6DCC30DF82B2}"/>
    <cellStyle name="Normal 5 2 2 5 9" xfId="36723" xr:uid="{BD52DBF8-173E-4899-8E44-A5EEC8D5C292}"/>
    <cellStyle name="Normal 5 2 2 6" xfId="8086" xr:uid="{00000000-0005-0000-0000-0000961F0000}"/>
    <cellStyle name="Normal 5 2 2 6 10" xfId="39204" xr:uid="{5CA37522-9F0E-45AC-ADAC-DFDA9E4C2388}"/>
    <cellStyle name="Normal 5 2 2 6 11" xfId="41682" xr:uid="{9C447FA7-31F9-4320-A9DB-275B493E04BA}"/>
    <cellStyle name="Normal 5 2 2 6 2" xfId="8087" xr:uid="{00000000-0005-0000-0000-0000971F0000}"/>
    <cellStyle name="Normal 5 2 2 6 2 10" xfId="42451" xr:uid="{545EEB12-1E12-4AEF-9B3D-DD49858A1A10}"/>
    <cellStyle name="Normal 5 2 2 6 2 2" xfId="8088" xr:uid="{00000000-0005-0000-0000-0000981F0000}"/>
    <cellStyle name="Normal 5 2 2 6 2 2 2" xfId="8089" xr:uid="{00000000-0005-0000-0000-0000991F0000}"/>
    <cellStyle name="Normal 5 2 2 6 2 2 2 2" xfId="8090" xr:uid="{00000000-0005-0000-0000-00009A1F0000}"/>
    <cellStyle name="Normal 5 2 2 6 2 2 2 2 2" xfId="28443" xr:uid="{A81D2A9E-C755-483C-BAC4-D5919436D991}"/>
    <cellStyle name="Normal 5 2 2 6 2 2 2 3" xfId="28442" xr:uid="{53363313-5E1E-45C3-84D3-20D3FDD97F64}"/>
    <cellStyle name="Normal 5 2 2 6 2 2 3" xfId="8091" xr:uid="{00000000-0005-0000-0000-00009B1F0000}"/>
    <cellStyle name="Normal 5 2 2 6 2 2 3 2" xfId="28444" xr:uid="{CE269B9F-CBF7-46A4-B45E-DEA198AC6B24}"/>
    <cellStyle name="Normal 5 2 2 6 2 2 4" xfId="28441" xr:uid="{52138D8E-03A4-4701-BE21-AD1045B28EA9}"/>
    <cellStyle name="Normal 5 2 2 6 2 2 5" xfId="24457" xr:uid="{F608224A-AF24-48DB-A844-A101A5695029}"/>
    <cellStyle name="Normal 5 2 2 6 2 2 6" xfId="38317" xr:uid="{43373712-AFF4-426C-83C2-711582B17F21}"/>
    <cellStyle name="Normal 5 2 2 6 2 2 7" xfId="40797" xr:uid="{0CFDBE73-5890-4BC8-B321-79BB7B4AD05C}"/>
    <cellStyle name="Normal 5 2 2 6 2 2 8" xfId="43275" xr:uid="{B3C95FCD-9905-498C-946E-3A88A470D75E}"/>
    <cellStyle name="Normal 5 2 2 6 2 3" xfId="8092" xr:uid="{00000000-0005-0000-0000-00009C1F0000}"/>
    <cellStyle name="Normal 5 2 2 6 2 3 2" xfId="8093" xr:uid="{00000000-0005-0000-0000-00009D1F0000}"/>
    <cellStyle name="Normal 5 2 2 6 2 3 2 2" xfId="8094" xr:uid="{00000000-0005-0000-0000-00009E1F0000}"/>
    <cellStyle name="Normal 5 2 2 6 2 3 2 2 2" xfId="28447" xr:uid="{D0657219-D461-4E51-B101-A63BC37E6087}"/>
    <cellStyle name="Normal 5 2 2 6 2 3 2 3" xfId="28446" xr:uid="{E1272599-E29E-48B3-A3DE-EA13EDE1C3ED}"/>
    <cellStyle name="Normal 5 2 2 6 2 3 3" xfId="8095" xr:uid="{00000000-0005-0000-0000-00009F1F0000}"/>
    <cellStyle name="Normal 5 2 2 6 2 3 3 2" xfId="28448" xr:uid="{E777B71C-D64D-40A3-A464-D02DF6A0C639}"/>
    <cellStyle name="Normal 5 2 2 6 2 3 4" xfId="28445" xr:uid="{8CD9CF97-A4E1-4298-9927-67B1D5FB0D33}"/>
    <cellStyle name="Normal 5 2 2 6 2 4" xfId="8096" xr:uid="{00000000-0005-0000-0000-0000A01F0000}"/>
    <cellStyle name="Normal 5 2 2 6 2 4 2" xfId="8097" xr:uid="{00000000-0005-0000-0000-0000A11F0000}"/>
    <cellStyle name="Normal 5 2 2 6 2 4 2 2" xfId="28450" xr:uid="{C776A126-AF6D-4225-8F30-13DFAB186480}"/>
    <cellStyle name="Normal 5 2 2 6 2 4 3" xfId="28449" xr:uid="{6BA74B5D-1355-4BC0-BFB4-113CCCA78017}"/>
    <cellStyle name="Normal 5 2 2 6 2 5" xfId="8098" xr:uid="{00000000-0005-0000-0000-0000A21F0000}"/>
    <cellStyle name="Normal 5 2 2 6 2 5 2" xfId="28451" xr:uid="{466F9B21-E5EE-4BFE-879A-DF657CA5F5B8}"/>
    <cellStyle name="Normal 5 2 2 6 2 6" xfId="28440" xr:uid="{870F1D00-327C-4DE0-B474-1A483749E5FD}"/>
    <cellStyle name="Normal 5 2 2 6 2 7" xfId="21831" xr:uid="{E96CB921-8FDF-46E1-8667-BB0B1630726B}"/>
    <cellStyle name="Normal 5 2 2 6 2 8" xfId="37493" xr:uid="{05A9A361-4A27-4ED1-9F37-3BB0ADF866DC}"/>
    <cellStyle name="Normal 5 2 2 6 2 9" xfId="39973" xr:uid="{7CECC64A-9649-420F-A5AF-3DC669BA9901}"/>
    <cellStyle name="Normal 5 2 2 6 3" xfId="8099" xr:uid="{00000000-0005-0000-0000-0000A31F0000}"/>
    <cellStyle name="Normal 5 2 2 6 3 2" xfId="8100" xr:uid="{00000000-0005-0000-0000-0000A41F0000}"/>
    <cellStyle name="Normal 5 2 2 6 3 2 2" xfId="8101" xr:uid="{00000000-0005-0000-0000-0000A51F0000}"/>
    <cellStyle name="Normal 5 2 2 6 3 2 2 2" xfId="8102" xr:uid="{00000000-0005-0000-0000-0000A61F0000}"/>
    <cellStyle name="Normal 5 2 2 6 3 2 2 2 2" xfId="28455" xr:uid="{BBFDFE98-DDF6-4407-86F7-EEB3FF00D23D}"/>
    <cellStyle name="Normal 5 2 2 6 3 2 2 3" xfId="28454" xr:uid="{3AE0B42B-892E-42F9-8D3A-99E1FBFCF54D}"/>
    <cellStyle name="Normal 5 2 2 6 3 2 3" xfId="8103" xr:uid="{00000000-0005-0000-0000-0000A71F0000}"/>
    <cellStyle name="Normal 5 2 2 6 3 2 3 2" xfId="28456" xr:uid="{1F4B6C20-8E43-41CE-B61E-BC54CB4C4ACC}"/>
    <cellStyle name="Normal 5 2 2 6 3 2 4" xfId="28453" xr:uid="{25CEDBF4-3EB4-4A9B-B3D5-C679A295A3FB}"/>
    <cellStyle name="Normal 5 2 2 6 3 3" xfId="8104" xr:uid="{00000000-0005-0000-0000-0000A81F0000}"/>
    <cellStyle name="Normal 5 2 2 6 3 3 2" xfId="8105" xr:uid="{00000000-0005-0000-0000-0000A91F0000}"/>
    <cellStyle name="Normal 5 2 2 6 3 3 2 2" xfId="28458" xr:uid="{79FF98D0-CF23-4E00-804E-0958A87C1E36}"/>
    <cellStyle name="Normal 5 2 2 6 3 3 3" xfId="28457" xr:uid="{EB0F6BBA-9EC0-4E8D-9620-47463937B149}"/>
    <cellStyle name="Normal 5 2 2 6 3 4" xfId="8106" xr:uid="{00000000-0005-0000-0000-0000AA1F0000}"/>
    <cellStyle name="Normal 5 2 2 6 3 4 2" xfId="28459" xr:uid="{92FD8443-297F-4AF8-8A2F-884C0F247C1A}"/>
    <cellStyle name="Normal 5 2 2 6 3 5" xfId="28452" xr:uid="{6BCCDA50-20C3-4D58-B1EC-2303113C803F}"/>
    <cellStyle name="Normal 5 2 2 6 3 6" xfId="24456" xr:uid="{3D6206CA-8A38-488C-BD4E-FC95DDDFA4C2}"/>
    <cellStyle name="Normal 5 2 2 6 3 7" xfId="38316" xr:uid="{A23348A3-D653-4B60-8970-D1D5C8DAA379}"/>
    <cellStyle name="Normal 5 2 2 6 3 8" xfId="40796" xr:uid="{EA984F04-ECB1-4591-9CB0-2E03D733023F}"/>
    <cellStyle name="Normal 5 2 2 6 3 9" xfId="43274" xr:uid="{531AC8E2-FB44-464E-8430-BD5948D7D4C5}"/>
    <cellStyle name="Normal 5 2 2 6 4" xfId="8107" xr:uid="{00000000-0005-0000-0000-0000AB1F0000}"/>
    <cellStyle name="Normal 5 2 2 6 4 2" xfId="28460" xr:uid="{3A7A53A4-50B6-4195-A5F6-19D0A600FE32}"/>
    <cellStyle name="Normal 5 2 2 6 5" xfId="8108" xr:uid="{00000000-0005-0000-0000-0000AC1F0000}"/>
    <cellStyle name="Normal 5 2 2 6 5 2" xfId="8109" xr:uid="{00000000-0005-0000-0000-0000AD1F0000}"/>
    <cellStyle name="Normal 5 2 2 6 5 2 2" xfId="28462" xr:uid="{CA8EA28F-3CB7-478A-820F-9474872DEAB3}"/>
    <cellStyle name="Normal 5 2 2 6 5 3" xfId="28461" xr:uid="{13393869-8465-44FD-B98C-06169E5C2CC4}"/>
    <cellStyle name="Normal 5 2 2 6 6" xfId="8110" xr:uid="{00000000-0005-0000-0000-0000AE1F0000}"/>
    <cellStyle name="Normal 5 2 2 6 6 2" xfId="28463" xr:uid="{CBCC8CF3-DE5B-4367-A06C-48B88C909702}"/>
    <cellStyle name="Normal 5 2 2 6 7" xfId="28439" xr:uid="{C3591845-2A22-4AD4-B260-606149BFCF38}"/>
    <cellStyle name="Normal 5 2 2 6 8" xfId="19939" xr:uid="{59301635-35E3-4468-BD25-09F723E0981F}"/>
    <cellStyle name="Normal 5 2 2 6 9" xfId="36724" xr:uid="{DC1174F6-962B-4EE0-8AD1-FEC35D018F76}"/>
    <cellStyle name="Normal 5 2 2 7" xfId="8111" xr:uid="{00000000-0005-0000-0000-0000AF1F0000}"/>
    <cellStyle name="Normal 5 2 2 7 10" xfId="39205" xr:uid="{01CADFA1-81FC-4116-A409-843E05437B78}"/>
    <cellStyle name="Normal 5 2 2 7 11" xfId="41683" xr:uid="{BF5A5160-1273-49D7-8F2C-3C88E10552DF}"/>
    <cellStyle name="Normal 5 2 2 7 2" xfId="8112" xr:uid="{00000000-0005-0000-0000-0000B01F0000}"/>
    <cellStyle name="Normal 5 2 2 7 2 10" xfId="42453" xr:uid="{A74B8896-CE42-415D-BE12-5489C81D74A3}"/>
    <cellStyle name="Normal 5 2 2 7 2 2" xfId="8113" xr:uid="{00000000-0005-0000-0000-0000B11F0000}"/>
    <cellStyle name="Normal 5 2 2 7 2 2 2" xfId="8114" xr:uid="{00000000-0005-0000-0000-0000B21F0000}"/>
    <cellStyle name="Normal 5 2 2 7 2 2 2 2" xfId="8115" xr:uid="{00000000-0005-0000-0000-0000B31F0000}"/>
    <cellStyle name="Normal 5 2 2 7 2 2 2 2 2" xfId="28468" xr:uid="{7847DA82-DF89-41B4-BD5E-72ABE581CECD}"/>
    <cellStyle name="Normal 5 2 2 7 2 2 2 3" xfId="28467" xr:uid="{B3D18746-1B51-4095-B659-439FD9A646CE}"/>
    <cellStyle name="Normal 5 2 2 7 2 2 3" xfId="8116" xr:uid="{00000000-0005-0000-0000-0000B41F0000}"/>
    <cellStyle name="Normal 5 2 2 7 2 2 3 2" xfId="28469" xr:uid="{6DA8282B-9F3D-43BC-A2ED-4F2F8CAD2963}"/>
    <cellStyle name="Normal 5 2 2 7 2 2 4" xfId="28466" xr:uid="{48879A8F-92B3-49F7-9D74-9B0B2F29EA02}"/>
    <cellStyle name="Normal 5 2 2 7 2 2 5" xfId="24459" xr:uid="{81835F40-97E6-471D-B6A8-4582FE2351BA}"/>
    <cellStyle name="Normal 5 2 2 7 2 2 6" xfId="38319" xr:uid="{BE5EE995-7D6E-42AD-9918-938EFDCD6D19}"/>
    <cellStyle name="Normal 5 2 2 7 2 2 7" xfId="40799" xr:uid="{C7C70746-30FB-49F4-A8FA-8CBE008AE660}"/>
    <cellStyle name="Normal 5 2 2 7 2 2 8" xfId="43277" xr:uid="{0E96F326-D850-45D8-B177-FD17F2A65FB6}"/>
    <cellStyle name="Normal 5 2 2 7 2 3" xfId="8117" xr:uid="{00000000-0005-0000-0000-0000B51F0000}"/>
    <cellStyle name="Normal 5 2 2 7 2 3 2" xfId="8118" xr:uid="{00000000-0005-0000-0000-0000B61F0000}"/>
    <cellStyle name="Normal 5 2 2 7 2 3 2 2" xfId="8119" xr:uid="{00000000-0005-0000-0000-0000B71F0000}"/>
    <cellStyle name="Normal 5 2 2 7 2 3 2 2 2" xfId="28472" xr:uid="{0C8D8494-2B5F-4513-828B-FBCCC21D4718}"/>
    <cellStyle name="Normal 5 2 2 7 2 3 2 3" xfId="28471" xr:uid="{418DA869-664B-4B4C-8F64-B9A93AEE7CE2}"/>
    <cellStyle name="Normal 5 2 2 7 2 3 3" xfId="8120" xr:uid="{00000000-0005-0000-0000-0000B81F0000}"/>
    <cellStyle name="Normal 5 2 2 7 2 3 3 2" xfId="28473" xr:uid="{1C02AD63-04D0-42F1-A6BC-30DD14DD3FA7}"/>
    <cellStyle name="Normal 5 2 2 7 2 3 4" xfId="28470" xr:uid="{9C2A05C8-92AF-4A94-8A52-65DF47452C5E}"/>
    <cellStyle name="Normal 5 2 2 7 2 4" xfId="8121" xr:uid="{00000000-0005-0000-0000-0000B91F0000}"/>
    <cellStyle name="Normal 5 2 2 7 2 4 2" xfId="8122" xr:uid="{00000000-0005-0000-0000-0000BA1F0000}"/>
    <cellStyle name="Normal 5 2 2 7 2 4 2 2" xfId="28475" xr:uid="{8E341661-A4DE-4EB6-B129-4BAF5C600CFA}"/>
    <cellStyle name="Normal 5 2 2 7 2 4 3" xfId="28474" xr:uid="{57082AB0-AF5F-498A-93E2-A6D45FC661DC}"/>
    <cellStyle name="Normal 5 2 2 7 2 5" xfId="8123" xr:uid="{00000000-0005-0000-0000-0000BB1F0000}"/>
    <cellStyle name="Normal 5 2 2 7 2 5 2" xfId="28476" xr:uid="{60699BCC-BF44-408A-828F-64C8E3EB86C5}"/>
    <cellStyle name="Normal 5 2 2 7 2 6" xfId="28465" xr:uid="{D5711937-C897-4264-9EAC-0161AB74A2FA}"/>
    <cellStyle name="Normal 5 2 2 7 2 7" xfId="21833" xr:uid="{6DCC1748-3786-4DA7-9EF4-62A5E805626E}"/>
    <cellStyle name="Normal 5 2 2 7 2 8" xfId="37495" xr:uid="{57BCBDAF-396D-4115-B81D-03A041205F81}"/>
    <cellStyle name="Normal 5 2 2 7 2 9" xfId="39975" xr:uid="{EAA69CEE-8A0F-4BF6-A18A-2E7A88394EA7}"/>
    <cellStyle name="Normal 5 2 2 7 3" xfId="8124" xr:uid="{00000000-0005-0000-0000-0000BC1F0000}"/>
    <cellStyle name="Normal 5 2 2 7 3 2" xfId="8125" xr:uid="{00000000-0005-0000-0000-0000BD1F0000}"/>
    <cellStyle name="Normal 5 2 2 7 3 2 2" xfId="8126" xr:uid="{00000000-0005-0000-0000-0000BE1F0000}"/>
    <cellStyle name="Normal 5 2 2 7 3 2 2 2" xfId="8127" xr:uid="{00000000-0005-0000-0000-0000BF1F0000}"/>
    <cellStyle name="Normal 5 2 2 7 3 2 2 2 2" xfId="28480" xr:uid="{02D85BA5-9CAE-4D1C-9C4E-14B44D5D8AAE}"/>
    <cellStyle name="Normal 5 2 2 7 3 2 2 3" xfId="28479" xr:uid="{218A2B33-B973-4835-8777-516766557BF5}"/>
    <cellStyle name="Normal 5 2 2 7 3 2 3" xfId="8128" xr:uid="{00000000-0005-0000-0000-0000C01F0000}"/>
    <cellStyle name="Normal 5 2 2 7 3 2 3 2" xfId="28481" xr:uid="{E4587579-6A4A-492C-A472-DE98F9DF3002}"/>
    <cellStyle name="Normal 5 2 2 7 3 2 4" xfId="28478" xr:uid="{06DF1AB7-C38E-48A1-A117-86CBA06001EE}"/>
    <cellStyle name="Normal 5 2 2 7 3 3" xfId="8129" xr:uid="{00000000-0005-0000-0000-0000C11F0000}"/>
    <cellStyle name="Normal 5 2 2 7 3 3 2" xfId="8130" xr:uid="{00000000-0005-0000-0000-0000C21F0000}"/>
    <cellStyle name="Normal 5 2 2 7 3 3 2 2" xfId="28483" xr:uid="{084E5622-52AE-4748-981D-FC3EE14DE3BA}"/>
    <cellStyle name="Normal 5 2 2 7 3 3 3" xfId="28482" xr:uid="{6161F42A-015C-4FFF-93CD-EFF94E2A2000}"/>
    <cellStyle name="Normal 5 2 2 7 3 4" xfId="8131" xr:uid="{00000000-0005-0000-0000-0000C31F0000}"/>
    <cellStyle name="Normal 5 2 2 7 3 4 2" xfId="28484" xr:uid="{2137225C-81F6-455B-80A7-05229D769BD7}"/>
    <cellStyle name="Normal 5 2 2 7 3 5" xfId="28477" xr:uid="{6407CB5A-CDE4-4715-855D-59C276CDE766}"/>
    <cellStyle name="Normal 5 2 2 7 3 6" xfId="24458" xr:uid="{A040B32E-F4E7-4905-B12D-2AE2FA3269AE}"/>
    <cellStyle name="Normal 5 2 2 7 3 7" xfId="38318" xr:uid="{F3907293-E3F0-4B1A-9CB8-F9E4EA64A3BC}"/>
    <cellStyle name="Normal 5 2 2 7 3 8" xfId="40798" xr:uid="{8CEB41DD-F3F4-4391-8693-BF5011D809D2}"/>
    <cellStyle name="Normal 5 2 2 7 3 9" xfId="43276" xr:uid="{A1F2AD55-F320-4236-BD18-490BB83621B9}"/>
    <cellStyle name="Normal 5 2 2 7 4" xfId="8132" xr:uid="{00000000-0005-0000-0000-0000C41F0000}"/>
    <cellStyle name="Normal 5 2 2 7 4 2" xfId="28485" xr:uid="{0FC5C12B-58AB-4CC8-AECF-FF491AF9E6A9}"/>
    <cellStyle name="Normal 5 2 2 7 5" xfId="8133" xr:uid="{00000000-0005-0000-0000-0000C51F0000}"/>
    <cellStyle name="Normal 5 2 2 7 5 2" xfId="8134" xr:uid="{00000000-0005-0000-0000-0000C61F0000}"/>
    <cellStyle name="Normal 5 2 2 7 5 2 2" xfId="28487" xr:uid="{29F039EC-98F6-439E-97D9-06CD6A4E3B7E}"/>
    <cellStyle name="Normal 5 2 2 7 5 3" xfId="28486" xr:uid="{D5A876BA-2A65-45FB-80EA-643EEE4ACCA7}"/>
    <cellStyle name="Normal 5 2 2 7 6" xfId="8135" xr:uid="{00000000-0005-0000-0000-0000C71F0000}"/>
    <cellStyle name="Normal 5 2 2 7 6 2" xfId="28488" xr:uid="{88ABFB0B-6AAF-40F3-8EE6-60B066D3E7B8}"/>
    <cellStyle name="Normal 5 2 2 7 7" xfId="28464" xr:uid="{578B1829-F2A7-4E83-8829-2FD265843680}"/>
    <cellStyle name="Normal 5 2 2 7 8" xfId="19940" xr:uid="{85D515FD-40F0-49BA-A524-640DF69CB822}"/>
    <cellStyle name="Normal 5 2 2 7 9" xfId="36725" xr:uid="{2944A965-3573-40F2-9FF7-2BD4E66B3B8D}"/>
    <cellStyle name="Normal 5 2 2 8" xfId="8136" xr:uid="{00000000-0005-0000-0000-0000C81F0000}"/>
    <cellStyle name="Normal 5 2 2 8 10" xfId="39206" xr:uid="{9CD6D851-1FDD-4BF5-A1F6-2A44A37279CE}"/>
    <cellStyle name="Normal 5 2 2 8 11" xfId="41684" xr:uid="{2B882A3C-906F-4E33-9B2B-C419C0871720}"/>
    <cellStyle name="Normal 5 2 2 8 2" xfId="8137" xr:uid="{00000000-0005-0000-0000-0000C91F0000}"/>
    <cellStyle name="Normal 5 2 2 8 2 10" xfId="42454" xr:uid="{643C409A-2CDA-4C92-ABA5-F530D260B9E9}"/>
    <cellStyle name="Normal 5 2 2 8 2 2" xfId="8138" xr:uid="{00000000-0005-0000-0000-0000CA1F0000}"/>
    <cellStyle name="Normal 5 2 2 8 2 2 2" xfId="8139" xr:uid="{00000000-0005-0000-0000-0000CB1F0000}"/>
    <cellStyle name="Normal 5 2 2 8 2 2 2 2" xfId="8140" xr:uid="{00000000-0005-0000-0000-0000CC1F0000}"/>
    <cellStyle name="Normal 5 2 2 8 2 2 2 2 2" xfId="28493" xr:uid="{1329D2F8-5E4A-4086-B2F9-83F86C18130E}"/>
    <cellStyle name="Normal 5 2 2 8 2 2 2 3" xfId="28492" xr:uid="{A507B125-5544-4507-830E-13AA35947494}"/>
    <cellStyle name="Normal 5 2 2 8 2 2 3" xfId="8141" xr:uid="{00000000-0005-0000-0000-0000CD1F0000}"/>
    <cellStyle name="Normal 5 2 2 8 2 2 3 2" xfId="28494" xr:uid="{201EAB20-E512-4E4D-A9C2-A6B7596EFF31}"/>
    <cellStyle name="Normal 5 2 2 8 2 2 4" xfId="28491" xr:uid="{B9EB028A-7BE4-41DE-B6B4-332C04410381}"/>
    <cellStyle name="Normal 5 2 2 8 2 2 5" xfId="24461" xr:uid="{DE87EC44-7B1C-440F-A6A7-19577D6CFE11}"/>
    <cellStyle name="Normal 5 2 2 8 2 2 6" xfId="38321" xr:uid="{5F44ADD6-16BB-464C-888C-78C31491DED5}"/>
    <cellStyle name="Normal 5 2 2 8 2 2 7" xfId="40801" xr:uid="{44D190B6-CC4E-412B-8380-06303812A3D7}"/>
    <cellStyle name="Normal 5 2 2 8 2 2 8" xfId="43279" xr:uid="{2AA9D32A-CAEC-47C3-9872-F2DA4D2AEFD5}"/>
    <cellStyle name="Normal 5 2 2 8 2 3" xfId="8142" xr:uid="{00000000-0005-0000-0000-0000CE1F0000}"/>
    <cellStyle name="Normal 5 2 2 8 2 3 2" xfId="8143" xr:uid="{00000000-0005-0000-0000-0000CF1F0000}"/>
    <cellStyle name="Normal 5 2 2 8 2 3 2 2" xfId="8144" xr:uid="{00000000-0005-0000-0000-0000D01F0000}"/>
    <cellStyle name="Normal 5 2 2 8 2 3 2 2 2" xfId="28497" xr:uid="{0A7D1485-1918-4EB3-9421-CF10AAF41361}"/>
    <cellStyle name="Normal 5 2 2 8 2 3 2 3" xfId="28496" xr:uid="{3B70CC21-356F-487D-92B2-15FDC6584054}"/>
    <cellStyle name="Normal 5 2 2 8 2 3 3" xfId="8145" xr:uid="{00000000-0005-0000-0000-0000D11F0000}"/>
    <cellStyle name="Normal 5 2 2 8 2 3 3 2" xfId="28498" xr:uid="{52A31F89-E1C2-400C-ADAB-E92435AC0DFE}"/>
    <cellStyle name="Normal 5 2 2 8 2 3 4" xfId="28495" xr:uid="{404A0D59-4C24-4DD7-9543-ADB5498527D2}"/>
    <cellStyle name="Normal 5 2 2 8 2 4" xfId="8146" xr:uid="{00000000-0005-0000-0000-0000D21F0000}"/>
    <cellStyle name="Normal 5 2 2 8 2 4 2" xfId="8147" xr:uid="{00000000-0005-0000-0000-0000D31F0000}"/>
    <cellStyle name="Normal 5 2 2 8 2 4 2 2" xfId="28500" xr:uid="{2993841F-18BB-4423-9E5E-45C02E2F3425}"/>
    <cellStyle name="Normal 5 2 2 8 2 4 3" xfId="28499" xr:uid="{026849B9-E274-470F-84FF-9DC9AC995DFB}"/>
    <cellStyle name="Normal 5 2 2 8 2 5" xfId="8148" xr:uid="{00000000-0005-0000-0000-0000D41F0000}"/>
    <cellStyle name="Normal 5 2 2 8 2 5 2" xfId="28501" xr:uid="{818A26B8-6039-4FFE-BE44-B9879A852720}"/>
    <cellStyle name="Normal 5 2 2 8 2 6" xfId="28490" xr:uid="{65476261-EF13-4923-BC0D-EBE829937694}"/>
    <cellStyle name="Normal 5 2 2 8 2 7" xfId="21834" xr:uid="{CD53B997-5A2A-441C-BD72-744A67E70F69}"/>
    <cellStyle name="Normal 5 2 2 8 2 8" xfId="37496" xr:uid="{AB85C6B4-FDBF-4A8B-A437-64071F6A577D}"/>
    <cellStyle name="Normal 5 2 2 8 2 9" xfId="39976" xr:uid="{13BC9333-7B7E-4947-A646-F9F4951F8DCB}"/>
    <cellStyle name="Normal 5 2 2 8 3" xfId="8149" xr:uid="{00000000-0005-0000-0000-0000D51F0000}"/>
    <cellStyle name="Normal 5 2 2 8 3 2" xfId="8150" xr:uid="{00000000-0005-0000-0000-0000D61F0000}"/>
    <cellStyle name="Normal 5 2 2 8 3 2 2" xfId="8151" xr:uid="{00000000-0005-0000-0000-0000D71F0000}"/>
    <cellStyle name="Normal 5 2 2 8 3 2 2 2" xfId="8152" xr:uid="{00000000-0005-0000-0000-0000D81F0000}"/>
    <cellStyle name="Normal 5 2 2 8 3 2 2 2 2" xfId="28505" xr:uid="{F4CCEC00-7707-4F1A-90C7-EF98FD41D36B}"/>
    <cellStyle name="Normal 5 2 2 8 3 2 2 3" xfId="28504" xr:uid="{60D65AE2-7E2C-4950-A100-2F169C33C112}"/>
    <cellStyle name="Normal 5 2 2 8 3 2 3" xfId="8153" xr:uid="{00000000-0005-0000-0000-0000D91F0000}"/>
    <cellStyle name="Normal 5 2 2 8 3 2 3 2" xfId="28506" xr:uid="{7F865513-E8F3-4D7D-BFA0-A2E02F72E18D}"/>
    <cellStyle name="Normal 5 2 2 8 3 2 4" xfId="28503" xr:uid="{D6A82650-A8C6-4EB0-B72A-7DF69581BE1C}"/>
    <cellStyle name="Normal 5 2 2 8 3 3" xfId="8154" xr:uid="{00000000-0005-0000-0000-0000DA1F0000}"/>
    <cellStyle name="Normal 5 2 2 8 3 3 2" xfId="8155" xr:uid="{00000000-0005-0000-0000-0000DB1F0000}"/>
    <cellStyle name="Normal 5 2 2 8 3 3 2 2" xfId="28508" xr:uid="{CCE64115-83EA-4FCE-89B9-A0A13093E131}"/>
    <cellStyle name="Normal 5 2 2 8 3 3 3" xfId="28507" xr:uid="{41BC2C15-F753-4B3A-9A4A-922FCF31EFEE}"/>
    <cellStyle name="Normal 5 2 2 8 3 4" xfId="8156" xr:uid="{00000000-0005-0000-0000-0000DC1F0000}"/>
    <cellStyle name="Normal 5 2 2 8 3 4 2" xfId="28509" xr:uid="{A38E88CE-5DBB-4D35-B342-F3041EF28C03}"/>
    <cellStyle name="Normal 5 2 2 8 3 5" xfId="28502" xr:uid="{66EB2D08-C550-4D0A-BE7C-3B33002430DF}"/>
    <cellStyle name="Normal 5 2 2 8 3 6" xfId="24460" xr:uid="{DF0F471D-BFA5-4062-8C59-7F53F80EBC14}"/>
    <cellStyle name="Normal 5 2 2 8 3 7" xfId="38320" xr:uid="{85037894-829D-4808-AA4C-71B9F7705AA7}"/>
    <cellStyle name="Normal 5 2 2 8 3 8" xfId="40800" xr:uid="{059E271E-7435-4A94-A37B-5F58D58A9335}"/>
    <cellStyle name="Normal 5 2 2 8 3 9" xfId="43278" xr:uid="{5C72005B-8F61-4380-8598-DBE5045D37E2}"/>
    <cellStyle name="Normal 5 2 2 8 4" xfId="8157" xr:uid="{00000000-0005-0000-0000-0000DD1F0000}"/>
    <cellStyle name="Normal 5 2 2 8 4 2" xfId="28510" xr:uid="{7D6B1F4F-19ED-44BE-9FE6-D24355682B67}"/>
    <cellStyle name="Normal 5 2 2 8 5" xfId="8158" xr:uid="{00000000-0005-0000-0000-0000DE1F0000}"/>
    <cellStyle name="Normal 5 2 2 8 5 2" xfId="8159" xr:uid="{00000000-0005-0000-0000-0000DF1F0000}"/>
    <cellStyle name="Normal 5 2 2 8 5 2 2" xfId="28512" xr:uid="{2CB2B8F8-E305-4C4D-B05D-1CCE36EA8F80}"/>
    <cellStyle name="Normal 5 2 2 8 5 3" xfId="28511" xr:uid="{14A6DD90-508A-45F7-B753-88C88C15FCFB}"/>
    <cellStyle name="Normal 5 2 2 8 6" xfId="8160" xr:uid="{00000000-0005-0000-0000-0000E01F0000}"/>
    <cellStyle name="Normal 5 2 2 8 6 2" xfId="28513" xr:uid="{4BC3905E-A735-44AB-B0BF-040AD828B09D}"/>
    <cellStyle name="Normal 5 2 2 8 7" xfId="28489" xr:uid="{8A9A86C0-D772-4514-A402-87E8C725DEA5}"/>
    <cellStyle name="Normal 5 2 2 8 8" xfId="19941" xr:uid="{74C2DD2C-BC28-40F2-A2EF-78C14215A10C}"/>
    <cellStyle name="Normal 5 2 2 8 9" xfId="36726" xr:uid="{42BD2176-D7DC-4904-81D1-BDF930B6A6D7}"/>
    <cellStyle name="Normal 5 2 2 9" xfId="8161" xr:uid="{00000000-0005-0000-0000-0000E11F0000}"/>
    <cellStyle name="Normal 5 2 2 9 10" xfId="39207" xr:uid="{DD2E8192-6A22-4B12-9FE3-DA968FAC4A5A}"/>
    <cellStyle name="Normal 5 2 2 9 11" xfId="41685" xr:uid="{AE1448B4-888D-4F9C-AFFB-04E935D2CE56}"/>
    <cellStyle name="Normal 5 2 2 9 2" xfId="8162" xr:uid="{00000000-0005-0000-0000-0000E21F0000}"/>
    <cellStyle name="Normal 5 2 2 9 2 10" xfId="42456" xr:uid="{A9B77019-FF7C-4C97-B7BC-D635DFC0FA74}"/>
    <cellStyle name="Normal 5 2 2 9 2 2" xfId="8163" xr:uid="{00000000-0005-0000-0000-0000E31F0000}"/>
    <cellStyle name="Normal 5 2 2 9 2 2 2" xfId="8164" xr:uid="{00000000-0005-0000-0000-0000E41F0000}"/>
    <cellStyle name="Normal 5 2 2 9 2 2 2 2" xfId="8165" xr:uid="{00000000-0005-0000-0000-0000E51F0000}"/>
    <cellStyle name="Normal 5 2 2 9 2 2 2 2 2" xfId="28518" xr:uid="{44DAA591-A22C-4D8F-BB16-F376CE6EEB55}"/>
    <cellStyle name="Normal 5 2 2 9 2 2 2 3" xfId="28517" xr:uid="{61718234-D813-4E51-92A8-E76F46A0A815}"/>
    <cellStyle name="Normal 5 2 2 9 2 2 3" xfId="8166" xr:uid="{00000000-0005-0000-0000-0000E61F0000}"/>
    <cellStyle name="Normal 5 2 2 9 2 2 3 2" xfId="28519" xr:uid="{D0A955DA-B9FA-412C-B639-7D3AEACFA981}"/>
    <cellStyle name="Normal 5 2 2 9 2 2 4" xfId="28516" xr:uid="{0CC6D525-08F2-421B-B483-83EE291C2E2D}"/>
    <cellStyle name="Normal 5 2 2 9 2 2 5" xfId="24463" xr:uid="{FA3615FD-A0B0-4EDA-8F2D-733A735C72E8}"/>
    <cellStyle name="Normal 5 2 2 9 2 2 6" xfId="38323" xr:uid="{0F3DAEFC-6A60-42AF-984E-9D5A103A5D76}"/>
    <cellStyle name="Normal 5 2 2 9 2 2 7" xfId="40803" xr:uid="{068D51B7-C56E-43D6-A1C0-2ED9485D40AB}"/>
    <cellStyle name="Normal 5 2 2 9 2 2 8" xfId="43281" xr:uid="{2D3D5A27-759D-4C90-BAE5-A979129E15D5}"/>
    <cellStyle name="Normal 5 2 2 9 2 3" xfId="8167" xr:uid="{00000000-0005-0000-0000-0000E71F0000}"/>
    <cellStyle name="Normal 5 2 2 9 2 3 2" xfId="8168" xr:uid="{00000000-0005-0000-0000-0000E81F0000}"/>
    <cellStyle name="Normal 5 2 2 9 2 3 2 2" xfId="8169" xr:uid="{00000000-0005-0000-0000-0000E91F0000}"/>
    <cellStyle name="Normal 5 2 2 9 2 3 2 2 2" xfId="28522" xr:uid="{D32866A0-347B-4F40-915E-E735ADF82647}"/>
    <cellStyle name="Normal 5 2 2 9 2 3 2 3" xfId="28521" xr:uid="{D2D652B0-FB28-4E33-8CB5-0B730FECE1BB}"/>
    <cellStyle name="Normal 5 2 2 9 2 3 3" xfId="8170" xr:uid="{00000000-0005-0000-0000-0000EA1F0000}"/>
    <cellStyle name="Normal 5 2 2 9 2 3 3 2" xfId="28523" xr:uid="{950C9453-28F9-4B2B-AD61-4B9D7C5639A9}"/>
    <cellStyle name="Normal 5 2 2 9 2 3 4" xfId="28520" xr:uid="{D4C72A8D-E44C-41CE-86F6-1A2978171B27}"/>
    <cellStyle name="Normal 5 2 2 9 2 4" xfId="8171" xr:uid="{00000000-0005-0000-0000-0000EB1F0000}"/>
    <cellStyle name="Normal 5 2 2 9 2 4 2" xfId="8172" xr:uid="{00000000-0005-0000-0000-0000EC1F0000}"/>
    <cellStyle name="Normal 5 2 2 9 2 4 2 2" xfId="28525" xr:uid="{75E5B4E7-3F56-4875-BB35-7803DB65DEF6}"/>
    <cellStyle name="Normal 5 2 2 9 2 4 3" xfId="28524" xr:uid="{50ADFD2E-603F-451D-8D62-97881E70B3D6}"/>
    <cellStyle name="Normal 5 2 2 9 2 5" xfId="8173" xr:uid="{00000000-0005-0000-0000-0000ED1F0000}"/>
    <cellStyle name="Normal 5 2 2 9 2 5 2" xfId="28526" xr:uid="{C31834EC-4A03-4BD1-81BC-A098A13A85F0}"/>
    <cellStyle name="Normal 5 2 2 9 2 6" xfId="28515" xr:uid="{7E311E25-AB79-47A4-B0F3-168D1591CFA9}"/>
    <cellStyle name="Normal 5 2 2 9 2 7" xfId="21836" xr:uid="{BFC53B3C-F2CE-4BB3-9CC9-A59C0CBDD824}"/>
    <cellStyle name="Normal 5 2 2 9 2 8" xfId="37498" xr:uid="{D0ECC983-713E-46C2-8025-353A7DCD865F}"/>
    <cellStyle name="Normal 5 2 2 9 2 9" xfId="39978" xr:uid="{7B9CED44-55D3-48D5-A9E0-25B422D5754A}"/>
    <cellStyle name="Normal 5 2 2 9 3" xfId="8174" xr:uid="{00000000-0005-0000-0000-0000EE1F0000}"/>
    <cellStyle name="Normal 5 2 2 9 3 2" xfId="8175" xr:uid="{00000000-0005-0000-0000-0000EF1F0000}"/>
    <cellStyle name="Normal 5 2 2 9 3 2 2" xfId="8176" xr:uid="{00000000-0005-0000-0000-0000F01F0000}"/>
    <cellStyle name="Normal 5 2 2 9 3 2 2 2" xfId="8177" xr:uid="{00000000-0005-0000-0000-0000F11F0000}"/>
    <cellStyle name="Normal 5 2 2 9 3 2 2 2 2" xfId="28530" xr:uid="{94E94E12-8589-4EBC-BE1E-F6EDA01BC3BC}"/>
    <cellStyle name="Normal 5 2 2 9 3 2 2 3" xfId="28529" xr:uid="{EB0736B3-5AFB-43C7-8A8A-DE3972B9E495}"/>
    <cellStyle name="Normal 5 2 2 9 3 2 3" xfId="8178" xr:uid="{00000000-0005-0000-0000-0000F21F0000}"/>
    <cellStyle name="Normal 5 2 2 9 3 2 3 2" xfId="28531" xr:uid="{2256B9D2-1632-4E8D-857C-0D9EDD853401}"/>
    <cellStyle name="Normal 5 2 2 9 3 2 4" xfId="28528" xr:uid="{E4797327-CBE4-4196-8C5D-8CC80C18F2C6}"/>
    <cellStyle name="Normal 5 2 2 9 3 3" xfId="8179" xr:uid="{00000000-0005-0000-0000-0000F31F0000}"/>
    <cellStyle name="Normal 5 2 2 9 3 3 2" xfId="8180" xr:uid="{00000000-0005-0000-0000-0000F41F0000}"/>
    <cellStyle name="Normal 5 2 2 9 3 3 2 2" xfId="28533" xr:uid="{60D9945B-62AB-4B0C-B58B-4C1F4A49C179}"/>
    <cellStyle name="Normal 5 2 2 9 3 3 3" xfId="28532" xr:uid="{B9B8FE03-B3EC-4A54-99E6-479AEC976070}"/>
    <cellStyle name="Normal 5 2 2 9 3 4" xfId="8181" xr:uid="{00000000-0005-0000-0000-0000F51F0000}"/>
    <cellStyle name="Normal 5 2 2 9 3 4 2" xfId="28534" xr:uid="{6596958B-2898-488A-932F-28AE325653EB}"/>
    <cellStyle name="Normal 5 2 2 9 3 5" xfId="28527" xr:uid="{30AAEB2F-4075-4D0A-82B8-5B9929A67D4A}"/>
    <cellStyle name="Normal 5 2 2 9 3 6" xfId="24462" xr:uid="{DFF6C17E-2D1B-4A7E-AB6D-C857A82C1555}"/>
    <cellStyle name="Normal 5 2 2 9 3 7" xfId="38322" xr:uid="{73F3C73A-DEB9-4D50-A130-812BC9F28B72}"/>
    <cellStyle name="Normal 5 2 2 9 3 8" xfId="40802" xr:uid="{26898758-DE8D-43EA-84B8-EFE8B8436BB2}"/>
    <cellStyle name="Normal 5 2 2 9 3 9" xfId="43280" xr:uid="{BEEE6511-E0E1-4FD3-A880-8635199AC926}"/>
    <cellStyle name="Normal 5 2 2 9 4" xfId="8182" xr:uid="{00000000-0005-0000-0000-0000F61F0000}"/>
    <cellStyle name="Normal 5 2 2 9 4 2" xfId="28535" xr:uid="{5ADC2550-5AA1-44C5-B341-6F241863E6A7}"/>
    <cellStyle name="Normal 5 2 2 9 5" xfId="8183" xr:uid="{00000000-0005-0000-0000-0000F71F0000}"/>
    <cellStyle name="Normal 5 2 2 9 5 2" xfId="8184" xr:uid="{00000000-0005-0000-0000-0000F81F0000}"/>
    <cellStyle name="Normal 5 2 2 9 5 2 2" xfId="28537" xr:uid="{2A564DA2-73B9-4C8B-A0B6-08C94A36A9E7}"/>
    <cellStyle name="Normal 5 2 2 9 5 3" xfId="28536" xr:uid="{DB7F64C0-C73B-4837-8A47-FC33D9A23F61}"/>
    <cellStyle name="Normal 5 2 2 9 6" xfId="8185" xr:uid="{00000000-0005-0000-0000-0000F91F0000}"/>
    <cellStyle name="Normal 5 2 2 9 6 2" xfId="28538" xr:uid="{20FAA74C-39B6-4B1E-82A2-F76DF1C6D0EC}"/>
    <cellStyle name="Normal 5 2 2 9 7" xfId="28514" xr:uid="{40BDE140-E2D8-4B2B-8131-B7F177C0AE9D}"/>
    <cellStyle name="Normal 5 2 2 9 8" xfId="19942" xr:uid="{7B04E4C7-A09E-4007-BD5F-B8607C196C32}"/>
    <cellStyle name="Normal 5 2 2 9 9" xfId="36727" xr:uid="{96B32319-928D-4D8C-B1C3-4668625F22A6}"/>
    <cellStyle name="Normal 5 2 3" xfId="8186" xr:uid="{00000000-0005-0000-0000-0000FA1F0000}"/>
    <cellStyle name="Normal 5 2 3 2" xfId="8187" xr:uid="{00000000-0005-0000-0000-0000FB1F0000}"/>
    <cellStyle name="Normal 5 2 3 2 2" xfId="21838" xr:uid="{08A6FB8A-0F3B-4AB4-A32C-5C109426B40F}"/>
    <cellStyle name="Normal 5 2 3 3" xfId="8188" xr:uid="{00000000-0005-0000-0000-0000FC1F0000}"/>
    <cellStyle name="Normal 5 2 3 3 10" xfId="42458" xr:uid="{DEE3B14D-60DB-48A7-9BFE-0459C2F4673D}"/>
    <cellStyle name="Normal 5 2 3 3 2" xfId="8189" xr:uid="{00000000-0005-0000-0000-0000FD1F0000}"/>
    <cellStyle name="Normal 5 2 3 3 2 2" xfId="8190" xr:uid="{00000000-0005-0000-0000-0000FE1F0000}"/>
    <cellStyle name="Normal 5 2 3 3 2 2 2" xfId="8191" xr:uid="{00000000-0005-0000-0000-0000FF1F0000}"/>
    <cellStyle name="Normal 5 2 3 3 2 2 2 2" xfId="28542" xr:uid="{BFF753E5-FBD3-4AC7-96EA-332CA20B412B}"/>
    <cellStyle name="Normal 5 2 3 3 2 2 3" xfId="28541" xr:uid="{FB907B9C-ADE7-48DE-9C23-CD6013EBA63C}"/>
    <cellStyle name="Normal 5 2 3 3 2 3" xfId="8192" xr:uid="{00000000-0005-0000-0000-000000200000}"/>
    <cellStyle name="Normal 5 2 3 3 2 3 2" xfId="28543" xr:uid="{FA46F089-B168-4B90-9378-D35E34C3E257}"/>
    <cellStyle name="Normal 5 2 3 3 2 4" xfId="28540" xr:uid="{03AD0E00-EE96-473D-8DAB-540199C6749F}"/>
    <cellStyle name="Normal 5 2 3 3 2 5" xfId="24464" xr:uid="{AF32768D-CD05-4FDE-A2EE-5A7C083F34ED}"/>
    <cellStyle name="Normal 5 2 3 3 2 6" xfId="38324" xr:uid="{5C82A9BE-B2B3-40B7-AA89-4D16A62A2487}"/>
    <cellStyle name="Normal 5 2 3 3 2 7" xfId="40804" xr:uid="{84E4EB81-83D0-4DA3-A857-BB0AD5A97DE3}"/>
    <cellStyle name="Normal 5 2 3 3 2 8" xfId="43282" xr:uid="{95E21BA5-D5F3-4A74-B411-7E5612820957}"/>
    <cellStyle name="Normal 5 2 3 3 3" xfId="8193" xr:uid="{00000000-0005-0000-0000-000001200000}"/>
    <cellStyle name="Normal 5 2 3 3 3 2" xfId="8194" xr:uid="{00000000-0005-0000-0000-000002200000}"/>
    <cellStyle name="Normal 5 2 3 3 3 2 2" xfId="8195" xr:uid="{00000000-0005-0000-0000-000003200000}"/>
    <cellStyle name="Normal 5 2 3 3 3 2 2 2" xfId="28546" xr:uid="{BFCBB92A-1CA9-4064-A762-070199E81882}"/>
    <cellStyle name="Normal 5 2 3 3 3 2 3" xfId="28545" xr:uid="{875A7BBB-64C7-4EE6-89E5-6FEFEB0BA725}"/>
    <cellStyle name="Normal 5 2 3 3 3 3" xfId="8196" xr:uid="{00000000-0005-0000-0000-000004200000}"/>
    <cellStyle name="Normal 5 2 3 3 3 3 2" xfId="28547" xr:uid="{08734910-54F1-41EA-AE1A-C5B928F7347E}"/>
    <cellStyle name="Normal 5 2 3 3 3 4" xfId="28544" xr:uid="{7545258A-449B-4FEB-B6ED-6224EE2DA9CE}"/>
    <cellStyle name="Normal 5 2 3 3 4" xfId="8197" xr:uid="{00000000-0005-0000-0000-000005200000}"/>
    <cellStyle name="Normal 5 2 3 3 4 2" xfId="8198" xr:uid="{00000000-0005-0000-0000-000006200000}"/>
    <cellStyle name="Normal 5 2 3 3 4 2 2" xfId="28549" xr:uid="{E06DCCC0-A0CE-4B6D-A23F-9E139B29CC8E}"/>
    <cellStyle name="Normal 5 2 3 3 4 3" xfId="28548" xr:uid="{8D939676-BDED-4648-93D6-F40B99B17403}"/>
    <cellStyle name="Normal 5 2 3 3 5" xfId="8199" xr:uid="{00000000-0005-0000-0000-000007200000}"/>
    <cellStyle name="Normal 5 2 3 3 5 2" xfId="28550" xr:uid="{82BF772A-29A0-428F-B5AD-96AA44E3755A}"/>
    <cellStyle name="Normal 5 2 3 3 6" xfId="28539" xr:uid="{F6F67378-2F9D-4C96-A0C1-0E2F70506243}"/>
    <cellStyle name="Normal 5 2 3 3 7" xfId="21839" xr:uid="{7A66ECDF-88F0-4EF1-BCF3-52ECEA6479CC}"/>
    <cellStyle name="Normal 5 2 3 3 8" xfId="37500" xr:uid="{2ECD8451-FD47-434C-A4D8-186F96391170}"/>
    <cellStyle name="Normal 5 2 3 3 9" xfId="39980" xr:uid="{D6AD8FFE-554A-48AF-989A-4A6C37A0C270}"/>
    <cellStyle name="Normal 5 2 3 4" xfId="8200" xr:uid="{00000000-0005-0000-0000-000008200000}"/>
    <cellStyle name="Normal 5 2 3 4 2" xfId="8201" xr:uid="{00000000-0005-0000-0000-000009200000}"/>
    <cellStyle name="Normal 5 2 3 4 2 2" xfId="8202" xr:uid="{00000000-0005-0000-0000-00000A200000}"/>
    <cellStyle name="Normal 5 2 3 4 2 2 2" xfId="8203" xr:uid="{00000000-0005-0000-0000-00000B200000}"/>
    <cellStyle name="Normal 5 2 3 4 2 2 2 2" xfId="28554" xr:uid="{C0B49C99-5068-4E0F-882D-B62F9BF73600}"/>
    <cellStyle name="Normal 5 2 3 4 2 2 3" xfId="28553" xr:uid="{73664A75-0E2D-4ADD-817C-538205D66D60}"/>
    <cellStyle name="Normal 5 2 3 4 2 3" xfId="8204" xr:uid="{00000000-0005-0000-0000-00000C200000}"/>
    <cellStyle name="Normal 5 2 3 4 2 3 2" xfId="28555" xr:uid="{236D6CE4-0FC2-4E1C-8484-BD2BAA810571}"/>
    <cellStyle name="Normal 5 2 3 4 2 4" xfId="28552" xr:uid="{A778528B-C95F-46FF-A333-FB136623FD33}"/>
    <cellStyle name="Normal 5 2 3 4 2 5" xfId="24465" xr:uid="{225D21CB-3FD9-451C-962F-52E587A122D9}"/>
    <cellStyle name="Normal 5 2 3 4 2 6" xfId="38325" xr:uid="{0D8CBC43-1459-4DFA-AE35-4A29B09D6269}"/>
    <cellStyle name="Normal 5 2 3 4 2 7" xfId="40805" xr:uid="{4579B410-604D-47A7-8D21-78B6EAA823E4}"/>
    <cellStyle name="Normal 5 2 3 4 2 8" xfId="43283" xr:uid="{D9234E0D-3228-4C25-8569-BBF2114A68C5}"/>
    <cellStyle name="Normal 5 2 3 4 3" xfId="8205" xr:uid="{00000000-0005-0000-0000-00000D200000}"/>
    <cellStyle name="Normal 5 2 3 4 3 2" xfId="8206" xr:uid="{00000000-0005-0000-0000-00000E200000}"/>
    <cellStyle name="Normal 5 2 3 4 3 2 2" xfId="28557" xr:uid="{6A6C1EB8-1476-4C06-804C-638EC0D10318}"/>
    <cellStyle name="Normal 5 2 3 4 3 3" xfId="28556" xr:uid="{4FEE700A-0DA1-4731-B04D-38CE235A5DF9}"/>
    <cellStyle name="Normal 5 2 3 4 4" xfId="8207" xr:uid="{00000000-0005-0000-0000-00000F200000}"/>
    <cellStyle name="Normal 5 2 3 4 4 2" xfId="28558" xr:uid="{DEB04BDF-4CF9-43B7-AF13-3158C454238D}"/>
    <cellStyle name="Normal 5 2 3 4 5" xfId="28551" xr:uid="{33FD48C1-4BE8-44D0-99AA-B26F7D5D04E1}"/>
    <cellStyle name="Normal 5 2 3 4 6" xfId="21840" xr:uid="{48740D1B-628C-4014-B9F6-D0BD5613275D}"/>
    <cellStyle name="Normal 5 2 3 4 7" xfId="37501" xr:uid="{C301BBDA-1950-40FC-BC6D-ACEC2E77334E}"/>
    <cellStyle name="Normal 5 2 3 4 8" xfId="39981" xr:uid="{D5103AE5-D61F-47CF-9793-6930465F9734}"/>
    <cellStyle name="Normal 5 2 3 4 9" xfId="42459" xr:uid="{5084DB93-0DC9-47EE-9858-BCD1A6E7B101}"/>
    <cellStyle name="Normal 5 2 3 5" xfId="8208" xr:uid="{00000000-0005-0000-0000-000010200000}"/>
    <cellStyle name="Normal 5 2 3 5 2" xfId="8209" xr:uid="{00000000-0005-0000-0000-000011200000}"/>
    <cellStyle name="Normal 5 2 3 5 2 2" xfId="28560" xr:uid="{404EA6E5-558E-42BD-BC01-27090E1F385D}"/>
    <cellStyle name="Normal 5 2 3 5 3" xfId="28559" xr:uid="{EF2803B7-B846-45EA-8648-C2B9AE12EE2C}"/>
    <cellStyle name="Normal 5 2 3 6" xfId="19943" xr:uid="{1993764F-F1A0-4C16-8F59-10721D0C035F}"/>
    <cellStyle name="Normal 5 2 4" xfId="8210" xr:uid="{00000000-0005-0000-0000-000012200000}"/>
    <cellStyle name="Normal 5 2 4 2" xfId="19944" xr:uid="{D47F6FFB-CAC8-45AB-89A3-17B2855C3E7C}"/>
    <cellStyle name="Normal 5 2 5" xfId="8211" xr:uid="{00000000-0005-0000-0000-000013200000}"/>
    <cellStyle name="Normal 5 2 5 2" xfId="19945" xr:uid="{992A4369-8E53-49A5-BA1C-95B9B1F8D01E}"/>
    <cellStyle name="Normal 5 2 6" xfId="8212" xr:uid="{00000000-0005-0000-0000-000014200000}"/>
    <cellStyle name="Normal 5 2 6 2" xfId="19946" xr:uid="{4736FAD0-ED48-4E0D-8A6F-AB35B9D067E5}"/>
    <cellStyle name="Normal 5 2 7" xfId="8213" xr:uid="{00000000-0005-0000-0000-000015200000}"/>
    <cellStyle name="Normal 5 2 7 2" xfId="19947" xr:uid="{6743BFF5-D06E-4E57-963A-C4531B51D088}"/>
    <cellStyle name="Normal 5 2 8" xfId="8214" xr:uid="{00000000-0005-0000-0000-000016200000}"/>
    <cellStyle name="Normal 5 2 8 2" xfId="19948" xr:uid="{1D735A09-2C57-42B1-9E25-27600D67C13D}"/>
    <cellStyle name="Normal 5 2 9" xfId="8215" xr:uid="{00000000-0005-0000-0000-000017200000}"/>
    <cellStyle name="Normal 5 2 9 2" xfId="28561" xr:uid="{BB45F265-5DFE-4E99-9516-52ED110383D0}"/>
    <cellStyle name="Normal 5 3" xfId="8216" xr:uid="{00000000-0005-0000-0000-000018200000}"/>
    <cellStyle name="Normal 5 3 10" xfId="8217" xr:uid="{00000000-0005-0000-0000-000019200000}"/>
    <cellStyle name="Normal 5 3 10 2" xfId="8218" xr:uid="{00000000-0005-0000-0000-00001A200000}"/>
    <cellStyle name="Normal 5 3 10 2 2" xfId="28563" xr:uid="{96F629B5-4358-4B7F-86D0-B6F60BDE8FEF}"/>
    <cellStyle name="Normal 5 3 10 3" xfId="28562" xr:uid="{C35DC96E-5E56-43D9-9F9B-FCB578BD5673}"/>
    <cellStyle name="Normal 5 3 10 4" xfId="21846" xr:uid="{FF25E7E3-C946-44AD-8C6D-349987C55F71}"/>
    <cellStyle name="Normal 5 3 11" xfId="23698" xr:uid="{6FE6210D-C7A3-416E-BDE3-42CF81414DE2}"/>
    <cellStyle name="Normal 5 3 11 2" xfId="37652" xr:uid="{C02174F1-6568-4A37-9333-B2C1D735FE49}"/>
    <cellStyle name="Normal 5 3 11 3" xfId="40132" xr:uid="{C9CE58F4-0172-4321-8204-7A3EB3D33945}"/>
    <cellStyle name="Normal 5 3 11 4" xfId="42610" xr:uid="{68B78EBA-212C-4C57-B5B6-94C717AD64B9}"/>
    <cellStyle name="Normal 5 3 12" xfId="19949" xr:uid="{20F4C447-B459-4DDB-8960-463E3793CB5B}"/>
    <cellStyle name="Normal 5 3 2" xfId="8219" xr:uid="{00000000-0005-0000-0000-00001B200000}"/>
    <cellStyle name="Normal 5 3 2 2" xfId="8220" xr:uid="{00000000-0005-0000-0000-00001C200000}"/>
    <cellStyle name="Normal 5 3 2 2 2" xfId="21847" xr:uid="{9DBC2B02-520E-41E4-A82C-1538543634B6}"/>
    <cellStyle name="Normal 5 3 2 3" xfId="8221" xr:uid="{00000000-0005-0000-0000-00001D200000}"/>
    <cellStyle name="Normal 5 3 2 3 2" xfId="28564" xr:uid="{F904CEE1-E567-4809-8A07-98E54172234D}"/>
    <cellStyle name="Normal 5 3 2 3 3" xfId="21848" xr:uid="{765CABDB-7DD0-4DE9-8797-E5103ECC84C2}"/>
    <cellStyle name="Normal 5 3 2 4" xfId="19950" xr:uid="{47DA64A0-E577-4BBF-AD31-52FB423B6999}"/>
    <cellStyle name="Normal 5 3 3" xfId="8222" xr:uid="{00000000-0005-0000-0000-00001E200000}"/>
    <cellStyle name="Normal 5 3 3 2" xfId="8223" xr:uid="{00000000-0005-0000-0000-00001F200000}"/>
    <cellStyle name="Normal 5 3 3 2 2" xfId="21849" xr:uid="{6D79AE72-714D-40CE-AFA3-DC8EC1B2AFCD}"/>
    <cellStyle name="Normal 5 3 3 3" xfId="8224" xr:uid="{00000000-0005-0000-0000-000020200000}"/>
    <cellStyle name="Normal 5 3 3 3 10" xfId="42465" xr:uid="{A797A221-A966-4FCA-9630-9F2982DCC00A}"/>
    <cellStyle name="Normal 5 3 3 3 2" xfId="8225" xr:uid="{00000000-0005-0000-0000-000021200000}"/>
    <cellStyle name="Normal 5 3 3 3 2 2" xfId="8226" xr:uid="{00000000-0005-0000-0000-000022200000}"/>
    <cellStyle name="Normal 5 3 3 3 2 2 2" xfId="8227" xr:uid="{00000000-0005-0000-0000-000023200000}"/>
    <cellStyle name="Normal 5 3 3 3 2 2 2 2" xfId="28568" xr:uid="{7BC0BDF6-0FF8-4114-93F9-7A56B4882E3A}"/>
    <cellStyle name="Normal 5 3 3 3 2 2 3" xfId="28567" xr:uid="{A4793C55-CE2C-4F82-9129-C968B6E6616F}"/>
    <cellStyle name="Normal 5 3 3 3 2 3" xfId="8228" xr:uid="{00000000-0005-0000-0000-000024200000}"/>
    <cellStyle name="Normal 5 3 3 3 2 3 2" xfId="28569" xr:uid="{0655DCFC-9889-4FFB-AA28-E671A86C2936}"/>
    <cellStyle name="Normal 5 3 3 3 2 4" xfId="28566" xr:uid="{25887D8A-59D4-4224-9A6E-3910C07F10F0}"/>
    <cellStyle name="Normal 5 3 3 3 2 5" xfId="24466" xr:uid="{B7994FBE-9CEB-4549-BDAA-019091E3BEE6}"/>
    <cellStyle name="Normal 5 3 3 3 2 6" xfId="38326" xr:uid="{DF2E2E5B-B868-467A-BAF9-643F75A933C9}"/>
    <cellStyle name="Normal 5 3 3 3 2 7" xfId="40806" xr:uid="{3D8EBA0A-8E40-44BD-9BC8-CB33F2E2F3B2}"/>
    <cellStyle name="Normal 5 3 3 3 2 8" xfId="43284" xr:uid="{7135E4AD-AE13-421A-A880-8870E368FCF2}"/>
    <cellStyle name="Normal 5 3 3 3 3" xfId="8229" xr:uid="{00000000-0005-0000-0000-000025200000}"/>
    <cellStyle name="Normal 5 3 3 3 3 2" xfId="8230" xr:uid="{00000000-0005-0000-0000-000026200000}"/>
    <cellStyle name="Normal 5 3 3 3 3 2 2" xfId="8231" xr:uid="{00000000-0005-0000-0000-000027200000}"/>
    <cellStyle name="Normal 5 3 3 3 3 2 2 2" xfId="28572" xr:uid="{CEF760EA-C2C8-4B5C-9244-0A982DA20429}"/>
    <cellStyle name="Normal 5 3 3 3 3 2 3" xfId="28571" xr:uid="{26395844-1044-4038-86B4-2050DEDC8B5D}"/>
    <cellStyle name="Normal 5 3 3 3 3 3" xfId="8232" xr:uid="{00000000-0005-0000-0000-000028200000}"/>
    <cellStyle name="Normal 5 3 3 3 3 3 2" xfId="28573" xr:uid="{E838178B-189B-4CF8-8E00-60BC59DA0307}"/>
    <cellStyle name="Normal 5 3 3 3 3 4" xfId="28570" xr:uid="{CFDE64EE-B07C-4E8A-B420-B1596FDB26BE}"/>
    <cellStyle name="Normal 5 3 3 3 4" xfId="8233" xr:uid="{00000000-0005-0000-0000-000029200000}"/>
    <cellStyle name="Normal 5 3 3 3 4 2" xfId="8234" xr:uid="{00000000-0005-0000-0000-00002A200000}"/>
    <cellStyle name="Normal 5 3 3 3 4 2 2" xfId="28575" xr:uid="{FB7DC9DA-C3C2-481D-975E-E465E5120E69}"/>
    <cellStyle name="Normal 5 3 3 3 4 3" xfId="28574" xr:uid="{56D3A663-D312-4EDF-B163-B250423FBB0F}"/>
    <cellStyle name="Normal 5 3 3 3 5" xfId="8235" xr:uid="{00000000-0005-0000-0000-00002B200000}"/>
    <cellStyle name="Normal 5 3 3 3 5 2" xfId="28576" xr:uid="{E0D887B1-DEEF-4D61-B0F1-C75B5DB915B0}"/>
    <cellStyle name="Normal 5 3 3 3 6" xfId="28565" xr:uid="{DE7C7DDC-060E-4978-8DF5-39069779DDBA}"/>
    <cellStyle name="Normal 5 3 3 3 7" xfId="21850" xr:uid="{4756CAA0-F07D-469C-BAF3-9FF55CE44892}"/>
    <cellStyle name="Normal 5 3 3 3 8" xfId="37507" xr:uid="{D0F38F27-7C61-4502-8458-CC8931816154}"/>
    <cellStyle name="Normal 5 3 3 3 9" xfId="39987" xr:uid="{4EC3C6CF-BEB7-443B-948F-AF5B03DA5C95}"/>
    <cellStyle name="Normal 5 3 3 4" xfId="8236" xr:uid="{00000000-0005-0000-0000-00002C200000}"/>
    <cellStyle name="Normal 5 3 3 4 2" xfId="8237" xr:uid="{00000000-0005-0000-0000-00002D200000}"/>
    <cellStyle name="Normal 5 3 3 4 2 2" xfId="8238" xr:uid="{00000000-0005-0000-0000-00002E200000}"/>
    <cellStyle name="Normal 5 3 3 4 2 2 2" xfId="8239" xr:uid="{00000000-0005-0000-0000-00002F200000}"/>
    <cellStyle name="Normal 5 3 3 4 2 2 2 2" xfId="28580" xr:uid="{C9675918-C8D5-42D9-80BB-F7B6E5A40DCB}"/>
    <cellStyle name="Normal 5 3 3 4 2 2 3" xfId="28579" xr:uid="{59D91D80-F3A1-406A-8518-0B1971A541BD}"/>
    <cellStyle name="Normal 5 3 3 4 2 3" xfId="8240" xr:uid="{00000000-0005-0000-0000-000030200000}"/>
    <cellStyle name="Normal 5 3 3 4 2 3 2" xfId="28581" xr:uid="{ED719083-37A4-4595-9F4B-9CF249ED4F1F}"/>
    <cellStyle name="Normal 5 3 3 4 2 4" xfId="28578" xr:uid="{86F474BF-29C0-4C41-8C50-02AA1EA5382D}"/>
    <cellStyle name="Normal 5 3 3 4 2 5" xfId="24467" xr:uid="{04AA0348-E657-4A5F-BE16-C55B398BC53F}"/>
    <cellStyle name="Normal 5 3 3 4 2 6" xfId="38327" xr:uid="{7323DC67-A3C9-48C0-81EB-CF5A8F091838}"/>
    <cellStyle name="Normal 5 3 3 4 2 7" xfId="40807" xr:uid="{4E0BA360-D3C8-4D39-8DB3-270B54F9881D}"/>
    <cellStyle name="Normal 5 3 3 4 2 8" xfId="43285" xr:uid="{50FEB36F-4BD8-4E10-A260-332F9C82363C}"/>
    <cellStyle name="Normal 5 3 3 4 3" xfId="8241" xr:uid="{00000000-0005-0000-0000-000031200000}"/>
    <cellStyle name="Normal 5 3 3 4 3 2" xfId="8242" xr:uid="{00000000-0005-0000-0000-000032200000}"/>
    <cellStyle name="Normal 5 3 3 4 3 2 2" xfId="28583" xr:uid="{D3476535-A0F3-45A4-AD44-531AA61C0B69}"/>
    <cellStyle name="Normal 5 3 3 4 3 3" xfId="28582" xr:uid="{DA156B73-45FF-477A-99B7-D4EAB93B343F}"/>
    <cellStyle name="Normal 5 3 3 4 4" xfId="8243" xr:uid="{00000000-0005-0000-0000-000033200000}"/>
    <cellStyle name="Normal 5 3 3 4 4 2" xfId="28584" xr:uid="{59920958-5870-46D7-9468-9A1713BDE160}"/>
    <cellStyle name="Normal 5 3 3 4 5" xfId="28577" xr:uid="{A2785446-FDC5-4BE6-8DD3-A3FF960A5018}"/>
    <cellStyle name="Normal 5 3 3 4 6" xfId="21851" xr:uid="{AC506378-F166-4BE2-AD26-4A3332769312}"/>
    <cellStyle name="Normal 5 3 3 4 7" xfId="37508" xr:uid="{1E22B86D-8213-46BB-B4D1-D93F38510A3E}"/>
    <cellStyle name="Normal 5 3 3 4 8" xfId="39988" xr:uid="{1406EDD6-2455-40A7-9617-6BAE254A6ACE}"/>
    <cellStyle name="Normal 5 3 3 4 9" xfId="42466" xr:uid="{4A54BED4-596B-4E66-AC2A-BADD4B4F4A2E}"/>
    <cellStyle name="Normal 5 3 3 5" xfId="8244" xr:uid="{00000000-0005-0000-0000-000034200000}"/>
    <cellStyle name="Normal 5 3 3 5 2" xfId="8245" xr:uid="{00000000-0005-0000-0000-000035200000}"/>
    <cellStyle name="Normal 5 3 3 5 2 2" xfId="28586" xr:uid="{8B27FF86-AF6A-4B96-A858-5B7C5C738EAF}"/>
    <cellStyle name="Normal 5 3 3 5 3" xfId="28585" xr:uid="{40AD92BF-0256-420A-980A-C2E01BEDF070}"/>
    <cellStyle name="Normal 5 3 3 6" xfId="19951" xr:uid="{DF14064B-0377-4E97-BF20-54C76BC4889E}"/>
    <cellStyle name="Normal 5 3 4" xfId="8246" xr:uid="{00000000-0005-0000-0000-000036200000}"/>
    <cellStyle name="Normal 5 3 4 2" xfId="19952" xr:uid="{E3755FAA-F0AA-4FC6-9F8A-EC3869FD7E83}"/>
    <cellStyle name="Normal 5 3 5" xfId="8247" xr:uid="{00000000-0005-0000-0000-000037200000}"/>
    <cellStyle name="Normal 5 3 5 2" xfId="19953" xr:uid="{93029EF2-D8E6-4817-81F6-90C89E49331E}"/>
    <cellStyle name="Normal 5 3 6" xfId="8248" xr:uid="{00000000-0005-0000-0000-000038200000}"/>
    <cellStyle name="Normal 5 3 6 2" xfId="19954" xr:uid="{C936142F-4C88-4B51-A626-36CE5526B13B}"/>
    <cellStyle name="Normal 5 3 7" xfId="8249" xr:uid="{00000000-0005-0000-0000-000039200000}"/>
    <cellStyle name="Normal 5 3 7 2" xfId="19955" xr:uid="{036904AF-3BF2-4D19-9E9D-47B7EEADE4C6}"/>
    <cellStyle name="Normal 5 3 8" xfId="8250" xr:uid="{00000000-0005-0000-0000-00003A200000}"/>
    <cellStyle name="Normal 5 3 8 2" xfId="19956" xr:uid="{59710DCF-023A-4613-806E-1D0E64ABC92D}"/>
    <cellStyle name="Normal 5 3 9" xfId="8251" xr:uid="{00000000-0005-0000-0000-00003B200000}"/>
    <cellStyle name="Normal 5 3 9 2" xfId="21857" xr:uid="{FB12CB55-6C0A-4D61-9FB4-EF0CA4C048F3}"/>
    <cellStyle name="Normal 5 4" xfId="8252" xr:uid="{00000000-0005-0000-0000-00003C200000}"/>
    <cellStyle name="Normal 5 4 2" xfId="8253" xr:uid="{00000000-0005-0000-0000-00003D200000}"/>
    <cellStyle name="Normal 5 4 2 2" xfId="19958" xr:uid="{BCCC3193-EDB7-405B-A3FD-223451F52DD9}"/>
    <cellStyle name="Normal 5 4 3" xfId="8254" xr:uid="{00000000-0005-0000-0000-00003E200000}"/>
    <cellStyle name="Normal 5 4 3 2" xfId="19959" xr:uid="{A44B6AE9-714B-40B3-970B-04561EB81093}"/>
    <cellStyle name="Normal 5 4 4" xfId="8255" xr:uid="{00000000-0005-0000-0000-00003F200000}"/>
    <cellStyle name="Normal 5 4 4 2" xfId="19960" xr:uid="{3F28870B-C3D7-406B-A8DE-B2BC2E0794BE}"/>
    <cellStyle name="Normal 5 4 5" xfId="8256" xr:uid="{00000000-0005-0000-0000-000040200000}"/>
    <cellStyle name="Normal 5 4 5 2" xfId="19961" xr:uid="{9EAFB9E8-DE03-42D7-833D-5666C38A15B1}"/>
    <cellStyle name="Normal 5 4 6" xfId="8257" xr:uid="{00000000-0005-0000-0000-000041200000}"/>
    <cellStyle name="Normal 5 4 6 2" xfId="19962" xr:uid="{E11241CA-5774-4ECB-B28A-2AE2BF4A823F}"/>
    <cellStyle name="Normal 5 4 7" xfId="8258" xr:uid="{00000000-0005-0000-0000-000042200000}"/>
    <cellStyle name="Normal 5 4 7 2" xfId="19963" xr:uid="{7D17F1EE-982F-473B-B13C-4C05C77CC44D}"/>
    <cellStyle name="Normal 5 4 8" xfId="8259" xr:uid="{00000000-0005-0000-0000-000043200000}"/>
    <cellStyle name="Normal 5 4 8 2" xfId="19964" xr:uid="{BDD7E957-973C-4BCF-B937-0A8A5B7E06D1}"/>
    <cellStyle name="Normal 5 4 9" xfId="19957" xr:uid="{A733E370-6DE8-4AB3-A025-3D94B062C252}"/>
    <cellStyle name="Normal 5 5" xfId="8260" xr:uid="{00000000-0005-0000-0000-000044200000}"/>
    <cellStyle name="Normal 5 5 10" xfId="8261" xr:uid="{00000000-0005-0000-0000-000045200000}"/>
    <cellStyle name="Normal 5 5 10 10" xfId="42474" xr:uid="{86C59156-7FEF-49B6-8ADD-C4641EE9DB75}"/>
    <cellStyle name="Normal 5 5 10 2" xfId="8262" xr:uid="{00000000-0005-0000-0000-000046200000}"/>
    <cellStyle name="Normal 5 5 10 2 2" xfId="8263" xr:uid="{00000000-0005-0000-0000-000047200000}"/>
    <cellStyle name="Normal 5 5 10 2 2 2" xfId="8264" xr:uid="{00000000-0005-0000-0000-000048200000}"/>
    <cellStyle name="Normal 5 5 10 2 2 2 2" xfId="28590" xr:uid="{FF1C4A27-5CBC-4C9A-8FFE-15062C8CD40B}"/>
    <cellStyle name="Normal 5 5 10 2 2 3" xfId="28589" xr:uid="{5440E1DB-8270-419E-A1DF-C5631B18BD93}"/>
    <cellStyle name="Normal 5 5 10 2 3" xfId="8265" xr:uid="{00000000-0005-0000-0000-000049200000}"/>
    <cellStyle name="Normal 5 5 10 2 3 2" xfId="28591" xr:uid="{671BD76E-1156-48F2-A6CE-12F29F7EBE56}"/>
    <cellStyle name="Normal 5 5 10 2 4" xfId="28588" xr:uid="{48B6A2C5-1D3C-4D75-A0EA-E38CD85DE8E9}"/>
    <cellStyle name="Normal 5 5 10 2 5" xfId="24468" xr:uid="{431BDD92-8295-4231-A5CF-8D9D143B9197}"/>
    <cellStyle name="Normal 5 5 10 2 6" xfId="38328" xr:uid="{30262573-9A4E-40BE-85C6-F2ACE30F6AE2}"/>
    <cellStyle name="Normal 5 5 10 2 7" xfId="40808" xr:uid="{CA285EE2-9FDB-4C1D-9C8C-E1E44CC190D7}"/>
    <cellStyle name="Normal 5 5 10 2 8" xfId="43286" xr:uid="{02D6C5D4-5F74-4B7B-8A11-E83E6F293411}"/>
    <cellStyle name="Normal 5 5 10 3" xfId="8266" xr:uid="{00000000-0005-0000-0000-00004A200000}"/>
    <cellStyle name="Normal 5 5 10 3 2" xfId="8267" xr:uid="{00000000-0005-0000-0000-00004B200000}"/>
    <cellStyle name="Normal 5 5 10 3 2 2" xfId="8268" xr:uid="{00000000-0005-0000-0000-00004C200000}"/>
    <cellStyle name="Normal 5 5 10 3 2 2 2" xfId="28594" xr:uid="{F263F32B-56D1-41A0-B10E-EAA67A57070B}"/>
    <cellStyle name="Normal 5 5 10 3 2 3" xfId="28593" xr:uid="{E226E2A5-1D1D-464C-8D96-E2F51352C330}"/>
    <cellStyle name="Normal 5 5 10 3 3" xfId="8269" xr:uid="{00000000-0005-0000-0000-00004D200000}"/>
    <cellStyle name="Normal 5 5 10 3 3 2" xfId="28595" xr:uid="{312A9310-4077-4185-B917-5CCC9E5832FA}"/>
    <cellStyle name="Normal 5 5 10 3 4" xfId="28592" xr:uid="{44BC1D68-C850-4F6C-B4E3-E820F0FDE7D5}"/>
    <cellStyle name="Normal 5 5 10 4" xfId="8270" xr:uid="{00000000-0005-0000-0000-00004E200000}"/>
    <cellStyle name="Normal 5 5 10 4 2" xfId="8271" xr:uid="{00000000-0005-0000-0000-00004F200000}"/>
    <cellStyle name="Normal 5 5 10 4 2 2" xfId="28597" xr:uid="{C8468426-361A-4A64-9DFC-BD96ACE7986C}"/>
    <cellStyle name="Normal 5 5 10 4 3" xfId="28596" xr:uid="{FDC7C384-1599-47D8-A015-BE728839C8A3}"/>
    <cellStyle name="Normal 5 5 10 5" xfId="8272" xr:uid="{00000000-0005-0000-0000-000050200000}"/>
    <cellStyle name="Normal 5 5 10 5 2" xfId="28598" xr:uid="{D6D9A7DC-63B6-4160-AB7C-DA68E3FD5A05}"/>
    <cellStyle name="Normal 5 5 10 6" xfId="28587" xr:uid="{65024DB3-4D71-414B-A80A-16BFB008FAA3}"/>
    <cellStyle name="Normal 5 5 10 7" xfId="21860" xr:uid="{10D6545D-19E1-4951-BBF0-2E5CAE183C74}"/>
    <cellStyle name="Normal 5 5 10 8" xfId="37516" xr:uid="{21DD6580-5281-4FF3-B681-38879B7D08B3}"/>
    <cellStyle name="Normal 5 5 10 9" xfId="39996" xr:uid="{E7EFAFAE-A260-4825-836E-E961C7EDFC5D}"/>
    <cellStyle name="Normal 5 5 11" xfId="8273" xr:uid="{00000000-0005-0000-0000-000051200000}"/>
    <cellStyle name="Normal 5 5 11 2" xfId="8274" xr:uid="{00000000-0005-0000-0000-000052200000}"/>
    <cellStyle name="Normal 5 5 11 2 2" xfId="8275" xr:uid="{00000000-0005-0000-0000-000053200000}"/>
    <cellStyle name="Normal 5 5 11 2 2 2" xfId="8276" xr:uid="{00000000-0005-0000-0000-000054200000}"/>
    <cellStyle name="Normal 5 5 11 2 2 2 2" xfId="28602" xr:uid="{12355239-3461-4ECC-8E33-1325EC44533D}"/>
    <cellStyle name="Normal 5 5 11 2 2 3" xfId="28601" xr:uid="{6BB85840-54F6-4695-B0FF-7704A2845970}"/>
    <cellStyle name="Normal 5 5 11 2 3" xfId="8277" xr:uid="{00000000-0005-0000-0000-000055200000}"/>
    <cellStyle name="Normal 5 5 11 2 3 2" xfId="28603" xr:uid="{56E0FA18-D2AE-434F-AE01-68ABFDF54BB2}"/>
    <cellStyle name="Normal 5 5 11 2 4" xfId="28600" xr:uid="{C0638249-B44A-4E87-9886-491602A32092}"/>
    <cellStyle name="Normal 5 5 11 2 5" xfId="24469" xr:uid="{3280889B-6DF1-4AD6-8CD3-0D23906DB036}"/>
    <cellStyle name="Normal 5 5 11 2 6" xfId="38329" xr:uid="{13E04B81-438C-4213-9862-C847BC4F986C}"/>
    <cellStyle name="Normal 5 5 11 2 7" xfId="40809" xr:uid="{7C607DAE-B31F-48CD-A737-EF13621A874E}"/>
    <cellStyle name="Normal 5 5 11 2 8" xfId="43287" xr:uid="{81D60A68-9E66-46D1-AB20-A1CE185CDD9F}"/>
    <cellStyle name="Normal 5 5 11 3" xfId="8278" xr:uid="{00000000-0005-0000-0000-000056200000}"/>
    <cellStyle name="Normal 5 5 11 3 2" xfId="8279" xr:uid="{00000000-0005-0000-0000-000057200000}"/>
    <cellStyle name="Normal 5 5 11 3 2 2" xfId="28605" xr:uid="{61A9E2B3-1105-4F15-A3C8-096CC1536603}"/>
    <cellStyle name="Normal 5 5 11 3 3" xfId="28604" xr:uid="{07E8A5ED-D954-41F2-A42A-5245B4467291}"/>
    <cellStyle name="Normal 5 5 11 4" xfId="8280" xr:uid="{00000000-0005-0000-0000-000058200000}"/>
    <cellStyle name="Normal 5 5 11 4 2" xfId="28606" xr:uid="{B1BA9770-65B9-4ABC-BE64-7B284492AFD9}"/>
    <cellStyle name="Normal 5 5 11 5" xfId="28599" xr:uid="{743C56CB-1CBF-4DFC-A8F1-EBDE59F46A38}"/>
    <cellStyle name="Normal 5 5 11 6" xfId="21861" xr:uid="{F2050639-86A7-46E3-B8DB-E43261201150}"/>
    <cellStyle name="Normal 5 5 11 7" xfId="37517" xr:uid="{8594D9C2-0E7E-44DD-B420-441F74C39B85}"/>
    <cellStyle name="Normal 5 5 11 8" xfId="39997" xr:uid="{1FA7BBF2-97B2-440F-AA29-49604ADF4BDF}"/>
    <cellStyle name="Normal 5 5 11 9" xfId="42475" xr:uid="{0ACE5063-3F04-4732-9C76-DF1CF5FCCB40}"/>
    <cellStyle name="Normal 5 5 12" xfId="8281" xr:uid="{00000000-0005-0000-0000-000059200000}"/>
    <cellStyle name="Normal 5 5 12 2" xfId="8282" xr:uid="{00000000-0005-0000-0000-00005A200000}"/>
    <cellStyle name="Normal 5 5 12 2 2" xfId="28608" xr:uid="{638C7B8B-02B3-4EBF-8B4F-CE382441B2CB}"/>
    <cellStyle name="Normal 5 5 12 3" xfId="28607" xr:uid="{6F38FC70-6E4C-4D2E-9D1E-D97FAE9007A7}"/>
    <cellStyle name="Normal 5 5 13" xfId="19965" xr:uid="{4FCF0B69-22A7-4864-87E9-FC76191AD1EE}"/>
    <cellStyle name="Normal 5 5 2" xfId="8283" xr:uid="{00000000-0005-0000-0000-00005B200000}"/>
    <cellStyle name="Normal 5 5 2 2" xfId="8284" xr:uid="{00000000-0005-0000-0000-00005C200000}"/>
    <cellStyle name="Normal 5 5 2 2 10" xfId="39999" xr:uid="{D17F391C-8080-4531-BF3F-D57703F5561C}"/>
    <cellStyle name="Normal 5 5 2 2 11" xfId="42477" xr:uid="{71367C31-4057-41DC-BFB9-8683E29540C0}"/>
    <cellStyle name="Normal 5 5 2 2 2" xfId="8285" xr:uid="{00000000-0005-0000-0000-00005D200000}"/>
    <cellStyle name="Normal 5 5 2 2 2 10" xfId="42478" xr:uid="{F190DA6E-89B1-42C5-B54A-E6B00B8B50EF}"/>
    <cellStyle name="Normal 5 5 2 2 2 2" xfId="8286" xr:uid="{00000000-0005-0000-0000-00005E200000}"/>
    <cellStyle name="Normal 5 5 2 2 2 2 2" xfId="8287" xr:uid="{00000000-0005-0000-0000-00005F200000}"/>
    <cellStyle name="Normal 5 5 2 2 2 2 2 2" xfId="8288" xr:uid="{00000000-0005-0000-0000-000060200000}"/>
    <cellStyle name="Normal 5 5 2 2 2 2 2 2 2" xfId="28613" xr:uid="{E1AD728A-A27D-431B-9347-25F89C870A16}"/>
    <cellStyle name="Normal 5 5 2 2 2 2 2 3" xfId="28612" xr:uid="{D4E6FAA2-C411-4A1A-A50F-1D8ECB1FFE1C}"/>
    <cellStyle name="Normal 5 5 2 2 2 2 3" xfId="8289" xr:uid="{00000000-0005-0000-0000-000061200000}"/>
    <cellStyle name="Normal 5 5 2 2 2 2 3 2" xfId="28614" xr:uid="{C5C80520-E098-4EB2-8D01-BAE78ABE0D66}"/>
    <cellStyle name="Normal 5 5 2 2 2 2 4" xfId="28611" xr:uid="{07F7B440-98D0-43AC-B9A2-9DEC647F4681}"/>
    <cellStyle name="Normal 5 5 2 2 2 2 5" xfId="24471" xr:uid="{6473E5AD-4BA8-4DA0-9914-133427ED1EE9}"/>
    <cellStyle name="Normal 5 5 2 2 2 2 6" xfId="38331" xr:uid="{4CB7A28B-7D5A-496D-AE86-A460B005841E}"/>
    <cellStyle name="Normal 5 5 2 2 2 2 7" xfId="40811" xr:uid="{EDE9EB7C-8E36-4810-A25A-81239BA2E49D}"/>
    <cellStyle name="Normal 5 5 2 2 2 2 8" xfId="43289" xr:uid="{4219A942-12B2-44B6-A5D7-AD778C0C9DCD}"/>
    <cellStyle name="Normal 5 5 2 2 2 3" xfId="8290" xr:uid="{00000000-0005-0000-0000-000062200000}"/>
    <cellStyle name="Normal 5 5 2 2 2 3 2" xfId="8291" xr:uid="{00000000-0005-0000-0000-000063200000}"/>
    <cellStyle name="Normal 5 5 2 2 2 3 2 2" xfId="8292" xr:uid="{00000000-0005-0000-0000-000064200000}"/>
    <cellStyle name="Normal 5 5 2 2 2 3 2 2 2" xfId="28617" xr:uid="{8D2FF2A1-4DE6-494A-9BA2-FC4FB94BC86C}"/>
    <cellStyle name="Normal 5 5 2 2 2 3 2 3" xfId="28616" xr:uid="{C3A3FD23-95E9-4A6E-BFA5-8531278BBBB8}"/>
    <cellStyle name="Normal 5 5 2 2 2 3 3" xfId="8293" xr:uid="{00000000-0005-0000-0000-000065200000}"/>
    <cellStyle name="Normal 5 5 2 2 2 3 3 2" xfId="28618" xr:uid="{362D348B-D316-4221-9DFF-9063C2AC1510}"/>
    <cellStyle name="Normal 5 5 2 2 2 3 4" xfId="28615" xr:uid="{31E47AA6-11E3-4E38-AA69-623D66BDC00F}"/>
    <cellStyle name="Normal 5 5 2 2 2 4" xfId="8294" xr:uid="{00000000-0005-0000-0000-000066200000}"/>
    <cellStyle name="Normal 5 5 2 2 2 4 2" xfId="8295" xr:uid="{00000000-0005-0000-0000-000067200000}"/>
    <cellStyle name="Normal 5 5 2 2 2 4 2 2" xfId="28620" xr:uid="{1BB75995-F1B1-470C-9DE3-332C56D1F42C}"/>
    <cellStyle name="Normal 5 5 2 2 2 4 3" xfId="28619" xr:uid="{403FF69F-F71B-4392-84BD-4B2BA48D1F8A}"/>
    <cellStyle name="Normal 5 5 2 2 2 5" xfId="8296" xr:uid="{00000000-0005-0000-0000-000068200000}"/>
    <cellStyle name="Normal 5 5 2 2 2 5 2" xfId="28621" xr:uid="{85BF68A5-D3FE-4E0A-8138-C5BCC67F131D}"/>
    <cellStyle name="Normal 5 5 2 2 2 6" xfId="28610" xr:uid="{F4ABC41E-AE5F-4B88-81EA-D96DB7F0F4B8}"/>
    <cellStyle name="Normal 5 5 2 2 2 7" xfId="21864" xr:uid="{F57D41D5-9A50-406F-9F17-3132DD4A865A}"/>
    <cellStyle name="Normal 5 5 2 2 2 8" xfId="37520" xr:uid="{7214A7CE-8FF3-4809-98F3-F358AD0D27B1}"/>
    <cellStyle name="Normal 5 5 2 2 2 9" xfId="40000" xr:uid="{679D56C1-4960-425A-A8C5-5F118F4131FF}"/>
    <cellStyle name="Normal 5 5 2 2 3" xfId="8297" xr:uid="{00000000-0005-0000-0000-000069200000}"/>
    <cellStyle name="Normal 5 5 2 2 3 2" xfId="8298" xr:uid="{00000000-0005-0000-0000-00006A200000}"/>
    <cellStyle name="Normal 5 5 2 2 3 2 2" xfId="8299" xr:uid="{00000000-0005-0000-0000-00006B200000}"/>
    <cellStyle name="Normal 5 5 2 2 3 2 2 2" xfId="28624" xr:uid="{5379ECBB-D82D-40F8-9EF3-545280B685BA}"/>
    <cellStyle name="Normal 5 5 2 2 3 2 3" xfId="28623" xr:uid="{40E866D6-AE25-4322-B638-D7EB5D4F11F3}"/>
    <cellStyle name="Normal 5 5 2 2 3 3" xfId="8300" xr:uid="{00000000-0005-0000-0000-00006C200000}"/>
    <cellStyle name="Normal 5 5 2 2 3 3 2" xfId="28625" xr:uid="{4209CA63-3017-4611-A841-12EAC7129DB6}"/>
    <cellStyle name="Normal 5 5 2 2 3 4" xfId="28622" xr:uid="{9619C279-4375-4369-8D67-ABD50CDDBC6D}"/>
    <cellStyle name="Normal 5 5 2 2 3 5" xfId="24470" xr:uid="{4BED3039-AF23-43B0-89A9-DDB7AB9C7CC1}"/>
    <cellStyle name="Normal 5 5 2 2 3 6" xfId="38330" xr:uid="{EE9C5C19-E264-4E76-8396-C16FD12DF4D7}"/>
    <cellStyle name="Normal 5 5 2 2 3 7" xfId="40810" xr:uid="{E5C55768-B246-4719-9DE6-29CD742BBD51}"/>
    <cellStyle name="Normal 5 5 2 2 3 8" xfId="43288" xr:uid="{51B043D7-4502-450D-A04B-1B6D1B0B899B}"/>
    <cellStyle name="Normal 5 5 2 2 4" xfId="8301" xr:uid="{00000000-0005-0000-0000-00006D200000}"/>
    <cellStyle name="Normal 5 5 2 2 4 2" xfId="8302" xr:uid="{00000000-0005-0000-0000-00006E200000}"/>
    <cellStyle name="Normal 5 5 2 2 4 2 2" xfId="8303" xr:uid="{00000000-0005-0000-0000-00006F200000}"/>
    <cellStyle name="Normal 5 5 2 2 4 2 2 2" xfId="28628" xr:uid="{53361584-CB2D-458A-86C7-D68E5072129E}"/>
    <cellStyle name="Normal 5 5 2 2 4 2 3" xfId="28627" xr:uid="{B4418A51-9805-4A53-9FCB-388EA76A1CFC}"/>
    <cellStyle name="Normal 5 5 2 2 4 3" xfId="8304" xr:uid="{00000000-0005-0000-0000-000070200000}"/>
    <cellStyle name="Normal 5 5 2 2 4 3 2" xfId="28629" xr:uid="{D8BDB5DB-6A8D-47B2-98F1-CA9D4709AE3F}"/>
    <cellStyle name="Normal 5 5 2 2 4 4" xfId="28626" xr:uid="{B39123A4-F442-452C-8779-5795E62F4FEF}"/>
    <cellStyle name="Normal 5 5 2 2 5" xfId="8305" xr:uid="{00000000-0005-0000-0000-000071200000}"/>
    <cellStyle name="Normal 5 5 2 2 5 2" xfId="8306" xr:uid="{00000000-0005-0000-0000-000072200000}"/>
    <cellStyle name="Normal 5 5 2 2 5 2 2" xfId="28631" xr:uid="{0C811D0A-1A73-4373-87B4-E2C4916B0203}"/>
    <cellStyle name="Normal 5 5 2 2 5 3" xfId="28630" xr:uid="{250001B5-0F08-4142-9F22-FB2DD8AAD39F}"/>
    <cellStyle name="Normal 5 5 2 2 6" xfId="8307" xr:uid="{00000000-0005-0000-0000-000073200000}"/>
    <cellStyle name="Normal 5 5 2 2 6 2" xfId="28632" xr:uid="{C9CE867B-5604-4D53-ACF0-7D4314618D73}"/>
    <cellStyle name="Normal 5 5 2 2 7" xfId="28609" xr:uid="{41E51333-4480-4238-ADA8-CFC275A06FA3}"/>
    <cellStyle name="Normal 5 5 2 2 8" xfId="21863" xr:uid="{3CD2EDAB-12FD-4D7C-A70E-CE4A8D6AB5F4}"/>
    <cellStyle name="Normal 5 5 2 2 9" xfId="37519" xr:uid="{7C9CDAF7-BF52-44D0-BC95-790EC642E71E}"/>
    <cellStyle name="Normal 5 5 2 3" xfId="8308" xr:uid="{00000000-0005-0000-0000-000074200000}"/>
    <cellStyle name="Normal 5 5 2 3 2" xfId="21865" xr:uid="{C85A1957-4ACC-4AE7-9C6B-9CE85AE10C16}"/>
    <cellStyle name="Normal 5 5 2 4" xfId="8309" xr:uid="{00000000-0005-0000-0000-000075200000}"/>
    <cellStyle name="Normal 5 5 2 4 10" xfId="42479" xr:uid="{11E30D1A-1E3C-4C8A-A1E5-AAFA12755193}"/>
    <cellStyle name="Normal 5 5 2 4 2" xfId="8310" xr:uid="{00000000-0005-0000-0000-000076200000}"/>
    <cellStyle name="Normal 5 5 2 4 2 2" xfId="8311" xr:uid="{00000000-0005-0000-0000-000077200000}"/>
    <cellStyle name="Normal 5 5 2 4 2 2 2" xfId="8312" xr:uid="{00000000-0005-0000-0000-000078200000}"/>
    <cellStyle name="Normal 5 5 2 4 2 2 2 2" xfId="28636" xr:uid="{84A6A634-2207-4E62-A33D-2E1C3A5FEE7A}"/>
    <cellStyle name="Normal 5 5 2 4 2 2 3" xfId="28635" xr:uid="{C24C4D96-09C4-4F17-ACDE-7991E469676D}"/>
    <cellStyle name="Normal 5 5 2 4 2 3" xfId="8313" xr:uid="{00000000-0005-0000-0000-000079200000}"/>
    <cellStyle name="Normal 5 5 2 4 2 3 2" xfId="28637" xr:uid="{14007044-D7C6-472A-AB71-0F39BD95D33F}"/>
    <cellStyle name="Normal 5 5 2 4 2 4" xfId="28634" xr:uid="{69F6DF6E-FD92-4E5F-B387-565082DF9C7D}"/>
    <cellStyle name="Normal 5 5 2 4 2 5" xfId="24472" xr:uid="{0023C1F9-E2F6-4D70-838A-F2EDE1A56829}"/>
    <cellStyle name="Normal 5 5 2 4 2 6" xfId="38332" xr:uid="{F3705A00-0AF2-4788-9347-AF2546E46FF2}"/>
    <cellStyle name="Normal 5 5 2 4 2 7" xfId="40812" xr:uid="{E7711051-A0DD-4ACA-ABA6-AC27F4D52C10}"/>
    <cellStyle name="Normal 5 5 2 4 2 8" xfId="43290" xr:uid="{4A350C14-2A02-4BC7-A38B-93196202D7AD}"/>
    <cellStyle name="Normal 5 5 2 4 3" xfId="8314" xr:uid="{00000000-0005-0000-0000-00007A200000}"/>
    <cellStyle name="Normal 5 5 2 4 3 2" xfId="8315" xr:uid="{00000000-0005-0000-0000-00007B200000}"/>
    <cellStyle name="Normal 5 5 2 4 3 2 2" xfId="8316" xr:uid="{00000000-0005-0000-0000-00007C200000}"/>
    <cellStyle name="Normal 5 5 2 4 3 2 2 2" xfId="28640" xr:uid="{84C144B5-9777-470A-A1D0-83C1F3CE6566}"/>
    <cellStyle name="Normal 5 5 2 4 3 2 3" xfId="28639" xr:uid="{5FC4B9A0-AC3A-4896-B2BB-804CDCDD153D}"/>
    <cellStyle name="Normal 5 5 2 4 3 3" xfId="8317" xr:uid="{00000000-0005-0000-0000-00007D200000}"/>
    <cellStyle name="Normal 5 5 2 4 3 3 2" xfId="28641" xr:uid="{B80F002F-2D74-4E6E-AFFE-CF3EF877F569}"/>
    <cellStyle name="Normal 5 5 2 4 3 4" xfId="28638" xr:uid="{9539421B-089D-4C6E-B9DE-CE6188823F10}"/>
    <cellStyle name="Normal 5 5 2 4 4" xfId="8318" xr:uid="{00000000-0005-0000-0000-00007E200000}"/>
    <cellStyle name="Normal 5 5 2 4 4 2" xfId="8319" xr:uid="{00000000-0005-0000-0000-00007F200000}"/>
    <cellStyle name="Normal 5 5 2 4 4 2 2" xfId="28643" xr:uid="{036C49E3-BA0C-4F9B-9A2B-862B007F1F7A}"/>
    <cellStyle name="Normal 5 5 2 4 4 3" xfId="28642" xr:uid="{A4E5D3E0-64B0-49FC-9351-80E9110E4E7D}"/>
    <cellStyle name="Normal 5 5 2 4 5" xfId="8320" xr:uid="{00000000-0005-0000-0000-000080200000}"/>
    <cellStyle name="Normal 5 5 2 4 5 2" xfId="28644" xr:uid="{C24CC3AB-94AC-4DCF-922B-AC12F342C17A}"/>
    <cellStyle name="Normal 5 5 2 4 6" xfId="28633" xr:uid="{157AD5E9-FCD6-4548-986B-55F5FD2416B8}"/>
    <cellStyle name="Normal 5 5 2 4 7" xfId="21866" xr:uid="{D7BA5D8B-8E65-49FB-B998-934AE2E63D39}"/>
    <cellStyle name="Normal 5 5 2 4 8" xfId="37521" xr:uid="{9746FD8E-81C3-436B-BC4C-E634CA255138}"/>
    <cellStyle name="Normal 5 5 2 4 9" xfId="40001" xr:uid="{1079312A-97DF-4748-ABD0-0C7445AAFF9C}"/>
    <cellStyle name="Normal 5 5 2 5" xfId="8321" xr:uid="{00000000-0005-0000-0000-000081200000}"/>
    <cellStyle name="Normal 5 5 2 5 2" xfId="8322" xr:uid="{00000000-0005-0000-0000-000082200000}"/>
    <cellStyle name="Normal 5 5 2 5 2 2" xfId="8323" xr:uid="{00000000-0005-0000-0000-000083200000}"/>
    <cellStyle name="Normal 5 5 2 5 2 2 2" xfId="8324" xr:uid="{00000000-0005-0000-0000-000084200000}"/>
    <cellStyle name="Normal 5 5 2 5 2 2 2 2" xfId="28648" xr:uid="{1EAF0226-12D8-4CE8-8498-41390D8E664A}"/>
    <cellStyle name="Normal 5 5 2 5 2 2 3" xfId="28647" xr:uid="{9FC14C17-C9C3-4264-87F7-A6D689708CF1}"/>
    <cellStyle name="Normal 5 5 2 5 2 3" xfId="8325" xr:uid="{00000000-0005-0000-0000-000085200000}"/>
    <cellStyle name="Normal 5 5 2 5 2 3 2" xfId="28649" xr:uid="{1229C29E-9A95-4768-B6F3-6CDB1F24C9B7}"/>
    <cellStyle name="Normal 5 5 2 5 2 4" xfId="28646" xr:uid="{CF1BADEE-97CC-4E52-85A2-9101F13B3AF6}"/>
    <cellStyle name="Normal 5 5 2 5 2 5" xfId="24473" xr:uid="{D2E99441-9750-418C-94FB-6E3F9D38C283}"/>
    <cellStyle name="Normal 5 5 2 5 2 6" xfId="38333" xr:uid="{66455271-DAF9-47BD-92C0-DE1D8CAE21CD}"/>
    <cellStyle name="Normal 5 5 2 5 2 7" xfId="40813" xr:uid="{8D95D026-B4BE-47B2-9DD1-B4536C55E264}"/>
    <cellStyle name="Normal 5 5 2 5 2 8" xfId="43291" xr:uid="{7C266BB5-54CC-4138-B1B5-16411320DC54}"/>
    <cellStyle name="Normal 5 5 2 5 3" xfId="8326" xr:uid="{00000000-0005-0000-0000-000086200000}"/>
    <cellStyle name="Normal 5 5 2 5 3 2" xfId="8327" xr:uid="{00000000-0005-0000-0000-000087200000}"/>
    <cellStyle name="Normal 5 5 2 5 3 2 2" xfId="28651" xr:uid="{3D66F6CC-0DD4-44DD-AF92-F0C63C3165E5}"/>
    <cellStyle name="Normal 5 5 2 5 3 3" xfId="28650" xr:uid="{E668A160-2354-4D1E-9B2D-FBCC16F8F919}"/>
    <cellStyle name="Normal 5 5 2 5 4" xfId="8328" xr:uid="{00000000-0005-0000-0000-000088200000}"/>
    <cellStyle name="Normal 5 5 2 5 4 2" xfId="28652" xr:uid="{7190CBDE-78FF-4DB2-AEA8-B55B22033038}"/>
    <cellStyle name="Normal 5 5 2 5 5" xfId="28645" xr:uid="{365C0DDE-6AE6-4280-A100-DEEC858068B5}"/>
    <cellStyle name="Normal 5 5 2 5 6" xfId="21867" xr:uid="{5510D4E3-DB7D-4646-B330-B251BCB10292}"/>
    <cellStyle name="Normal 5 5 2 5 7" xfId="37522" xr:uid="{9E3EEFB8-69AE-4C0D-8B03-2251B01419D0}"/>
    <cellStyle name="Normal 5 5 2 5 8" xfId="40002" xr:uid="{E322D932-48F5-4AFE-B91C-3875F37BBB4D}"/>
    <cellStyle name="Normal 5 5 2 5 9" xfId="42480" xr:uid="{894E2834-57C6-40D7-BC21-C8C48AA0B0DE}"/>
    <cellStyle name="Normal 5 5 2 6" xfId="8329" xr:uid="{00000000-0005-0000-0000-000089200000}"/>
    <cellStyle name="Normal 5 5 2 6 2" xfId="8330" xr:uid="{00000000-0005-0000-0000-00008A200000}"/>
    <cellStyle name="Normal 5 5 2 6 2 2" xfId="28654" xr:uid="{6F2780E1-1C5F-4C1C-B8EA-C4E704E46C7D}"/>
    <cellStyle name="Normal 5 5 2 6 3" xfId="28653" xr:uid="{1E5D83F7-6FD7-4664-9597-F830806B1485}"/>
    <cellStyle name="Normal 5 5 2 7" xfId="19966" xr:uid="{EDE975F1-3AE4-4357-974D-E4B531543650}"/>
    <cellStyle name="Normal 5 5 3" xfId="8331" xr:uid="{00000000-0005-0000-0000-00008B200000}"/>
    <cellStyle name="Normal 5 5 3 2" xfId="8332" xr:uid="{00000000-0005-0000-0000-00008C200000}"/>
    <cellStyle name="Normal 5 5 3 2 2" xfId="21868" xr:uid="{3FC754DF-7516-4157-8FED-55E9BF1A6D1F}"/>
    <cellStyle name="Normal 5 5 3 3" xfId="8333" xr:uid="{00000000-0005-0000-0000-00008D200000}"/>
    <cellStyle name="Normal 5 5 3 3 10" xfId="42481" xr:uid="{7439DF1A-4F65-4D51-94A4-7A6F9E4D7190}"/>
    <cellStyle name="Normal 5 5 3 3 2" xfId="8334" xr:uid="{00000000-0005-0000-0000-00008E200000}"/>
    <cellStyle name="Normal 5 5 3 3 2 2" xfId="8335" xr:uid="{00000000-0005-0000-0000-00008F200000}"/>
    <cellStyle name="Normal 5 5 3 3 2 2 2" xfId="8336" xr:uid="{00000000-0005-0000-0000-000090200000}"/>
    <cellStyle name="Normal 5 5 3 3 2 2 2 2" xfId="28658" xr:uid="{36E12CEC-86D5-4BB7-B570-D0C357ABE80C}"/>
    <cellStyle name="Normal 5 5 3 3 2 2 3" xfId="28657" xr:uid="{A0107022-A65E-42F4-AF27-10BCA75FB230}"/>
    <cellStyle name="Normal 5 5 3 3 2 3" xfId="8337" xr:uid="{00000000-0005-0000-0000-000091200000}"/>
    <cellStyle name="Normal 5 5 3 3 2 3 2" xfId="28659" xr:uid="{12AA8187-9AB0-41F4-9751-F701175F0CCF}"/>
    <cellStyle name="Normal 5 5 3 3 2 4" xfId="28656" xr:uid="{893A16C5-C679-47AD-8B3F-CF0585FA4E7C}"/>
    <cellStyle name="Normal 5 5 3 3 2 5" xfId="24474" xr:uid="{2FD3574A-B26A-44BD-9DE1-4A621F01306A}"/>
    <cellStyle name="Normal 5 5 3 3 2 6" xfId="38334" xr:uid="{D4F607D5-2894-4BC9-AB0B-873D7BD0EFB7}"/>
    <cellStyle name="Normal 5 5 3 3 2 7" xfId="40814" xr:uid="{603AB0CF-4138-47BD-A557-8D63E2F3B760}"/>
    <cellStyle name="Normal 5 5 3 3 2 8" xfId="43292" xr:uid="{3287B48A-1D41-49A8-9A7E-CF7B677D1C74}"/>
    <cellStyle name="Normal 5 5 3 3 3" xfId="8338" xr:uid="{00000000-0005-0000-0000-000092200000}"/>
    <cellStyle name="Normal 5 5 3 3 3 2" xfId="8339" xr:uid="{00000000-0005-0000-0000-000093200000}"/>
    <cellStyle name="Normal 5 5 3 3 3 2 2" xfId="8340" xr:uid="{00000000-0005-0000-0000-000094200000}"/>
    <cellStyle name="Normal 5 5 3 3 3 2 2 2" xfId="28662" xr:uid="{44FCF1C2-B82F-4017-B3A6-5C458F956000}"/>
    <cellStyle name="Normal 5 5 3 3 3 2 3" xfId="28661" xr:uid="{F0360720-FDE3-4DDD-85E3-EB5B9F241C88}"/>
    <cellStyle name="Normal 5 5 3 3 3 3" xfId="8341" xr:uid="{00000000-0005-0000-0000-000095200000}"/>
    <cellStyle name="Normal 5 5 3 3 3 3 2" xfId="28663" xr:uid="{D35B6ACF-C968-4491-B812-7E1820E661BD}"/>
    <cellStyle name="Normal 5 5 3 3 3 4" xfId="28660" xr:uid="{4AF81E2B-0F95-4834-A9E2-CAB55FF62DAC}"/>
    <cellStyle name="Normal 5 5 3 3 4" xfId="8342" xr:uid="{00000000-0005-0000-0000-000096200000}"/>
    <cellStyle name="Normal 5 5 3 3 4 2" xfId="8343" xr:uid="{00000000-0005-0000-0000-000097200000}"/>
    <cellStyle name="Normal 5 5 3 3 4 2 2" xfId="28665" xr:uid="{F8525918-06F0-469E-9B4C-08DA24DCC586}"/>
    <cellStyle name="Normal 5 5 3 3 4 3" xfId="28664" xr:uid="{6D4A0F60-E224-46C7-B487-ED10ECB27233}"/>
    <cellStyle name="Normal 5 5 3 3 5" xfId="8344" xr:uid="{00000000-0005-0000-0000-000098200000}"/>
    <cellStyle name="Normal 5 5 3 3 5 2" xfId="28666" xr:uid="{0AD4BFED-AB82-43E3-BC59-DEC27F808888}"/>
    <cellStyle name="Normal 5 5 3 3 6" xfId="28655" xr:uid="{DE64972B-4E4D-4B23-B4B4-FEDBC9A0C3F2}"/>
    <cellStyle name="Normal 5 5 3 3 7" xfId="21869" xr:uid="{3E3BE74D-69EA-4035-B453-0574A00C516B}"/>
    <cellStyle name="Normal 5 5 3 3 8" xfId="37523" xr:uid="{2C99D9EF-789E-464A-BFA1-C358C8C3676A}"/>
    <cellStyle name="Normal 5 5 3 3 9" xfId="40003" xr:uid="{65B1A7C0-80CD-4373-9745-F019FA5F00C1}"/>
    <cellStyle name="Normal 5 5 3 4" xfId="8345" xr:uid="{00000000-0005-0000-0000-000099200000}"/>
    <cellStyle name="Normal 5 5 3 4 2" xfId="8346" xr:uid="{00000000-0005-0000-0000-00009A200000}"/>
    <cellStyle name="Normal 5 5 3 4 2 2" xfId="8347" xr:uid="{00000000-0005-0000-0000-00009B200000}"/>
    <cellStyle name="Normal 5 5 3 4 2 2 2" xfId="8348" xr:uid="{00000000-0005-0000-0000-00009C200000}"/>
    <cellStyle name="Normal 5 5 3 4 2 2 2 2" xfId="28670" xr:uid="{817A6C42-FBF7-4B45-B74E-4BBC5BEFDEA3}"/>
    <cellStyle name="Normal 5 5 3 4 2 2 3" xfId="28669" xr:uid="{3086913A-60BE-441E-A74F-F1B9F955BF8C}"/>
    <cellStyle name="Normal 5 5 3 4 2 3" xfId="8349" xr:uid="{00000000-0005-0000-0000-00009D200000}"/>
    <cellStyle name="Normal 5 5 3 4 2 3 2" xfId="28671" xr:uid="{764F5DF7-2CEB-4937-9408-0C0B206B3382}"/>
    <cellStyle name="Normal 5 5 3 4 2 4" xfId="28668" xr:uid="{D86A1967-F284-4B0B-ABCE-875E92CA53A7}"/>
    <cellStyle name="Normal 5 5 3 4 2 5" xfId="24475" xr:uid="{0EB66D3C-78B8-41B7-ABBC-5A3874F21962}"/>
    <cellStyle name="Normal 5 5 3 4 2 6" xfId="38335" xr:uid="{E4498073-FCE7-4E04-BB7E-73C057741555}"/>
    <cellStyle name="Normal 5 5 3 4 2 7" xfId="40815" xr:uid="{F0C50814-043B-4E72-85A0-5604EC15DDC6}"/>
    <cellStyle name="Normal 5 5 3 4 2 8" xfId="43293" xr:uid="{6A34E86B-BFFB-4045-8420-656003EEC03A}"/>
    <cellStyle name="Normal 5 5 3 4 3" xfId="8350" xr:uid="{00000000-0005-0000-0000-00009E200000}"/>
    <cellStyle name="Normal 5 5 3 4 3 2" xfId="8351" xr:uid="{00000000-0005-0000-0000-00009F200000}"/>
    <cellStyle name="Normal 5 5 3 4 3 2 2" xfId="28673" xr:uid="{D5F61260-FE08-4F8A-8988-7B2CB7C003A0}"/>
    <cellStyle name="Normal 5 5 3 4 3 3" xfId="28672" xr:uid="{F760E5A0-6098-41F4-A08D-9DB477065F7A}"/>
    <cellStyle name="Normal 5 5 3 4 4" xfId="8352" xr:uid="{00000000-0005-0000-0000-0000A0200000}"/>
    <cellStyle name="Normal 5 5 3 4 4 2" xfId="28674" xr:uid="{6F14C0A3-73A1-41BB-8E02-819066A1D8C1}"/>
    <cellStyle name="Normal 5 5 3 4 5" xfId="28667" xr:uid="{478BD91B-EC80-4F76-BABB-BD80EA207C5E}"/>
    <cellStyle name="Normal 5 5 3 4 6" xfId="21870" xr:uid="{CC3FEE5A-F4E8-4D5D-8FC8-173DBF771D16}"/>
    <cellStyle name="Normal 5 5 3 4 7" xfId="37524" xr:uid="{B29C2963-9B36-4820-AF0D-9B11C3173966}"/>
    <cellStyle name="Normal 5 5 3 4 8" xfId="40004" xr:uid="{B96AC1C5-82AD-4E92-925D-DC24786D777C}"/>
    <cellStyle name="Normal 5 5 3 4 9" xfId="42482" xr:uid="{C1FAFD39-9EEA-4D9A-B14C-06F64C4B951F}"/>
    <cellStyle name="Normal 5 5 3 5" xfId="8353" xr:uid="{00000000-0005-0000-0000-0000A1200000}"/>
    <cellStyle name="Normal 5 5 3 5 2" xfId="8354" xr:uid="{00000000-0005-0000-0000-0000A2200000}"/>
    <cellStyle name="Normal 5 5 3 5 2 2" xfId="28676" xr:uid="{A255AE9F-3B7F-413F-8024-1BC51AA0CAAE}"/>
    <cellStyle name="Normal 5 5 3 5 3" xfId="28675" xr:uid="{FC87A963-C72D-4AE9-951F-F4F13C17A7DB}"/>
    <cellStyle name="Normal 5 5 3 6" xfId="19967" xr:uid="{13CA8D3F-1EE5-42CF-8C76-B92FF1043D51}"/>
    <cellStyle name="Normal 5 5 4" xfId="8355" xr:uid="{00000000-0005-0000-0000-0000A3200000}"/>
    <cellStyle name="Normal 5 5 4 2" xfId="8356" xr:uid="{00000000-0005-0000-0000-0000A4200000}"/>
    <cellStyle name="Normal 5 5 4 2 2" xfId="21871" xr:uid="{752E8F75-2371-4DE1-800F-9426ECD35E28}"/>
    <cellStyle name="Normal 5 5 4 3" xfId="8357" xr:uid="{00000000-0005-0000-0000-0000A5200000}"/>
    <cellStyle name="Normal 5 5 4 3 10" xfId="42483" xr:uid="{0D5AD2F5-A979-4F90-BBF6-6A590061A3A1}"/>
    <cellStyle name="Normal 5 5 4 3 2" xfId="8358" xr:uid="{00000000-0005-0000-0000-0000A6200000}"/>
    <cellStyle name="Normal 5 5 4 3 2 2" xfId="8359" xr:uid="{00000000-0005-0000-0000-0000A7200000}"/>
    <cellStyle name="Normal 5 5 4 3 2 2 2" xfId="8360" xr:uid="{00000000-0005-0000-0000-0000A8200000}"/>
    <cellStyle name="Normal 5 5 4 3 2 2 2 2" xfId="28680" xr:uid="{5046879C-071F-41D7-B13C-ABCB98911A80}"/>
    <cellStyle name="Normal 5 5 4 3 2 2 3" xfId="28679" xr:uid="{2039185E-632A-4BA8-A9EE-DC678C271B05}"/>
    <cellStyle name="Normal 5 5 4 3 2 3" xfId="8361" xr:uid="{00000000-0005-0000-0000-0000A9200000}"/>
    <cellStyle name="Normal 5 5 4 3 2 3 2" xfId="28681" xr:uid="{B2387A9F-5C54-4B76-BD7F-6557CEF482E1}"/>
    <cellStyle name="Normal 5 5 4 3 2 4" xfId="28678" xr:uid="{8CC266B2-711D-4DDC-B28A-0143FA720906}"/>
    <cellStyle name="Normal 5 5 4 3 2 5" xfId="24476" xr:uid="{3126C01E-D142-454A-9815-59B7252B7BA3}"/>
    <cellStyle name="Normal 5 5 4 3 2 6" xfId="38336" xr:uid="{2E0079DF-B747-4D3E-95B8-5349AB4336D6}"/>
    <cellStyle name="Normal 5 5 4 3 2 7" xfId="40816" xr:uid="{647A2C4E-98A4-4C03-9890-9FD0A3DE8995}"/>
    <cellStyle name="Normal 5 5 4 3 2 8" xfId="43294" xr:uid="{9103B5A8-00E7-4F53-9A05-B685993E7AC8}"/>
    <cellStyle name="Normal 5 5 4 3 3" xfId="8362" xr:uid="{00000000-0005-0000-0000-0000AA200000}"/>
    <cellStyle name="Normal 5 5 4 3 3 2" xfId="8363" xr:uid="{00000000-0005-0000-0000-0000AB200000}"/>
    <cellStyle name="Normal 5 5 4 3 3 2 2" xfId="8364" xr:uid="{00000000-0005-0000-0000-0000AC200000}"/>
    <cellStyle name="Normal 5 5 4 3 3 2 2 2" xfId="28684" xr:uid="{B1D8DD21-80E5-453F-BF58-BFF546C688E0}"/>
    <cellStyle name="Normal 5 5 4 3 3 2 3" xfId="28683" xr:uid="{4D6E7FF9-05C8-4D5B-8B73-E6B66C357190}"/>
    <cellStyle name="Normal 5 5 4 3 3 3" xfId="8365" xr:uid="{00000000-0005-0000-0000-0000AD200000}"/>
    <cellStyle name="Normal 5 5 4 3 3 3 2" xfId="28685" xr:uid="{61DCEF07-412F-47F4-9327-D29BC9B1CFE2}"/>
    <cellStyle name="Normal 5 5 4 3 3 4" xfId="28682" xr:uid="{11210250-16E1-4AFD-9E00-BC9A16C07720}"/>
    <cellStyle name="Normal 5 5 4 3 4" xfId="8366" xr:uid="{00000000-0005-0000-0000-0000AE200000}"/>
    <cellStyle name="Normal 5 5 4 3 4 2" xfId="8367" xr:uid="{00000000-0005-0000-0000-0000AF200000}"/>
    <cellStyle name="Normal 5 5 4 3 4 2 2" xfId="28687" xr:uid="{28C61E4A-20D4-4891-9FA3-87A568939A8F}"/>
    <cellStyle name="Normal 5 5 4 3 4 3" xfId="28686" xr:uid="{057BB73E-B729-451C-902A-E18259F527AE}"/>
    <cellStyle name="Normal 5 5 4 3 5" xfId="8368" xr:uid="{00000000-0005-0000-0000-0000B0200000}"/>
    <cellStyle name="Normal 5 5 4 3 5 2" xfId="28688" xr:uid="{52C27BC1-E7AA-4D8E-B057-DDB0F5874736}"/>
    <cellStyle name="Normal 5 5 4 3 6" xfId="28677" xr:uid="{2020E68A-A73D-4E7C-A442-A8839574A217}"/>
    <cellStyle name="Normal 5 5 4 3 7" xfId="21872" xr:uid="{796C7365-59EC-49BD-B285-1E5613804AF0}"/>
    <cellStyle name="Normal 5 5 4 3 8" xfId="37525" xr:uid="{52AEC5EF-EA80-4B6D-9E53-F5900AA028DA}"/>
    <cellStyle name="Normal 5 5 4 3 9" xfId="40005" xr:uid="{DFC5442B-2167-438B-B921-8F46338C4CB9}"/>
    <cellStyle name="Normal 5 5 4 4" xfId="8369" xr:uid="{00000000-0005-0000-0000-0000B1200000}"/>
    <cellStyle name="Normal 5 5 4 4 2" xfId="8370" xr:uid="{00000000-0005-0000-0000-0000B2200000}"/>
    <cellStyle name="Normal 5 5 4 4 2 2" xfId="8371" xr:uid="{00000000-0005-0000-0000-0000B3200000}"/>
    <cellStyle name="Normal 5 5 4 4 2 2 2" xfId="8372" xr:uid="{00000000-0005-0000-0000-0000B4200000}"/>
    <cellStyle name="Normal 5 5 4 4 2 2 2 2" xfId="28692" xr:uid="{69C7B81F-AD3D-489A-951A-A0EAE8422E41}"/>
    <cellStyle name="Normal 5 5 4 4 2 2 3" xfId="28691" xr:uid="{7424EFEA-F17E-4E7E-8F5B-888CA5166F97}"/>
    <cellStyle name="Normal 5 5 4 4 2 3" xfId="8373" xr:uid="{00000000-0005-0000-0000-0000B5200000}"/>
    <cellStyle name="Normal 5 5 4 4 2 3 2" xfId="28693" xr:uid="{DF78E762-DD8B-4DE4-89E2-522DC7936C9D}"/>
    <cellStyle name="Normal 5 5 4 4 2 4" xfId="28690" xr:uid="{FCD003A1-1BB7-4F6A-BBBB-E23201A48DB7}"/>
    <cellStyle name="Normal 5 5 4 4 2 5" xfId="24477" xr:uid="{06CECE40-5403-4B59-9FD2-BE95D8C23696}"/>
    <cellStyle name="Normal 5 5 4 4 2 6" xfId="38337" xr:uid="{00E62478-7E3A-44EF-A564-5F371BCD9396}"/>
    <cellStyle name="Normal 5 5 4 4 2 7" xfId="40817" xr:uid="{38D5C983-964D-460F-84B9-4ED29950FAC6}"/>
    <cellStyle name="Normal 5 5 4 4 2 8" xfId="43295" xr:uid="{CA39B41D-5B4F-4505-A1C3-A6A317CA87F9}"/>
    <cellStyle name="Normal 5 5 4 4 3" xfId="8374" xr:uid="{00000000-0005-0000-0000-0000B6200000}"/>
    <cellStyle name="Normal 5 5 4 4 3 2" xfId="8375" xr:uid="{00000000-0005-0000-0000-0000B7200000}"/>
    <cellStyle name="Normal 5 5 4 4 3 2 2" xfId="28695" xr:uid="{8564D0F2-A869-4420-846A-F15F1194CE4E}"/>
    <cellStyle name="Normal 5 5 4 4 3 3" xfId="28694" xr:uid="{524AA138-EB02-4F26-AA77-B3B3F61C3CA8}"/>
    <cellStyle name="Normal 5 5 4 4 4" xfId="8376" xr:uid="{00000000-0005-0000-0000-0000B8200000}"/>
    <cellStyle name="Normal 5 5 4 4 4 2" xfId="28696" xr:uid="{C6A6FFC6-632F-43B9-AC35-AD303D62EE6F}"/>
    <cellStyle name="Normal 5 5 4 4 5" xfId="28689" xr:uid="{3AADAFFF-875E-4FAA-BE76-5F76D3215240}"/>
    <cellStyle name="Normal 5 5 4 4 6" xfId="21873" xr:uid="{98E7A13C-39B5-4D5B-A39F-E21ADD6C4891}"/>
    <cellStyle name="Normal 5 5 4 4 7" xfId="37526" xr:uid="{DF5513C8-7AF5-4A40-ADC1-366190BC96C8}"/>
    <cellStyle name="Normal 5 5 4 4 8" xfId="40006" xr:uid="{3ED18AD9-80FC-4FFD-A67C-A59D68C5E94A}"/>
    <cellStyle name="Normal 5 5 4 4 9" xfId="42484" xr:uid="{D885FFA2-BAB6-48C4-A175-9A66E8308634}"/>
    <cellStyle name="Normal 5 5 4 5" xfId="8377" xr:uid="{00000000-0005-0000-0000-0000B9200000}"/>
    <cellStyle name="Normal 5 5 4 5 2" xfId="8378" xr:uid="{00000000-0005-0000-0000-0000BA200000}"/>
    <cellStyle name="Normal 5 5 4 5 2 2" xfId="28698" xr:uid="{46FC378C-ED80-4921-9187-88897222FD44}"/>
    <cellStyle name="Normal 5 5 4 5 3" xfId="28697" xr:uid="{BBB940BD-9B9F-4F73-92D5-248F3D75A6DB}"/>
    <cellStyle name="Normal 5 5 4 6" xfId="19968" xr:uid="{243F54D2-E96E-4880-9EF9-E20B41F0BAC6}"/>
    <cellStyle name="Normal 5 5 5" xfId="8379" xr:uid="{00000000-0005-0000-0000-0000BB200000}"/>
    <cellStyle name="Normal 5 5 5 2" xfId="19969" xr:uid="{19AC2123-F422-4BF1-BD5F-6603489E9F53}"/>
    <cellStyle name="Normal 5 5 6" xfId="8380" xr:uid="{00000000-0005-0000-0000-0000BC200000}"/>
    <cellStyle name="Normal 5 5 6 2" xfId="19970" xr:uid="{E4708980-6E5A-48DC-998B-61487779EF47}"/>
    <cellStyle name="Normal 5 5 7" xfId="8381" xr:uid="{00000000-0005-0000-0000-0000BD200000}"/>
    <cellStyle name="Normal 5 5 7 2" xfId="19971" xr:uid="{35D23266-67F2-4827-8372-7AABE1AE87DD}"/>
    <cellStyle name="Normal 5 5 8" xfId="8382" xr:uid="{00000000-0005-0000-0000-0000BE200000}"/>
    <cellStyle name="Normal 5 5 8 2" xfId="19972" xr:uid="{F4FEED6A-1FF7-421B-A254-7B626CC9E0D3}"/>
    <cellStyle name="Normal 5 5 9" xfId="8383" xr:uid="{00000000-0005-0000-0000-0000BF200000}"/>
    <cellStyle name="Normal 5 5 9 10" xfId="40007" xr:uid="{E5C1E93E-556F-4914-ACD2-5BC254910E26}"/>
    <cellStyle name="Normal 5 5 9 11" xfId="42485" xr:uid="{37E00FEB-5441-410C-8ADD-3424AD1B8D34}"/>
    <cellStyle name="Normal 5 5 9 2" xfId="8384" xr:uid="{00000000-0005-0000-0000-0000C0200000}"/>
    <cellStyle name="Normal 5 5 9 2 10" xfId="42486" xr:uid="{D857A297-61A5-4FD6-A051-2BA5F573A95B}"/>
    <cellStyle name="Normal 5 5 9 2 2" xfId="8385" xr:uid="{00000000-0005-0000-0000-0000C1200000}"/>
    <cellStyle name="Normal 5 5 9 2 2 2" xfId="8386" xr:uid="{00000000-0005-0000-0000-0000C2200000}"/>
    <cellStyle name="Normal 5 5 9 2 2 2 2" xfId="8387" xr:uid="{00000000-0005-0000-0000-0000C3200000}"/>
    <cellStyle name="Normal 5 5 9 2 2 2 2 2" xfId="28703" xr:uid="{69844FD9-07E0-4F92-8E83-5F7181047B35}"/>
    <cellStyle name="Normal 5 5 9 2 2 2 3" xfId="28702" xr:uid="{0A826453-A5C7-4348-BF67-9FF95BD67556}"/>
    <cellStyle name="Normal 5 5 9 2 2 3" xfId="8388" xr:uid="{00000000-0005-0000-0000-0000C4200000}"/>
    <cellStyle name="Normal 5 5 9 2 2 3 2" xfId="28704" xr:uid="{D9C99861-DB30-4771-AB90-5134C88BE567}"/>
    <cellStyle name="Normal 5 5 9 2 2 4" xfId="28701" xr:uid="{317A9048-0C0B-4F64-BA8A-EF4CB2260D47}"/>
    <cellStyle name="Normal 5 5 9 2 2 5" xfId="24479" xr:uid="{B2EF6919-DF3A-4159-9025-97F50EAD0D55}"/>
    <cellStyle name="Normal 5 5 9 2 2 6" xfId="38339" xr:uid="{251F6842-B207-49B2-8788-6608E817CB45}"/>
    <cellStyle name="Normal 5 5 9 2 2 7" xfId="40819" xr:uid="{7A8BC138-82FF-4340-B7F0-AB987D43D6FD}"/>
    <cellStyle name="Normal 5 5 9 2 2 8" xfId="43297" xr:uid="{355F8DB2-8EC6-47B6-9132-4A8E917265DC}"/>
    <cellStyle name="Normal 5 5 9 2 3" xfId="8389" xr:uid="{00000000-0005-0000-0000-0000C5200000}"/>
    <cellStyle name="Normal 5 5 9 2 3 2" xfId="8390" xr:uid="{00000000-0005-0000-0000-0000C6200000}"/>
    <cellStyle name="Normal 5 5 9 2 3 2 2" xfId="8391" xr:uid="{00000000-0005-0000-0000-0000C7200000}"/>
    <cellStyle name="Normal 5 5 9 2 3 2 2 2" xfId="28707" xr:uid="{5A0CC527-B9DA-4BDD-9F9B-03813C1111A4}"/>
    <cellStyle name="Normal 5 5 9 2 3 2 3" xfId="28706" xr:uid="{E10772E1-4FE8-45FA-873E-04DB21F3D186}"/>
    <cellStyle name="Normal 5 5 9 2 3 3" xfId="8392" xr:uid="{00000000-0005-0000-0000-0000C8200000}"/>
    <cellStyle name="Normal 5 5 9 2 3 3 2" xfId="28708" xr:uid="{6F643B42-4C7E-4E3A-A3F9-54C979762CC3}"/>
    <cellStyle name="Normal 5 5 9 2 3 4" xfId="28705" xr:uid="{72E197F8-9AA0-4434-B963-53FC43B0233E}"/>
    <cellStyle name="Normal 5 5 9 2 4" xfId="8393" xr:uid="{00000000-0005-0000-0000-0000C9200000}"/>
    <cellStyle name="Normal 5 5 9 2 4 2" xfId="8394" xr:uid="{00000000-0005-0000-0000-0000CA200000}"/>
    <cellStyle name="Normal 5 5 9 2 4 2 2" xfId="28710" xr:uid="{CF99A0F8-9A11-4280-9994-33585AB6AE77}"/>
    <cellStyle name="Normal 5 5 9 2 4 3" xfId="28709" xr:uid="{B00BD789-2A08-4CAE-8891-083C0B0C05EE}"/>
    <cellStyle name="Normal 5 5 9 2 5" xfId="8395" xr:uid="{00000000-0005-0000-0000-0000CB200000}"/>
    <cellStyle name="Normal 5 5 9 2 5 2" xfId="28711" xr:uid="{00428D2B-F3D9-4951-88D5-FD43953E8BEB}"/>
    <cellStyle name="Normal 5 5 9 2 6" xfId="28700" xr:uid="{BAC056F9-1606-4AC1-9D68-B3B945ED5615}"/>
    <cellStyle name="Normal 5 5 9 2 7" xfId="21875" xr:uid="{29893436-F0BD-4676-B524-0D4DCDFBA689}"/>
    <cellStyle name="Normal 5 5 9 2 8" xfId="37528" xr:uid="{82C6FF70-8DB7-4565-BB23-D556A8BE5DAF}"/>
    <cellStyle name="Normal 5 5 9 2 9" xfId="40008" xr:uid="{455970EA-C2C3-41F6-ABBF-E1BB1513CC42}"/>
    <cellStyle name="Normal 5 5 9 3" xfId="8396" xr:uid="{00000000-0005-0000-0000-0000CC200000}"/>
    <cellStyle name="Normal 5 5 9 3 2" xfId="8397" xr:uid="{00000000-0005-0000-0000-0000CD200000}"/>
    <cellStyle name="Normal 5 5 9 3 2 2" xfId="8398" xr:uid="{00000000-0005-0000-0000-0000CE200000}"/>
    <cellStyle name="Normal 5 5 9 3 2 2 2" xfId="28714" xr:uid="{9D91ACD8-E9AE-4596-8B77-FDC284750974}"/>
    <cellStyle name="Normal 5 5 9 3 2 3" xfId="28713" xr:uid="{AF9E0E99-61E0-4735-9929-D0136BE5148F}"/>
    <cellStyle name="Normal 5 5 9 3 3" xfId="8399" xr:uid="{00000000-0005-0000-0000-0000CF200000}"/>
    <cellStyle name="Normal 5 5 9 3 3 2" xfId="28715" xr:uid="{93F66698-7E94-43D2-B366-E1CAE28A0EF6}"/>
    <cellStyle name="Normal 5 5 9 3 4" xfId="28712" xr:uid="{5A932E3F-E8BE-47C3-897F-FECA7E26528B}"/>
    <cellStyle name="Normal 5 5 9 3 5" xfId="24478" xr:uid="{2B7F684E-26F7-4358-922D-33762E125E9B}"/>
    <cellStyle name="Normal 5 5 9 3 6" xfId="38338" xr:uid="{B8DFE3F1-D737-4443-9C69-10E2D3861392}"/>
    <cellStyle name="Normal 5 5 9 3 7" xfId="40818" xr:uid="{041A069C-6FAE-4582-A042-75442EDD2965}"/>
    <cellStyle name="Normal 5 5 9 3 8" xfId="43296" xr:uid="{E6DDF2F1-C7F2-4680-9D0B-B1A731B45589}"/>
    <cellStyle name="Normal 5 5 9 4" xfId="8400" xr:uid="{00000000-0005-0000-0000-0000D0200000}"/>
    <cellStyle name="Normal 5 5 9 4 2" xfId="8401" xr:uid="{00000000-0005-0000-0000-0000D1200000}"/>
    <cellStyle name="Normal 5 5 9 4 2 2" xfId="8402" xr:uid="{00000000-0005-0000-0000-0000D2200000}"/>
    <cellStyle name="Normal 5 5 9 4 2 2 2" xfId="28718" xr:uid="{46A4924C-7909-4090-9BC6-12571AA94969}"/>
    <cellStyle name="Normal 5 5 9 4 2 3" xfId="28717" xr:uid="{B2FA537C-5EF9-48AF-A76E-329C5C6AF77E}"/>
    <cellStyle name="Normal 5 5 9 4 3" xfId="8403" xr:uid="{00000000-0005-0000-0000-0000D3200000}"/>
    <cellStyle name="Normal 5 5 9 4 3 2" xfId="28719" xr:uid="{48D74248-E1C9-4307-A272-F6F7FDC895E6}"/>
    <cellStyle name="Normal 5 5 9 4 4" xfId="28716" xr:uid="{05484768-A8EC-4729-A201-9602BC0AC83A}"/>
    <cellStyle name="Normal 5 5 9 5" xfId="8404" xr:uid="{00000000-0005-0000-0000-0000D4200000}"/>
    <cellStyle name="Normal 5 5 9 5 2" xfId="8405" xr:uid="{00000000-0005-0000-0000-0000D5200000}"/>
    <cellStyle name="Normal 5 5 9 5 2 2" xfId="28721" xr:uid="{E8241538-0F3D-4876-9DA2-6164C732822E}"/>
    <cellStyle name="Normal 5 5 9 5 3" xfId="28720" xr:uid="{29CF51EB-EF86-4EFA-B3E9-3C908F7ED255}"/>
    <cellStyle name="Normal 5 5 9 6" xfId="8406" xr:uid="{00000000-0005-0000-0000-0000D6200000}"/>
    <cellStyle name="Normal 5 5 9 6 2" xfId="28722" xr:uid="{59E6D1A1-C009-4F26-AC5B-66F14830416E}"/>
    <cellStyle name="Normal 5 5 9 7" xfId="28699" xr:uid="{AC31007E-F633-411D-834D-AEFFB97D4D0D}"/>
    <cellStyle name="Normal 5 5 9 8" xfId="21874" xr:uid="{8C4BD9D1-CE77-4F39-B06F-434A79EAE894}"/>
    <cellStyle name="Normal 5 5 9 9" xfId="37527" xr:uid="{C2D3D6BA-EBE5-4355-A944-965839FE7A32}"/>
    <cellStyle name="Normal 5 6" xfId="8407" xr:uid="{00000000-0005-0000-0000-0000D7200000}"/>
    <cellStyle name="Normal 5 6 2" xfId="8408" xr:uid="{00000000-0005-0000-0000-0000D8200000}"/>
    <cellStyle name="Normal 5 6 2 2" xfId="21877" xr:uid="{4D0A9781-97C4-4FB9-AF33-1EBA7BC20E50}"/>
    <cellStyle name="Normal 5 6 3" xfId="8409" xr:uid="{00000000-0005-0000-0000-0000D9200000}"/>
    <cellStyle name="Normal 5 6 3 2" xfId="28723" xr:uid="{49C1522C-6576-4895-9F93-1E9960D7AB8D}"/>
    <cellStyle name="Normal 5 6 3 3" xfId="21878" xr:uid="{147E0307-C228-4319-891E-CF23C537F2EC}"/>
    <cellStyle name="Normal 5 6 4" xfId="19973" xr:uid="{CB7628A2-7C17-4F81-81B7-601D515A44BF}"/>
    <cellStyle name="Normal 5 7" xfId="8410" xr:uid="{00000000-0005-0000-0000-0000DA200000}"/>
    <cellStyle name="Normal 5 7 2" xfId="19974" xr:uid="{2278BD61-BA5A-4973-8B08-D2AF7E703996}"/>
    <cellStyle name="Normal 5 8" xfId="8411" xr:uid="{00000000-0005-0000-0000-0000DB200000}"/>
    <cellStyle name="Normal 5 8 2" xfId="19975" xr:uid="{4E31689D-9682-476A-8C13-5446C0017132}"/>
    <cellStyle name="Normal 5 9" xfId="8412" xr:uid="{00000000-0005-0000-0000-0000DC200000}"/>
    <cellStyle name="Normal 5 9 2" xfId="19976" xr:uid="{E98C45B4-130A-46A9-A171-0E7E19C584C2}"/>
    <cellStyle name="Normal 5_ELC" xfId="8413" xr:uid="{00000000-0005-0000-0000-0000DD200000}"/>
    <cellStyle name="Normal 50" xfId="8414" xr:uid="{00000000-0005-0000-0000-0000DE200000}"/>
    <cellStyle name="Normal 50 2" xfId="21879" xr:uid="{760B5F31-FB58-40C8-9C6D-EB66D369F9D6}"/>
    <cellStyle name="Normal 51" xfId="8415" xr:uid="{00000000-0005-0000-0000-0000DF200000}"/>
    <cellStyle name="Normal 51 2" xfId="21880" xr:uid="{5C90C0F3-9B7C-401A-AD9B-C77A59F4AF48}"/>
    <cellStyle name="Normal 52" xfId="8416" xr:uid="{00000000-0005-0000-0000-0000E0200000}"/>
    <cellStyle name="Normal 52 2" xfId="21881" xr:uid="{D3159C97-A1AB-4E53-BEE4-B7EB62DF952F}"/>
    <cellStyle name="Normal 53" xfId="8417" xr:uid="{00000000-0005-0000-0000-0000E1200000}"/>
    <cellStyle name="Normal 53 2" xfId="21882" xr:uid="{499F34AE-70F3-40B6-AD27-74F98B7CEA81}"/>
    <cellStyle name="Normal 54" xfId="8418" xr:uid="{00000000-0005-0000-0000-0000E2200000}"/>
    <cellStyle name="Normal 54 2" xfId="21883" xr:uid="{514CE29F-0D30-4E75-B40B-8C25C1511EBB}"/>
    <cellStyle name="Normal 55" xfId="8419" xr:uid="{00000000-0005-0000-0000-0000E3200000}"/>
    <cellStyle name="Normal 55 2" xfId="21884" xr:uid="{12AB7BB9-1560-416D-B061-63D0DD5E99AF}"/>
    <cellStyle name="Normal 56" xfId="8420" xr:uid="{00000000-0005-0000-0000-0000E4200000}"/>
    <cellStyle name="Normal 56 2" xfId="28724" xr:uid="{A7067FC4-FD09-4C60-B0D5-FBBEA92BA930}"/>
    <cellStyle name="Normal 57" xfId="8421" xr:uid="{00000000-0005-0000-0000-0000E5200000}"/>
    <cellStyle name="Normal 57 2" xfId="28725" xr:uid="{5740C6DC-7BE9-437C-933A-FB398BB73389}"/>
    <cellStyle name="Normal 58" xfId="8422" xr:uid="{00000000-0005-0000-0000-0000E6200000}"/>
    <cellStyle name="Normal 58 2" xfId="28726" xr:uid="{782A0523-7288-4C07-A86F-CB0A04688F01}"/>
    <cellStyle name="Normal 59" xfId="8423" xr:uid="{00000000-0005-0000-0000-0000E7200000}"/>
    <cellStyle name="Normal 59 2" xfId="28727" xr:uid="{F049D9A0-44AE-4189-924B-52D8C005FCE4}"/>
    <cellStyle name="Normal 6" xfId="8424" xr:uid="{00000000-0005-0000-0000-0000E8200000}"/>
    <cellStyle name="Normal 6 10" xfId="8425" xr:uid="{00000000-0005-0000-0000-0000E9200000}"/>
    <cellStyle name="Normal 6 10 2" xfId="8426" xr:uid="{00000000-0005-0000-0000-0000EA200000}"/>
    <cellStyle name="Normal 6 10 2 2" xfId="21885" xr:uid="{8802ED2A-B214-4127-BA0D-DB23D896C39A}"/>
    <cellStyle name="Normal 6 10 3" xfId="8427" xr:uid="{00000000-0005-0000-0000-0000EB200000}"/>
    <cellStyle name="Normal 6 10 3 2" xfId="28728" xr:uid="{4FA907D2-FF05-4671-8CFD-996468829F59}"/>
    <cellStyle name="Normal 6 10 3 3" xfId="21886" xr:uid="{55F1767D-CE5E-47A3-A829-2173659789DA}"/>
    <cellStyle name="Normal 6 10 4" xfId="19977" xr:uid="{9A927C80-D298-400E-A101-FD2017CA82E4}"/>
    <cellStyle name="Normal 6 11" xfId="8428" xr:uid="{00000000-0005-0000-0000-0000EC200000}"/>
    <cellStyle name="Normal 6 11 2" xfId="19978" xr:uid="{61B602D5-5ACA-4F9E-B68E-A0A74C5A2D33}"/>
    <cellStyle name="Normal 6 12" xfId="8429" xr:uid="{00000000-0005-0000-0000-0000ED200000}"/>
    <cellStyle name="Normal 6 12 2" xfId="8430" xr:uid="{00000000-0005-0000-0000-0000EE200000}"/>
    <cellStyle name="Normal 6 12 2 2" xfId="21888" xr:uid="{35644E93-4886-4EE6-93E5-DFC1C56EFE24}"/>
    <cellStyle name="Normal 6 12 3" xfId="8431" xr:uid="{00000000-0005-0000-0000-0000EF200000}"/>
    <cellStyle name="Normal 6 12 3 2" xfId="28729" xr:uid="{3AFDE6A7-9E2A-4738-8795-C20C5BD35898}"/>
    <cellStyle name="Normal 6 12 3 3" xfId="21889" xr:uid="{6DD35A28-45B4-440C-99E4-4C801CE8BA9D}"/>
    <cellStyle name="Normal 6 12 4" xfId="19979" xr:uid="{A2C6E795-E448-4AA8-88F9-88026AC9A5FF}"/>
    <cellStyle name="Normal 6 13" xfId="36432" xr:uid="{EFC7754B-38DB-4532-AC33-93663DD9693A}"/>
    <cellStyle name="Normal 6 2" xfId="8432" xr:uid="{00000000-0005-0000-0000-0000F0200000}"/>
    <cellStyle name="Normal 6 2 10" xfId="8433" xr:uid="{00000000-0005-0000-0000-0000F1200000}"/>
    <cellStyle name="Normal 6 2 10 2" xfId="21891" xr:uid="{D307566C-3606-482D-BF70-BE8028E2D09F}"/>
    <cellStyle name="Normal 6 2 11" xfId="8434" xr:uid="{00000000-0005-0000-0000-0000F2200000}"/>
    <cellStyle name="Normal 6 2 11 2" xfId="21892" xr:uid="{1C656AA8-5C6A-4536-BCD4-6FDAF399C4BF}"/>
    <cellStyle name="Normal 6 2 12" xfId="8435" xr:uid="{00000000-0005-0000-0000-0000F3200000}"/>
    <cellStyle name="Normal 6 2 12 2" xfId="21893" xr:uid="{1EB0E86F-1B45-49A1-812E-E4A96137BE72}"/>
    <cellStyle name="Normal 6 2 13" xfId="8436" xr:uid="{00000000-0005-0000-0000-0000F4200000}"/>
    <cellStyle name="Normal 6 2 13 2" xfId="21894" xr:uid="{C315AFBB-ACE6-411A-8C03-1BC118468588}"/>
    <cellStyle name="Normal 6 2 14" xfId="8437" xr:uid="{00000000-0005-0000-0000-0000F5200000}"/>
    <cellStyle name="Normal 6 2 14 2" xfId="28731" xr:uid="{57ADEEFA-ABB6-45C9-8D0D-763EE7C21E08}"/>
    <cellStyle name="Normal 6 2 14 3" xfId="21895" xr:uid="{0505B653-31DA-42BC-B7B6-D64AEEFEF96B}"/>
    <cellStyle name="Normal 6 2 15" xfId="19427" xr:uid="{C30B12B0-6B88-4D2F-93D4-B085989E670C}"/>
    <cellStyle name="Normal 6 2 15 2" xfId="28730" xr:uid="{E0ADA26B-9AE7-4768-BA1D-FB5FD531702D}"/>
    <cellStyle name="Normal 6 2 15 3" xfId="23699" xr:uid="{036E68E2-AA00-4BDD-A90D-5F352DF6C261}"/>
    <cellStyle name="Normal 6 2 15 4" xfId="37653" xr:uid="{2F76280A-7242-4B1E-9B07-404FD9B24314}"/>
    <cellStyle name="Normal 6 2 15 5" xfId="40133" xr:uid="{F77C65E6-6416-4589-B4D2-122766373A40}"/>
    <cellStyle name="Normal 6 2 15 6" xfId="42611" xr:uid="{5050B9AA-3C27-4A15-BDED-AF541E1050AB}"/>
    <cellStyle name="Normal 6 2 16" xfId="18013" xr:uid="{20298ABA-C006-4F16-B535-DA56BA319580}"/>
    <cellStyle name="Normal 6 2 2" xfId="8438" xr:uid="{00000000-0005-0000-0000-0000F6200000}"/>
    <cellStyle name="Normal 6 2 2 10" xfId="8439" xr:uid="{00000000-0005-0000-0000-0000F7200000}"/>
    <cellStyle name="Normal 6 2 2 10 10" xfId="39208" xr:uid="{1F055181-BA20-4349-933B-7325A0ED229D}"/>
    <cellStyle name="Normal 6 2 2 10 11" xfId="41686" xr:uid="{4C109430-7130-4A7F-8A21-96BD5E9B8E60}"/>
    <cellStyle name="Normal 6 2 2 10 2" xfId="8440" xr:uid="{00000000-0005-0000-0000-0000F8200000}"/>
    <cellStyle name="Normal 6 2 2 10 2 10" xfId="42490" xr:uid="{5BD13BDF-3880-48D6-A585-A84D8367FA5D}"/>
    <cellStyle name="Normal 6 2 2 10 2 2" xfId="8441" xr:uid="{00000000-0005-0000-0000-0000F9200000}"/>
    <cellStyle name="Normal 6 2 2 10 2 2 2" xfId="8442" xr:uid="{00000000-0005-0000-0000-0000FA200000}"/>
    <cellStyle name="Normal 6 2 2 10 2 2 2 2" xfId="8443" xr:uid="{00000000-0005-0000-0000-0000FB200000}"/>
    <cellStyle name="Normal 6 2 2 10 2 2 2 2 2" xfId="28736" xr:uid="{4192F085-35D1-4CDE-898F-8184D60AFCFB}"/>
    <cellStyle name="Normal 6 2 2 10 2 2 2 3" xfId="28735" xr:uid="{28E526FB-9A5C-4373-BF59-A93DD53130F6}"/>
    <cellStyle name="Normal 6 2 2 10 2 2 3" xfId="8444" xr:uid="{00000000-0005-0000-0000-0000FC200000}"/>
    <cellStyle name="Normal 6 2 2 10 2 2 3 2" xfId="28737" xr:uid="{B76C316E-0AB3-45ED-8C33-88E79978C4DE}"/>
    <cellStyle name="Normal 6 2 2 10 2 2 4" xfId="28734" xr:uid="{56B25E22-1954-4AEB-AD78-C1184E9F85A0}"/>
    <cellStyle name="Normal 6 2 2 10 2 2 5" xfId="24481" xr:uid="{0AC76D34-8918-4121-A386-F54D0AB131DE}"/>
    <cellStyle name="Normal 6 2 2 10 2 2 6" xfId="38341" xr:uid="{7947E9B5-E4BD-419B-971C-1140BFAF5A95}"/>
    <cellStyle name="Normal 6 2 2 10 2 2 7" xfId="40821" xr:uid="{B352DD7C-65CD-4586-ABCE-1E8FA8A3FF08}"/>
    <cellStyle name="Normal 6 2 2 10 2 2 8" xfId="43299" xr:uid="{27C8EF4C-7966-455B-8C2D-1679263DA515}"/>
    <cellStyle name="Normal 6 2 2 10 2 3" xfId="8445" xr:uid="{00000000-0005-0000-0000-0000FD200000}"/>
    <cellStyle name="Normal 6 2 2 10 2 3 2" xfId="8446" xr:uid="{00000000-0005-0000-0000-0000FE200000}"/>
    <cellStyle name="Normal 6 2 2 10 2 3 2 2" xfId="8447" xr:uid="{00000000-0005-0000-0000-0000FF200000}"/>
    <cellStyle name="Normal 6 2 2 10 2 3 2 2 2" xfId="28740" xr:uid="{B7F94A29-6BF9-42F4-88EC-34696956E899}"/>
    <cellStyle name="Normal 6 2 2 10 2 3 2 3" xfId="28739" xr:uid="{FC42951D-A307-479C-AD79-5CE4EAA6A579}"/>
    <cellStyle name="Normal 6 2 2 10 2 3 3" xfId="8448" xr:uid="{00000000-0005-0000-0000-000000210000}"/>
    <cellStyle name="Normal 6 2 2 10 2 3 3 2" xfId="28741" xr:uid="{B72F073F-5E29-4194-9508-5EF2FD13CA9C}"/>
    <cellStyle name="Normal 6 2 2 10 2 3 4" xfId="28738" xr:uid="{A7EA24F2-FB8C-474A-90F1-86E1C2E533D9}"/>
    <cellStyle name="Normal 6 2 2 10 2 4" xfId="8449" xr:uid="{00000000-0005-0000-0000-000001210000}"/>
    <cellStyle name="Normal 6 2 2 10 2 4 2" xfId="8450" xr:uid="{00000000-0005-0000-0000-000002210000}"/>
    <cellStyle name="Normal 6 2 2 10 2 4 2 2" xfId="28743" xr:uid="{34B3D443-F6B1-4B54-9EB3-6FF993A16D37}"/>
    <cellStyle name="Normal 6 2 2 10 2 4 3" xfId="28742" xr:uid="{41DBC0DA-9B6C-45AC-9202-831A792A4892}"/>
    <cellStyle name="Normal 6 2 2 10 2 5" xfId="8451" xr:uid="{00000000-0005-0000-0000-000003210000}"/>
    <cellStyle name="Normal 6 2 2 10 2 5 2" xfId="28744" xr:uid="{BB05564D-80B2-48EE-A14E-4D9FBFC469F9}"/>
    <cellStyle name="Normal 6 2 2 10 2 6" xfId="28733" xr:uid="{2406EE2A-D4BF-45B3-9171-315EA35782DD}"/>
    <cellStyle name="Normal 6 2 2 10 2 7" xfId="21896" xr:uid="{044756C8-7D01-4D1D-B39E-4FC36FE84426}"/>
    <cellStyle name="Normal 6 2 2 10 2 8" xfId="37532" xr:uid="{C0508560-1F5A-4281-92F8-AF7A013DF993}"/>
    <cellStyle name="Normal 6 2 2 10 2 9" xfId="40012" xr:uid="{A0129B42-5B91-402F-852F-5044CC93E46A}"/>
    <cellStyle name="Normal 6 2 2 10 3" xfId="8452" xr:uid="{00000000-0005-0000-0000-000004210000}"/>
    <cellStyle name="Normal 6 2 2 10 3 2" xfId="8453" xr:uid="{00000000-0005-0000-0000-000005210000}"/>
    <cellStyle name="Normal 6 2 2 10 3 2 2" xfId="8454" xr:uid="{00000000-0005-0000-0000-000006210000}"/>
    <cellStyle name="Normal 6 2 2 10 3 2 2 2" xfId="8455" xr:uid="{00000000-0005-0000-0000-000007210000}"/>
    <cellStyle name="Normal 6 2 2 10 3 2 2 2 2" xfId="28748" xr:uid="{02BE0B20-0004-4835-8A66-26A4EF4D1DDC}"/>
    <cellStyle name="Normal 6 2 2 10 3 2 2 3" xfId="28747" xr:uid="{5208A53C-C5F6-4390-A789-705C0DA3845F}"/>
    <cellStyle name="Normal 6 2 2 10 3 2 3" xfId="8456" xr:uid="{00000000-0005-0000-0000-000008210000}"/>
    <cellStyle name="Normal 6 2 2 10 3 2 3 2" xfId="28749" xr:uid="{C45395F0-8966-4CFB-BED5-633C7FBEDDE6}"/>
    <cellStyle name="Normal 6 2 2 10 3 2 4" xfId="28746" xr:uid="{A4B7CEDD-71F4-41CC-818C-91E857577C01}"/>
    <cellStyle name="Normal 6 2 2 10 3 3" xfId="8457" xr:uid="{00000000-0005-0000-0000-000009210000}"/>
    <cellStyle name="Normal 6 2 2 10 3 3 2" xfId="8458" xr:uid="{00000000-0005-0000-0000-00000A210000}"/>
    <cellStyle name="Normal 6 2 2 10 3 3 2 2" xfId="28751" xr:uid="{EA4D5AFA-A15A-4881-A03A-E4036092B496}"/>
    <cellStyle name="Normal 6 2 2 10 3 3 3" xfId="28750" xr:uid="{DA8474B8-773B-4C64-87D3-6A369FCD1B94}"/>
    <cellStyle name="Normal 6 2 2 10 3 4" xfId="8459" xr:uid="{00000000-0005-0000-0000-00000B210000}"/>
    <cellStyle name="Normal 6 2 2 10 3 4 2" xfId="28752" xr:uid="{C4B8CD3C-B676-4A22-8B01-6974DF6AA5A1}"/>
    <cellStyle name="Normal 6 2 2 10 3 5" xfId="28745" xr:uid="{38AEBDE2-847E-4216-8498-9A8953592899}"/>
    <cellStyle name="Normal 6 2 2 10 3 6" xfId="24480" xr:uid="{8B27294D-E967-415D-9AEE-F26F83EFD801}"/>
    <cellStyle name="Normal 6 2 2 10 3 7" xfId="38340" xr:uid="{86A1F13B-D960-4C64-8FD0-A033E962E4A9}"/>
    <cellStyle name="Normal 6 2 2 10 3 8" xfId="40820" xr:uid="{37CFBB97-9092-42A3-A682-50AE16FB1FD1}"/>
    <cellStyle name="Normal 6 2 2 10 3 9" xfId="43298" xr:uid="{F17B8BBC-B491-4471-9BF4-56F57424BF0D}"/>
    <cellStyle name="Normal 6 2 2 10 4" xfId="8460" xr:uid="{00000000-0005-0000-0000-00000C210000}"/>
    <cellStyle name="Normal 6 2 2 10 4 2" xfId="28753" xr:uid="{D6C28C5C-BB43-4CBE-9EDF-327621FC5900}"/>
    <cellStyle name="Normal 6 2 2 10 5" xfId="8461" xr:uid="{00000000-0005-0000-0000-00000D210000}"/>
    <cellStyle name="Normal 6 2 2 10 5 2" xfId="8462" xr:uid="{00000000-0005-0000-0000-00000E210000}"/>
    <cellStyle name="Normal 6 2 2 10 5 2 2" xfId="28755" xr:uid="{89A5D9A7-503D-4EC2-B812-EE394FAA8EF1}"/>
    <cellStyle name="Normal 6 2 2 10 5 3" xfId="28754" xr:uid="{9182F33C-1EC3-40B5-8790-3890E42F6191}"/>
    <cellStyle name="Normal 6 2 2 10 6" xfId="8463" xr:uid="{00000000-0005-0000-0000-00000F210000}"/>
    <cellStyle name="Normal 6 2 2 10 6 2" xfId="28756" xr:uid="{48DCAAEF-5508-4331-AAB7-3E963D7C5463}"/>
    <cellStyle name="Normal 6 2 2 10 7" xfId="28732" xr:uid="{BC9C5425-6EFB-413D-A0B8-E209321E1C78}"/>
    <cellStyle name="Normal 6 2 2 10 8" xfId="19981" xr:uid="{3BB40EE6-3D9B-4C02-AD36-2B20CD87E760}"/>
    <cellStyle name="Normal 6 2 2 10 9" xfId="36728" xr:uid="{702C6227-249F-44D7-9A31-A6EF43EC98AA}"/>
    <cellStyle name="Normal 6 2 2 11" xfId="8464" xr:uid="{00000000-0005-0000-0000-000010210000}"/>
    <cellStyle name="Normal 6 2 2 11 10" xfId="39209" xr:uid="{F0BBD67B-B7E6-45D0-84DB-DDBA58B8B9C2}"/>
    <cellStyle name="Normal 6 2 2 11 11" xfId="41687" xr:uid="{17442384-9A9A-4459-BC21-219AF6CE3588}"/>
    <cellStyle name="Normal 6 2 2 11 2" xfId="8465" xr:uid="{00000000-0005-0000-0000-000011210000}"/>
    <cellStyle name="Normal 6 2 2 11 2 10" xfId="42492" xr:uid="{A4A8AD58-FF3A-48D1-BFAF-A01C50618CD2}"/>
    <cellStyle name="Normal 6 2 2 11 2 2" xfId="8466" xr:uid="{00000000-0005-0000-0000-000012210000}"/>
    <cellStyle name="Normal 6 2 2 11 2 2 2" xfId="8467" xr:uid="{00000000-0005-0000-0000-000013210000}"/>
    <cellStyle name="Normal 6 2 2 11 2 2 2 2" xfId="8468" xr:uid="{00000000-0005-0000-0000-000014210000}"/>
    <cellStyle name="Normal 6 2 2 11 2 2 2 2 2" xfId="28761" xr:uid="{95596393-EF30-4E85-A67A-7BBC4B3C1383}"/>
    <cellStyle name="Normal 6 2 2 11 2 2 2 3" xfId="28760" xr:uid="{1A8A77D4-B529-44F9-A800-9D5362FEC273}"/>
    <cellStyle name="Normal 6 2 2 11 2 2 3" xfId="8469" xr:uid="{00000000-0005-0000-0000-000015210000}"/>
    <cellStyle name="Normal 6 2 2 11 2 2 3 2" xfId="28762" xr:uid="{03D3D27E-995A-46C7-A11E-B21E19824F32}"/>
    <cellStyle name="Normal 6 2 2 11 2 2 4" xfId="28759" xr:uid="{4755D85A-3B9D-4710-9C76-EE1E777A7961}"/>
    <cellStyle name="Normal 6 2 2 11 2 2 5" xfId="24483" xr:uid="{BA38DEEF-2C3B-4E26-A087-6107A323B9F3}"/>
    <cellStyle name="Normal 6 2 2 11 2 2 6" xfId="38343" xr:uid="{242178BD-25DD-413E-87DC-9EE9559D513B}"/>
    <cellStyle name="Normal 6 2 2 11 2 2 7" xfId="40823" xr:uid="{A7CEBECF-B2EE-4CED-95FE-63A8D7803EC6}"/>
    <cellStyle name="Normal 6 2 2 11 2 2 8" xfId="43301" xr:uid="{B244690E-CB72-44A8-AC60-0ADC34B55EC7}"/>
    <cellStyle name="Normal 6 2 2 11 2 3" xfId="8470" xr:uid="{00000000-0005-0000-0000-000016210000}"/>
    <cellStyle name="Normal 6 2 2 11 2 3 2" xfId="8471" xr:uid="{00000000-0005-0000-0000-000017210000}"/>
    <cellStyle name="Normal 6 2 2 11 2 3 2 2" xfId="8472" xr:uid="{00000000-0005-0000-0000-000018210000}"/>
    <cellStyle name="Normal 6 2 2 11 2 3 2 2 2" xfId="28765" xr:uid="{4CF68BEC-C2FD-4F5C-9A4B-66D6D1C84FA1}"/>
    <cellStyle name="Normal 6 2 2 11 2 3 2 3" xfId="28764" xr:uid="{5982FDBE-68E7-4C08-9C92-B589ABA224AE}"/>
    <cellStyle name="Normal 6 2 2 11 2 3 3" xfId="8473" xr:uid="{00000000-0005-0000-0000-000019210000}"/>
    <cellStyle name="Normal 6 2 2 11 2 3 3 2" xfId="28766" xr:uid="{D5BD9D2D-23BC-42A7-9C57-AD36E8550796}"/>
    <cellStyle name="Normal 6 2 2 11 2 3 4" xfId="28763" xr:uid="{DF8FE261-F56A-4FF0-899F-7F0D0BC7B2FB}"/>
    <cellStyle name="Normal 6 2 2 11 2 4" xfId="8474" xr:uid="{00000000-0005-0000-0000-00001A210000}"/>
    <cellStyle name="Normal 6 2 2 11 2 4 2" xfId="8475" xr:uid="{00000000-0005-0000-0000-00001B210000}"/>
    <cellStyle name="Normal 6 2 2 11 2 4 2 2" xfId="28768" xr:uid="{4F206B0B-168D-43FE-95BC-BA941CF0F282}"/>
    <cellStyle name="Normal 6 2 2 11 2 4 3" xfId="28767" xr:uid="{728A2724-D3AE-4AAD-95A2-AB612D0C2601}"/>
    <cellStyle name="Normal 6 2 2 11 2 5" xfId="8476" xr:uid="{00000000-0005-0000-0000-00001C210000}"/>
    <cellStyle name="Normal 6 2 2 11 2 5 2" xfId="28769" xr:uid="{1603DD49-9075-4055-9C3D-AC7002F4C57D}"/>
    <cellStyle name="Normal 6 2 2 11 2 6" xfId="28758" xr:uid="{B17FD6FE-C8A4-4E8A-902C-355307F57FF4}"/>
    <cellStyle name="Normal 6 2 2 11 2 7" xfId="21898" xr:uid="{3E7F6AAE-F9AC-4468-8A28-F0F211C5C6D7}"/>
    <cellStyle name="Normal 6 2 2 11 2 8" xfId="37534" xr:uid="{750887FA-4CD3-44AF-A051-CF15D70EF7B4}"/>
    <cellStyle name="Normal 6 2 2 11 2 9" xfId="40014" xr:uid="{0FF5705D-8E4E-4337-BE7C-17486CD47618}"/>
    <cellStyle name="Normal 6 2 2 11 3" xfId="8477" xr:uid="{00000000-0005-0000-0000-00001D210000}"/>
    <cellStyle name="Normal 6 2 2 11 3 2" xfId="8478" xr:uid="{00000000-0005-0000-0000-00001E210000}"/>
    <cellStyle name="Normal 6 2 2 11 3 2 2" xfId="8479" xr:uid="{00000000-0005-0000-0000-00001F210000}"/>
    <cellStyle name="Normal 6 2 2 11 3 2 2 2" xfId="8480" xr:uid="{00000000-0005-0000-0000-000020210000}"/>
    <cellStyle name="Normal 6 2 2 11 3 2 2 2 2" xfId="28773" xr:uid="{1844F445-A975-440A-B017-B3C8AC671D3C}"/>
    <cellStyle name="Normal 6 2 2 11 3 2 2 3" xfId="28772" xr:uid="{42BFB026-88D1-4523-8EA1-51D2CD26C1D5}"/>
    <cellStyle name="Normal 6 2 2 11 3 2 3" xfId="8481" xr:uid="{00000000-0005-0000-0000-000021210000}"/>
    <cellStyle name="Normal 6 2 2 11 3 2 3 2" xfId="28774" xr:uid="{EB46DA0C-1557-4C3E-A5DC-A3503692BEF4}"/>
    <cellStyle name="Normal 6 2 2 11 3 2 4" xfId="28771" xr:uid="{32A46F33-175C-44B9-AC7A-60FDD8CFFAAD}"/>
    <cellStyle name="Normal 6 2 2 11 3 3" xfId="8482" xr:uid="{00000000-0005-0000-0000-000022210000}"/>
    <cellStyle name="Normal 6 2 2 11 3 3 2" xfId="8483" xr:uid="{00000000-0005-0000-0000-000023210000}"/>
    <cellStyle name="Normal 6 2 2 11 3 3 2 2" xfId="28776" xr:uid="{E7466CD3-B94B-4037-8191-88117A5051A0}"/>
    <cellStyle name="Normal 6 2 2 11 3 3 3" xfId="28775" xr:uid="{57E8E689-048C-459C-B63B-82B7FAA30C1C}"/>
    <cellStyle name="Normal 6 2 2 11 3 4" xfId="8484" xr:uid="{00000000-0005-0000-0000-000024210000}"/>
    <cellStyle name="Normal 6 2 2 11 3 4 2" xfId="28777" xr:uid="{FEC6ACA7-1C8E-4C63-980D-3B946FDD3EDB}"/>
    <cellStyle name="Normal 6 2 2 11 3 5" xfId="28770" xr:uid="{D2D1B839-A55F-457F-B8C2-FDCCC7106F18}"/>
    <cellStyle name="Normal 6 2 2 11 3 6" xfId="24482" xr:uid="{ACB33200-FC96-4AD7-9BFE-89E506CA8DD3}"/>
    <cellStyle name="Normal 6 2 2 11 3 7" xfId="38342" xr:uid="{1CF8F119-E851-4574-B407-413BC4BD5C46}"/>
    <cellStyle name="Normal 6 2 2 11 3 8" xfId="40822" xr:uid="{E1FA3E23-D586-42FD-8264-9834E80A91E7}"/>
    <cellStyle name="Normal 6 2 2 11 3 9" xfId="43300" xr:uid="{877AD6FF-703D-418D-BF34-A9DA9FCF56CE}"/>
    <cellStyle name="Normal 6 2 2 11 4" xfId="8485" xr:uid="{00000000-0005-0000-0000-000025210000}"/>
    <cellStyle name="Normal 6 2 2 11 4 2" xfId="28778" xr:uid="{B9E6878B-42E0-4BAD-B3F9-C15B4CC72D6D}"/>
    <cellStyle name="Normal 6 2 2 11 5" xfId="8486" xr:uid="{00000000-0005-0000-0000-000026210000}"/>
    <cellStyle name="Normal 6 2 2 11 5 2" xfId="8487" xr:uid="{00000000-0005-0000-0000-000027210000}"/>
    <cellStyle name="Normal 6 2 2 11 5 2 2" xfId="28780" xr:uid="{1D9C5BBD-975F-4D9F-95D6-F38C65783AC3}"/>
    <cellStyle name="Normal 6 2 2 11 5 3" xfId="28779" xr:uid="{EB326C97-9CDB-44A9-B21E-B9F214BD5F0D}"/>
    <cellStyle name="Normal 6 2 2 11 6" xfId="8488" xr:uid="{00000000-0005-0000-0000-000028210000}"/>
    <cellStyle name="Normal 6 2 2 11 6 2" xfId="28781" xr:uid="{89E32CAF-CB21-455A-A100-C2EC64942ECB}"/>
    <cellStyle name="Normal 6 2 2 11 7" xfId="28757" xr:uid="{7838D67D-F588-4D54-A651-3CD31EDDF8DB}"/>
    <cellStyle name="Normal 6 2 2 11 8" xfId="19982" xr:uid="{DF860527-3216-408E-A522-B16D876DBFA2}"/>
    <cellStyle name="Normal 6 2 2 11 9" xfId="36729" xr:uid="{3EE1560B-38DD-4A8D-BB14-B19243EF8AFD}"/>
    <cellStyle name="Normal 6 2 2 12" xfId="8489" xr:uid="{00000000-0005-0000-0000-000029210000}"/>
    <cellStyle name="Normal 6 2 2 12 10" xfId="39210" xr:uid="{8B7C2C12-4D28-4732-9D39-6991B0408123}"/>
    <cellStyle name="Normal 6 2 2 12 11" xfId="41688" xr:uid="{D97545F7-FF9A-430C-A0A5-7E1A84C63FBB}"/>
    <cellStyle name="Normal 6 2 2 12 2" xfId="8490" xr:uid="{00000000-0005-0000-0000-00002A210000}"/>
    <cellStyle name="Normal 6 2 2 12 2 10" xfId="42493" xr:uid="{D64EC1B2-C840-4387-A07C-A4C575DA3835}"/>
    <cellStyle name="Normal 6 2 2 12 2 2" xfId="8491" xr:uid="{00000000-0005-0000-0000-00002B210000}"/>
    <cellStyle name="Normal 6 2 2 12 2 2 2" xfId="8492" xr:uid="{00000000-0005-0000-0000-00002C210000}"/>
    <cellStyle name="Normal 6 2 2 12 2 2 2 2" xfId="8493" xr:uid="{00000000-0005-0000-0000-00002D210000}"/>
    <cellStyle name="Normal 6 2 2 12 2 2 2 2 2" xfId="28786" xr:uid="{999628CC-5D4E-4880-BF4B-339335D169A8}"/>
    <cellStyle name="Normal 6 2 2 12 2 2 2 3" xfId="28785" xr:uid="{27538FA8-D7E9-41FD-B5CF-41619E7C6DD0}"/>
    <cellStyle name="Normal 6 2 2 12 2 2 3" xfId="8494" xr:uid="{00000000-0005-0000-0000-00002E210000}"/>
    <cellStyle name="Normal 6 2 2 12 2 2 3 2" xfId="28787" xr:uid="{C40107CD-EF20-4991-80CD-E483EBBE10F6}"/>
    <cellStyle name="Normal 6 2 2 12 2 2 4" xfId="28784" xr:uid="{9E7190D5-8011-4097-9162-004F45DBBB50}"/>
    <cellStyle name="Normal 6 2 2 12 2 2 5" xfId="24485" xr:uid="{08C4C78F-2100-4ADC-8B19-313A0F44C3D6}"/>
    <cellStyle name="Normal 6 2 2 12 2 2 6" xfId="38345" xr:uid="{D458110B-B3AB-4ED8-960E-2765E0CA6662}"/>
    <cellStyle name="Normal 6 2 2 12 2 2 7" xfId="40825" xr:uid="{FFA4EF28-18D8-4015-97CE-5A1768C21C54}"/>
    <cellStyle name="Normal 6 2 2 12 2 2 8" xfId="43303" xr:uid="{12C93CA8-8DFB-4716-AB7E-C78BFE71C210}"/>
    <cellStyle name="Normal 6 2 2 12 2 3" xfId="8495" xr:uid="{00000000-0005-0000-0000-00002F210000}"/>
    <cellStyle name="Normal 6 2 2 12 2 3 2" xfId="8496" xr:uid="{00000000-0005-0000-0000-000030210000}"/>
    <cellStyle name="Normal 6 2 2 12 2 3 2 2" xfId="8497" xr:uid="{00000000-0005-0000-0000-000031210000}"/>
    <cellStyle name="Normal 6 2 2 12 2 3 2 2 2" xfId="28790" xr:uid="{DD1B1C11-9EA5-4E52-8586-6A727D1EC119}"/>
    <cellStyle name="Normal 6 2 2 12 2 3 2 3" xfId="28789" xr:uid="{5F97EAC2-3853-490B-A0F1-626643CCC75B}"/>
    <cellStyle name="Normal 6 2 2 12 2 3 3" xfId="8498" xr:uid="{00000000-0005-0000-0000-000032210000}"/>
    <cellStyle name="Normal 6 2 2 12 2 3 3 2" xfId="28791" xr:uid="{31C1F6AD-B5D3-40BD-B422-020F48B20E1B}"/>
    <cellStyle name="Normal 6 2 2 12 2 3 4" xfId="28788" xr:uid="{90541A7A-5F8C-46A2-A3BB-929E320555BA}"/>
    <cellStyle name="Normal 6 2 2 12 2 4" xfId="8499" xr:uid="{00000000-0005-0000-0000-000033210000}"/>
    <cellStyle name="Normal 6 2 2 12 2 4 2" xfId="8500" xr:uid="{00000000-0005-0000-0000-000034210000}"/>
    <cellStyle name="Normal 6 2 2 12 2 4 2 2" xfId="28793" xr:uid="{5B556FE4-2D5C-49EE-90FE-951BBDBB630F}"/>
    <cellStyle name="Normal 6 2 2 12 2 4 3" xfId="28792" xr:uid="{8B984C82-5BB1-42D9-BB0C-EECDC0C5E075}"/>
    <cellStyle name="Normal 6 2 2 12 2 5" xfId="8501" xr:uid="{00000000-0005-0000-0000-000035210000}"/>
    <cellStyle name="Normal 6 2 2 12 2 5 2" xfId="28794" xr:uid="{0E6F664C-CE87-48C3-82D4-61BF958CEDD4}"/>
    <cellStyle name="Normal 6 2 2 12 2 6" xfId="28783" xr:uid="{5CDC2ADC-7485-4A21-9CF1-9DF2E86905C3}"/>
    <cellStyle name="Normal 6 2 2 12 2 7" xfId="21899" xr:uid="{7CCCC66E-A380-43BC-AB92-5AFD3021940F}"/>
    <cellStyle name="Normal 6 2 2 12 2 8" xfId="37535" xr:uid="{1612C19E-AE03-4F28-ACF1-16DD2DC2CB2F}"/>
    <cellStyle name="Normal 6 2 2 12 2 9" xfId="40015" xr:uid="{8BF0C538-787F-42E7-B828-E1DB00799E0C}"/>
    <cellStyle name="Normal 6 2 2 12 3" xfId="8502" xr:uid="{00000000-0005-0000-0000-000036210000}"/>
    <cellStyle name="Normal 6 2 2 12 3 2" xfId="8503" xr:uid="{00000000-0005-0000-0000-000037210000}"/>
    <cellStyle name="Normal 6 2 2 12 3 2 2" xfId="8504" xr:uid="{00000000-0005-0000-0000-000038210000}"/>
    <cellStyle name="Normal 6 2 2 12 3 2 2 2" xfId="8505" xr:uid="{00000000-0005-0000-0000-000039210000}"/>
    <cellStyle name="Normal 6 2 2 12 3 2 2 2 2" xfId="28798" xr:uid="{E210F7EE-4753-46A4-BD21-6B7514B944EB}"/>
    <cellStyle name="Normal 6 2 2 12 3 2 2 3" xfId="28797" xr:uid="{75DCBE1F-C4D9-4939-81BA-D07335F11F03}"/>
    <cellStyle name="Normal 6 2 2 12 3 2 3" xfId="8506" xr:uid="{00000000-0005-0000-0000-00003A210000}"/>
    <cellStyle name="Normal 6 2 2 12 3 2 3 2" xfId="28799" xr:uid="{13B7DE19-75E1-41A0-A2D1-AA64A479F621}"/>
    <cellStyle name="Normal 6 2 2 12 3 2 4" xfId="28796" xr:uid="{42605788-C087-44F1-95F5-1AE26930B66F}"/>
    <cellStyle name="Normal 6 2 2 12 3 3" xfId="8507" xr:uid="{00000000-0005-0000-0000-00003B210000}"/>
    <cellStyle name="Normal 6 2 2 12 3 3 2" xfId="8508" xr:uid="{00000000-0005-0000-0000-00003C210000}"/>
    <cellStyle name="Normal 6 2 2 12 3 3 2 2" xfId="28801" xr:uid="{CD7DFFC2-4809-48ED-B9EE-BC4AB9522A75}"/>
    <cellStyle name="Normal 6 2 2 12 3 3 3" xfId="28800" xr:uid="{FCCE4C30-211B-49D6-A356-9BD4B39DD9F3}"/>
    <cellStyle name="Normal 6 2 2 12 3 4" xfId="8509" xr:uid="{00000000-0005-0000-0000-00003D210000}"/>
    <cellStyle name="Normal 6 2 2 12 3 4 2" xfId="28802" xr:uid="{1FB07F51-4FEE-4F5F-B248-02759F6606AF}"/>
    <cellStyle name="Normal 6 2 2 12 3 5" xfId="28795" xr:uid="{1B72C65D-2E0A-4B79-B6C3-90E693C7ADE2}"/>
    <cellStyle name="Normal 6 2 2 12 3 6" xfId="24484" xr:uid="{94AECB71-37F2-449E-8C40-FAB9EEA4C58C}"/>
    <cellStyle name="Normal 6 2 2 12 3 7" xfId="38344" xr:uid="{8A313893-CA38-43C1-944B-34CCE2CF3DE2}"/>
    <cellStyle name="Normal 6 2 2 12 3 8" xfId="40824" xr:uid="{8F4FF970-A48A-4F12-B4F9-30FA8F5F3C80}"/>
    <cellStyle name="Normal 6 2 2 12 3 9" xfId="43302" xr:uid="{3DAAA4AA-1BCD-469A-8D39-0002B224FC44}"/>
    <cellStyle name="Normal 6 2 2 12 4" xfId="8510" xr:uid="{00000000-0005-0000-0000-00003E210000}"/>
    <cellStyle name="Normal 6 2 2 12 4 2" xfId="28803" xr:uid="{7B134BA3-6B55-433F-80BD-0374CEA1C8C8}"/>
    <cellStyle name="Normal 6 2 2 12 5" xfId="8511" xr:uid="{00000000-0005-0000-0000-00003F210000}"/>
    <cellStyle name="Normal 6 2 2 12 5 2" xfId="8512" xr:uid="{00000000-0005-0000-0000-000040210000}"/>
    <cellStyle name="Normal 6 2 2 12 5 2 2" xfId="28805" xr:uid="{DF66BD58-8E87-4199-B181-DEA9E130D789}"/>
    <cellStyle name="Normal 6 2 2 12 5 3" xfId="28804" xr:uid="{7BF55FBC-59B9-480D-AF78-AC2AF3A040B7}"/>
    <cellStyle name="Normal 6 2 2 12 6" xfId="8513" xr:uid="{00000000-0005-0000-0000-000041210000}"/>
    <cellStyle name="Normal 6 2 2 12 6 2" xfId="28806" xr:uid="{AB906FBE-7855-4A96-B929-E57FE54D85B0}"/>
    <cellStyle name="Normal 6 2 2 12 7" xfId="28782" xr:uid="{D0C5301A-1430-46AD-B827-5E8C7FF0E2A8}"/>
    <cellStyle name="Normal 6 2 2 12 8" xfId="19983" xr:uid="{B3BB73FF-C82C-413E-9FF5-2F73EC44BFCB}"/>
    <cellStyle name="Normal 6 2 2 12 9" xfId="36730" xr:uid="{DBE64320-2B78-4A4D-8918-C8D6F9E3FA9E}"/>
    <cellStyle name="Normal 6 2 2 13" xfId="8514" xr:uid="{00000000-0005-0000-0000-000042210000}"/>
    <cellStyle name="Normal 6 2 2 13 10" xfId="39211" xr:uid="{B2340AD6-23FC-43BF-A131-36FC35A276EF}"/>
    <cellStyle name="Normal 6 2 2 13 11" xfId="41689" xr:uid="{55B7535B-8875-4E68-BD1F-F614A3378C9D}"/>
    <cellStyle name="Normal 6 2 2 13 2" xfId="8515" xr:uid="{00000000-0005-0000-0000-000043210000}"/>
    <cellStyle name="Normal 6 2 2 13 2 10" xfId="42494" xr:uid="{9B654C7B-25B1-4BD2-A51E-35D248A1C19A}"/>
    <cellStyle name="Normal 6 2 2 13 2 2" xfId="8516" xr:uid="{00000000-0005-0000-0000-000044210000}"/>
    <cellStyle name="Normal 6 2 2 13 2 2 2" xfId="8517" xr:uid="{00000000-0005-0000-0000-000045210000}"/>
    <cellStyle name="Normal 6 2 2 13 2 2 2 2" xfId="8518" xr:uid="{00000000-0005-0000-0000-000046210000}"/>
    <cellStyle name="Normal 6 2 2 13 2 2 2 2 2" xfId="28811" xr:uid="{74FD5521-89F7-43EF-8316-AA736687B28A}"/>
    <cellStyle name="Normal 6 2 2 13 2 2 2 3" xfId="28810" xr:uid="{3325B2BE-AF1F-4C43-91A1-17053DF2132E}"/>
    <cellStyle name="Normal 6 2 2 13 2 2 3" xfId="8519" xr:uid="{00000000-0005-0000-0000-000047210000}"/>
    <cellStyle name="Normal 6 2 2 13 2 2 3 2" xfId="28812" xr:uid="{154B3FCE-E32E-4CC3-8919-F4D78A007432}"/>
    <cellStyle name="Normal 6 2 2 13 2 2 4" xfId="28809" xr:uid="{E76B41D9-2608-40D4-95E9-292D36BFDB81}"/>
    <cellStyle name="Normal 6 2 2 13 2 2 5" xfId="24487" xr:uid="{BEFC54BC-4D56-4CA3-BADA-D2EE6C3FA1C6}"/>
    <cellStyle name="Normal 6 2 2 13 2 2 6" xfId="38347" xr:uid="{C15DA954-A321-42B1-A2AA-1E21CD603274}"/>
    <cellStyle name="Normal 6 2 2 13 2 2 7" xfId="40827" xr:uid="{F4CC131E-233D-420E-9714-F6EAB4689CC5}"/>
    <cellStyle name="Normal 6 2 2 13 2 2 8" xfId="43305" xr:uid="{495142BD-CD1B-443D-ADA7-6CD2D481A7A5}"/>
    <cellStyle name="Normal 6 2 2 13 2 3" xfId="8520" xr:uid="{00000000-0005-0000-0000-000048210000}"/>
    <cellStyle name="Normal 6 2 2 13 2 3 2" xfId="8521" xr:uid="{00000000-0005-0000-0000-000049210000}"/>
    <cellStyle name="Normal 6 2 2 13 2 3 2 2" xfId="8522" xr:uid="{00000000-0005-0000-0000-00004A210000}"/>
    <cellStyle name="Normal 6 2 2 13 2 3 2 2 2" xfId="28815" xr:uid="{79ECF3A3-462F-4934-BE60-0E289AD766C1}"/>
    <cellStyle name="Normal 6 2 2 13 2 3 2 3" xfId="28814" xr:uid="{F294D4B9-7B1D-4057-BA8E-4C0E25AB83A9}"/>
    <cellStyle name="Normal 6 2 2 13 2 3 3" xfId="8523" xr:uid="{00000000-0005-0000-0000-00004B210000}"/>
    <cellStyle name="Normal 6 2 2 13 2 3 3 2" xfId="28816" xr:uid="{939248DF-F71D-40F8-9873-73DF73BD9403}"/>
    <cellStyle name="Normal 6 2 2 13 2 3 4" xfId="28813" xr:uid="{886B0FD0-3664-4516-BC16-BDF82318C22E}"/>
    <cellStyle name="Normal 6 2 2 13 2 4" xfId="8524" xr:uid="{00000000-0005-0000-0000-00004C210000}"/>
    <cellStyle name="Normal 6 2 2 13 2 4 2" xfId="8525" xr:uid="{00000000-0005-0000-0000-00004D210000}"/>
    <cellStyle name="Normal 6 2 2 13 2 4 2 2" xfId="28818" xr:uid="{A110D9BE-769A-4C0F-9A53-1A843A68B95B}"/>
    <cellStyle name="Normal 6 2 2 13 2 4 3" xfId="28817" xr:uid="{B506A5EE-4E5D-4AA3-A15C-D8C5826759BF}"/>
    <cellStyle name="Normal 6 2 2 13 2 5" xfId="8526" xr:uid="{00000000-0005-0000-0000-00004E210000}"/>
    <cellStyle name="Normal 6 2 2 13 2 5 2" xfId="28819" xr:uid="{8EBEBC71-0AEF-467B-A958-5D43207E3FC1}"/>
    <cellStyle name="Normal 6 2 2 13 2 6" xfId="28808" xr:uid="{C6FF343C-F10C-46A8-962B-42803E787A95}"/>
    <cellStyle name="Normal 6 2 2 13 2 7" xfId="21900" xr:uid="{29C8F07C-4184-49C0-9C48-E86A3DBD044F}"/>
    <cellStyle name="Normal 6 2 2 13 2 8" xfId="37536" xr:uid="{8E19E4A1-13D4-4FDE-965B-7EB619DE9F58}"/>
    <cellStyle name="Normal 6 2 2 13 2 9" xfId="40016" xr:uid="{29DE483B-F0E8-4BC9-93E2-D56152284E9D}"/>
    <cellStyle name="Normal 6 2 2 13 3" xfId="8527" xr:uid="{00000000-0005-0000-0000-00004F210000}"/>
    <cellStyle name="Normal 6 2 2 13 3 2" xfId="8528" xr:uid="{00000000-0005-0000-0000-000050210000}"/>
    <cellStyle name="Normal 6 2 2 13 3 2 2" xfId="8529" xr:uid="{00000000-0005-0000-0000-000051210000}"/>
    <cellStyle name="Normal 6 2 2 13 3 2 2 2" xfId="8530" xr:uid="{00000000-0005-0000-0000-000052210000}"/>
    <cellStyle name="Normal 6 2 2 13 3 2 2 2 2" xfId="28823" xr:uid="{302285B4-4404-40C1-8C8C-2C45B402B0A6}"/>
    <cellStyle name="Normal 6 2 2 13 3 2 2 3" xfId="28822" xr:uid="{9F9DC32D-491A-488E-8B68-E28D115424FD}"/>
    <cellStyle name="Normal 6 2 2 13 3 2 3" xfId="8531" xr:uid="{00000000-0005-0000-0000-000053210000}"/>
    <cellStyle name="Normal 6 2 2 13 3 2 3 2" xfId="28824" xr:uid="{EA698D28-402E-48A3-90A1-F67510D8FAC8}"/>
    <cellStyle name="Normal 6 2 2 13 3 2 4" xfId="28821" xr:uid="{0D2C710A-6BE3-4A1A-9785-8E1031042378}"/>
    <cellStyle name="Normal 6 2 2 13 3 3" xfId="8532" xr:uid="{00000000-0005-0000-0000-000054210000}"/>
    <cellStyle name="Normal 6 2 2 13 3 3 2" xfId="8533" xr:uid="{00000000-0005-0000-0000-000055210000}"/>
    <cellStyle name="Normal 6 2 2 13 3 3 2 2" xfId="28826" xr:uid="{D3139E9E-3AEC-423E-B43B-8C3625361714}"/>
    <cellStyle name="Normal 6 2 2 13 3 3 3" xfId="28825" xr:uid="{5A2781A7-C3DD-4849-A8D5-A883E4B3B703}"/>
    <cellStyle name="Normal 6 2 2 13 3 4" xfId="8534" xr:uid="{00000000-0005-0000-0000-000056210000}"/>
    <cellStyle name="Normal 6 2 2 13 3 4 2" xfId="28827" xr:uid="{CC920FE1-13E2-435B-B46F-8AC1BD5AD4D5}"/>
    <cellStyle name="Normal 6 2 2 13 3 5" xfId="28820" xr:uid="{B1E0AE7A-2864-44FD-9F57-EE2CF0F46D55}"/>
    <cellStyle name="Normal 6 2 2 13 3 6" xfId="24486" xr:uid="{EE60A963-F4A0-47C9-9451-FFDC8C9AB3E3}"/>
    <cellStyle name="Normal 6 2 2 13 3 7" xfId="38346" xr:uid="{4E819693-E64B-47F6-B0FE-DC5BE501C4CF}"/>
    <cellStyle name="Normal 6 2 2 13 3 8" xfId="40826" xr:uid="{A3474E94-C713-4BC5-9A2D-6CCF3D010BC0}"/>
    <cellStyle name="Normal 6 2 2 13 3 9" xfId="43304" xr:uid="{4C4EA210-A6EE-404E-8481-EBB4A5DE512F}"/>
    <cellStyle name="Normal 6 2 2 13 4" xfId="8535" xr:uid="{00000000-0005-0000-0000-000057210000}"/>
    <cellStyle name="Normal 6 2 2 13 4 2" xfId="28828" xr:uid="{81068EC3-1B14-4FAB-9E7C-B20D52F0C80B}"/>
    <cellStyle name="Normal 6 2 2 13 5" xfId="8536" xr:uid="{00000000-0005-0000-0000-000058210000}"/>
    <cellStyle name="Normal 6 2 2 13 5 2" xfId="8537" xr:uid="{00000000-0005-0000-0000-000059210000}"/>
    <cellStyle name="Normal 6 2 2 13 5 2 2" xfId="28830" xr:uid="{CA7E9590-873C-4A7E-9597-E3F79E151936}"/>
    <cellStyle name="Normal 6 2 2 13 5 3" xfId="28829" xr:uid="{0A53E708-ABF1-4354-8233-90B4E069CACE}"/>
    <cellStyle name="Normal 6 2 2 13 6" xfId="8538" xr:uid="{00000000-0005-0000-0000-00005A210000}"/>
    <cellStyle name="Normal 6 2 2 13 6 2" xfId="28831" xr:uid="{F7BCF7D0-F82E-40CC-8AF8-5523410CB61B}"/>
    <cellStyle name="Normal 6 2 2 13 7" xfId="28807" xr:uid="{F35DBC52-FD1D-4EDF-9193-9B6306064BC8}"/>
    <cellStyle name="Normal 6 2 2 13 8" xfId="19984" xr:uid="{9A3A6AD8-C368-4AF2-BAF4-7A5801619662}"/>
    <cellStyle name="Normal 6 2 2 13 9" xfId="36731" xr:uid="{09ED767C-D1C3-48C4-B6F3-CCCA0E5CE193}"/>
    <cellStyle name="Normal 6 2 2 14" xfId="19980" xr:uid="{B794D026-0EAD-49B0-892F-8BBC78A422F6}"/>
    <cellStyle name="Normal 6 2 2 2" xfId="8539" xr:uid="{00000000-0005-0000-0000-00005B210000}"/>
    <cellStyle name="Normal 6 2 2 2 10" xfId="39212" xr:uid="{E1EC9484-ABE5-4438-9EE9-5CA35E39084B}"/>
    <cellStyle name="Normal 6 2 2 2 11" xfId="41690" xr:uid="{B06C5D87-84B7-49AB-9198-E2B806557BD3}"/>
    <cellStyle name="Normal 6 2 2 2 2" xfId="8540" xr:uid="{00000000-0005-0000-0000-00005C210000}"/>
    <cellStyle name="Normal 6 2 2 2 2 10" xfId="42495" xr:uid="{BE2B3BE1-C7E7-426F-9B5E-EF39C31C6507}"/>
    <cellStyle name="Normal 6 2 2 2 2 2" xfId="8541" xr:uid="{00000000-0005-0000-0000-00005D210000}"/>
    <cellStyle name="Normal 6 2 2 2 2 2 2" xfId="8542" xr:uid="{00000000-0005-0000-0000-00005E210000}"/>
    <cellStyle name="Normal 6 2 2 2 2 2 2 2" xfId="8543" xr:uid="{00000000-0005-0000-0000-00005F210000}"/>
    <cellStyle name="Normal 6 2 2 2 2 2 2 2 2" xfId="28836" xr:uid="{D77034C4-550E-4090-93B7-49EFD3A36D5D}"/>
    <cellStyle name="Normal 6 2 2 2 2 2 2 3" xfId="28835" xr:uid="{24DD14F4-2A87-4921-B679-15A2B2F5163D}"/>
    <cellStyle name="Normal 6 2 2 2 2 2 3" xfId="8544" xr:uid="{00000000-0005-0000-0000-000060210000}"/>
    <cellStyle name="Normal 6 2 2 2 2 2 3 2" xfId="28837" xr:uid="{511F5061-DF09-4197-AB80-6141719E7E0E}"/>
    <cellStyle name="Normal 6 2 2 2 2 2 4" xfId="28834" xr:uid="{4467BF72-7128-4671-884B-290EBC738321}"/>
    <cellStyle name="Normal 6 2 2 2 2 2 5" xfId="24489" xr:uid="{CF57C045-575E-4349-BC91-2140AA33E368}"/>
    <cellStyle name="Normal 6 2 2 2 2 2 6" xfId="38349" xr:uid="{D9FD2BBC-A7A1-4E27-AA2D-4B10A1085DA8}"/>
    <cellStyle name="Normal 6 2 2 2 2 2 7" xfId="40829" xr:uid="{3E096BD8-5D60-4AF1-BA12-EC30B2CEE77B}"/>
    <cellStyle name="Normal 6 2 2 2 2 2 8" xfId="43307" xr:uid="{CABEF1D1-2E60-4E29-88BD-6039C55904EB}"/>
    <cellStyle name="Normal 6 2 2 2 2 3" xfId="8545" xr:uid="{00000000-0005-0000-0000-000061210000}"/>
    <cellStyle name="Normal 6 2 2 2 2 3 2" xfId="8546" xr:uid="{00000000-0005-0000-0000-000062210000}"/>
    <cellStyle name="Normal 6 2 2 2 2 3 2 2" xfId="8547" xr:uid="{00000000-0005-0000-0000-000063210000}"/>
    <cellStyle name="Normal 6 2 2 2 2 3 2 2 2" xfId="28840" xr:uid="{75CBDF97-46A5-4C6A-9346-48DDD3F57E85}"/>
    <cellStyle name="Normal 6 2 2 2 2 3 2 3" xfId="28839" xr:uid="{AA4CBA0E-3C68-4E84-933D-E846FF2CB66D}"/>
    <cellStyle name="Normal 6 2 2 2 2 3 3" xfId="8548" xr:uid="{00000000-0005-0000-0000-000064210000}"/>
    <cellStyle name="Normal 6 2 2 2 2 3 3 2" xfId="28841" xr:uid="{6172481C-A500-40F9-95C6-351ADD610326}"/>
    <cellStyle name="Normal 6 2 2 2 2 3 4" xfId="28838" xr:uid="{1442B490-AD02-4396-A6C5-B8D72D17839A}"/>
    <cellStyle name="Normal 6 2 2 2 2 4" xfId="8549" xr:uid="{00000000-0005-0000-0000-000065210000}"/>
    <cellStyle name="Normal 6 2 2 2 2 4 2" xfId="8550" xr:uid="{00000000-0005-0000-0000-000066210000}"/>
    <cellStyle name="Normal 6 2 2 2 2 4 2 2" xfId="28843" xr:uid="{40C4B586-DE78-4CEC-988E-669B4DDFA4AD}"/>
    <cellStyle name="Normal 6 2 2 2 2 4 3" xfId="28842" xr:uid="{E3B975A9-8FE2-46E2-89EC-192C088A0CEE}"/>
    <cellStyle name="Normal 6 2 2 2 2 5" xfId="8551" xr:uid="{00000000-0005-0000-0000-000067210000}"/>
    <cellStyle name="Normal 6 2 2 2 2 5 2" xfId="28844" xr:uid="{9548A9BF-8349-47C7-ACCF-3BF1C5C97028}"/>
    <cellStyle name="Normal 6 2 2 2 2 6" xfId="28833" xr:uid="{CCA42D25-E9C9-4EF8-93B8-CC182430CEFB}"/>
    <cellStyle name="Normal 6 2 2 2 2 7" xfId="21901" xr:uid="{6E209C47-7CB2-4CBD-AA69-A1D69417CAA5}"/>
    <cellStyle name="Normal 6 2 2 2 2 8" xfId="37537" xr:uid="{08AAC46D-017E-46A7-B244-CDF04350DA9B}"/>
    <cellStyle name="Normal 6 2 2 2 2 9" xfId="40017" xr:uid="{760CF7D4-761D-401A-BD98-C8D2AED1E567}"/>
    <cellStyle name="Normal 6 2 2 2 3" xfId="8552" xr:uid="{00000000-0005-0000-0000-000068210000}"/>
    <cellStyle name="Normal 6 2 2 2 3 2" xfId="8553" xr:uid="{00000000-0005-0000-0000-000069210000}"/>
    <cellStyle name="Normal 6 2 2 2 3 2 2" xfId="8554" xr:uid="{00000000-0005-0000-0000-00006A210000}"/>
    <cellStyle name="Normal 6 2 2 2 3 2 2 2" xfId="8555" xr:uid="{00000000-0005-0000-0000-00006B210000}"/>
    <cellStyle name="Normal 6 2 2 2 3 2 2 2 2" xfId="28848" xr:uid="{3F1AF47E-3DAA-4E6D-A596-60F2E79AE7BF}"/>
    <cellStyle name="Normal 6 2 2 2 3 2 2 3" xfId="28847" xr:uid="{7838F6C2-8DA9-4126-8C13-931E2821E233}"/>
    <cellStyle name="Normal 6 2 2 2 3 2 3" xfId="8556" xr:uid="{00000000-0005-0000-0000-00006C210000}"/>
    <cellStyle name="Normal 6 2 2 2 3 2 3 2" xfId="28849" xr:uid="{6C8959FE-F46A-4F73-8AC0-B48B7BBA396A}"/>
    <cellStyle name="Normal 6 2 2 2 3 2 4" xfId="28846" xr:uid="{14DD62FE-5430-400C-9C7F-601AE574CF4D}"/>
    <cellStyle name="Normal 6 2 2 2 3 3" xfId="8557" xr:uid="{00000000-0005-0000-0000-00006D210000}"/>
    <cellStyle name="Normal 6 2 2 2 3 3 2" xfId="8558" xr:uid="{00000000-0005-0000-0000-00006E210000}"/>
    <cellStyle name="Normal 6 2 2 2 3 3 2 2" xfId="28851" xr:uid="{22F5CB8D-A800-47A7-A2C7-916F23396252}"/>
    <cellStyle name="Normal 6 2 2 2 3 3 3" xfId="28850" xr:uid="{16930832-06B2-4719-8BF0-73ADBDB7B4C4}"/>
    <cellStyle name="Normal 6 2 2 2 3 4" xfId="8559" xr:uid="{00000000-0005-0000-0000-00006F210000}"/>
    <cellStyle name="Normal 6 2 2 2 3 4 2" xfId="28852" xr:uid="{33354DFF-D29D-4722-8258-2E142658FD75}"/>
    <cellStyle name="Normal 6 2 2 2 3 5" xfId="28845" xr:uid="{9B6CC5D6-5CDE-471F-B572-521E7A41D8EA}"/>
    <cellStyle name="Normal 6 2 2 2 3 6" xfId="24488" xr:uid="{7887A625-5289-424C-A9FF-A4B5AC8D0E0A}"/>
    <cellStyle name="Normal 6 2 2 2 3 7" xfId="38348" xr:uid="{4A50B9F8-FCAF-4DA8-91A1-408C40141314}"/>
    <cellStyle name="Normal 6 2 2 2 3 8" xfId="40828" xr:uid="{6BDB3157-2097-48F7-9212-3AC2360FCB91}"/>
    <cellStyle name="Normal 6 2 2 2 3 9" xfId="43306" xr:uid="{37922C38-145A-4C58-A9A5-570B78FC06A2}"/>
    <cellStyle name="Normal 6 2 2 2 4" xfId="8560" xr:uid="{00000000-0005-0000-0000-000070210000}"/>
    <cellStyle name="Normal 6 2 2 2 4 2" xfId="28853" xr:uid="{2A3629EB-8976-4A65-A2E4-44D3610C8328}"/>
    <cellStyle name="Normal 6 2 2 2 5" xfId="8561" xr:uid="{00000000-0005-0000-0000-000071210000}"/>
    <cellStyle name="Normal 6 2 2 2 5 2" xfId="8562" xr:uid="{00000000-0005-0000-0000-000072210000}"/>
    <cellStyle name="Normal 6 2 2 2 5 2 2" xfId="28855" xr:uid="{B9492A51-B797-484F-A4D6-CBDB4F462570}"/>
    <cellStyle name="Normal 6 2 2 2 5 3" xfId="28854" xr:uid="{95FA9CDF-0E9D-49D5-91E1-8891A4664C0A}"/>
    <cellStyle name="Normal 6 2 2 2 6" xfId="8563" xr:uid="{00000000-0005-0000-0000-000073210000}"/>
    <cellStyle name="Normal 6 2 2 2 6 2" xfId="28856" xr:uid="{596E0722-9E7C-4F89-8CD2-D9A7807EC71D}"/>
    <cellStyle name="Normal 6 2 2 2 7" xfId="28832" xr:uid="{BEC13124-8874-4A56-B996-6A09EAFFAF04}"/>
    <cellStyle name="Normal 6 2 2 2 8" xfId="19985" xr:uid="{8B9731E3-C8C7-4F20-9EAE-4D3DEFED79C4}"/>
    <cellStyle name="Normal 6 2 2 2 9" xfId="36732" xr:uid="{9A2EB17D-A3F0-48E5-81C5-8E30548BCEF1}"/>
    <cellStyle name="Normal 6 2 2 3" xfId="8564" xr:uid="{00000000-0005-0000-0000-000074210000}"/>
    <cellStyle name="Normal 6 2 2 3 10" xfId="39213" xr:uid="{51B42EED-9805-4BE2-9289-A0EC220E47AA}"/>
    <cellStyle name="Normal 6 2 2 3 11" xfId="41691" xr:uid="{57808524-8037-4AEA-9E71-2D4894D5E122}"/>
    <cellStyle name="Normal 6 2 2 3 2" xfId="8565" xr:uid="{00000000-0005-0000-0000-000075210000}"/>
    <cellStyle name="Normal 6 2 2 3 2 10" xfId="42496" xr:uid="{33215BBE-86BF-4311-9A12-5B39543B347D}"/>
    <cellStyle name="Normal 6 2 2 3 2 2" xfId="8566" xr:uid="{00000000-0005-0000-0000-000076210000}"/>
    <cellStyle name="Normal 6 2 2 3 2 2 2" xfId="8567" xr:uid="{00000000-0005-0000-0000-000077210000}"/>
    <cellStyle name="Normal 6 2 2 3 2 2 2 2" xfId="8568" xr:uid="{00000000-0005-0000-0000-000078210000}"/>
    <cellStyle name="Normal 6 2 2 3 2 2 2 2 2" xfId="28861" xr:uid="{0ACBE1E9-C03C-4424-8A43-14BA440B04B7}"/>
    <cellStyle name="Normal 6 2 2 3 2 2 2 3" xfId="28860" xr:uid="{9665666E-AFC7-46AB-B2FD-E3AFF63CEB76}"/>
    <cellStyle name="Normal 6 2 2 3 2 2 3" xfId="8569" xr:uid="{00000000-0005-0000-0000-000079210000}"/>
    <cellStyle name="Normal 6 2 2 3 2 2 3 2" xfId="28862" xr:uid="{27D750A4-36A8-46C3-B622-B69C5A1E5623}"/>
    <cellStyle name="Normal 6 2 2 3 2 2 4" xfId="28859" xr:uid="{FFC4DBEA-A606-4772-A65F-2CCE4BE7320F}"/>
    <cellStyle name="Normal 6 2 2 3 2 2 5" xfId="24491" xr:uid="{3C9A831D-8E77-40DD-8DC0-91363F74A325}"/>
    <cellStyle name="Normal 6 2 2 3 2 2 6" xfId="38351" xr:uid="{BB16D96F-A9D4-4385-848C-F36DB7925980}"/>
    <cellStyle name="Normal 6 2 2 3 2 2 7" xfId="40831" xr:uid="{57229A13-7FD6-4738-9051-FDE5BF10DE85}"/>
    <cellStyle name="Normal 6 2 2 3 2 2 8" xfId="43309" xr:uid="{606FC1A3-23C6-48F9-A051-805DF70B2E72}"/>
    <cellStyle name="Normal 6 2 2 3 2 3" xfId="8570" xr:uid="{00000000-0005-0000-0000-00007A210000}"/>
    <cellStyle name="Normal 6 2 2 3 2 3 2" xfId="8571" xr:uid="{00000000-0005-0000-0000-00007B210000}"/>
    <cellStyle name="Normal 6 2 2 3 2 3 2 2" xfId="8572" xr:uid="{00000000-0005-0000-0000-00007C210000}"/>
    <cellStyle name="Normal 6 2 2 3 2 3 2 2 2" xfId="28865" xr:uid="{C2FB1E2C-E0D8-4FFB-9106-E7060398C3E0}"/>
    <cellStyle name="Normal 6 2 2 3 2 3 2 3" xfId="28864" xr:uid="{6B694A13-5F26-4C93-B4F6-BE7CC035DE41}"/>
    <cellStyle name="Normal 6 2 2 3 2 3 3" xfId="8573" xr:uid="{00000000-0005-0000-0000-00007D210000}"/>
    <cellStyle name="Normal 6 2 2 3 2 3 3 2" xfId="28866" xr:uid="{39B7ECAE-BF25-4B75-A2E6-807D9A5F178D}"/>
    <cellStyle name="Normal 6 2 2 3 2 3 4" xfId="28863" xr:uid="{D4F7D02D-FAF4-46A0-8B95-D6AF34765995}"/>
    <cellStyle name="Normal 6 2 2 3 2 4" xfId="8574" xr:uid="{00000000-0005-0000-0000-00007E210000}"/>
    <cellStyle name="Normal 6 2 2 3 2 4 2" xfId="8575" xr:uid="{00000000-0005-0000-0000-00007F210000}"/>
    <cellStyle name="Normal 6 2 2 3 2 4 2 2" xfId="28868" xr:uid="{7EE890C2-509B-4B68-B7EC-108EB57DAEF8}"/>
    <cellStyle name="Normal 6 2 2 3 2 4 3" xfId="28867" xr:uid="{0CDBE11B-92AF-4DE1-A78D-4E6F2E1A8E88}"/>
    <cellStyle name="Normal 6 2 2 3 2 5" xfId="8576" xr:uid="{00000000-0005-0000-0000-000080210000}"/>
    <cellStyle name="Normal 6 2 2 3 2 5 2" xfId="28869" xr:uid="{76E1B0CE-47E5-41F6-A9E2-2333314EF04C}"/>
    <cellStyle name="Normal 6 2 2 3 2 6" xfId="28858" xr:uid="{5AF3AD34-52A4-4B1B-A49C-6DBECDA23FD3}"/>
    <cellStyle name="Normal 6 2 2 3 2 7" xfId="21902" xr:uid="{4AD5C0C4-1B80-47DC-85FE-3D7A45547338}"/>
    <cellStyle name="Normal 6 2 2 3 2 8" xfId="37538" xr:uid="{DCECFBEE-C9A5-4FB2-9B7E-5908CBBFC4E3}"/>
    <cellStyle name="Normal 6 2 2 3 2 9" xfId="40018" xr:uid="{39766C5F-AD6E-40F0-9B23-85848DEB3262}"/>
    <cellStyle name="Normal 6 2 2 3 3" xfId="8577" xr:uid="{00000000-0005-0000-0000-000081210000}"/>
    <cellStyle name="Normal 6 2 2 3 3 2" xfId="8578" xr:uid="{00000000-0005-0000-0000-000082210000}"/>
    <cellStyle name="Normal 6 2 2 3 3 2 2" xfId="8579" xr:uid="{00000000-0005-0000-0000-000083210000}"/>
    <cellStyle name="Normal 6 2 2 3 3 2 2 2" xfId="8580" xr:uid="{00000000-0005-0000-0000-000084210000}"/>
    <cellStyle name="Normal 6 2 2 3 3 2 2 2 2" xfId="28873" xr:uid="{DC146E5E-97B9-4164-A585-DCFC769DD350}"/>
    <cellStyle name="Normal 6 2 2 3 3 2 2 3" xfId="28872" xr:uid="{9D269279-5C35-488F-89A3-839434DBD13C}"/>
    <cellStyle name="Normal 6 2 2 3 3 2 3" xfId="8581" xr:uid="{00000000-0005-0000-0000-000085210000}"/>
    <cellStyle name="Normal 6 2 2 3 3 2 3 2" xfId="28874" xr:uid="{2F4E8809-0C1D-4EB8-932B-9E70B306B5A9}"/>
    <cellStyle name="Normal 6 2 2 3 3 2 4" xfId="28871" xr:uid="{1DC4DD9E-DFA3-4082-B0F2-AAE09BB349D7}"/>
    <cellStyle name="Normal 6 2 2 3 3 3" xfId="8582" xr:uid="{00000000-0005-0000-0000-000086210000}"/>
    <cellStyle name="Normal 6 2 2 3 3 3 2" xfId="8583" xr:uid="{00000000-0005-0000-0000-000087210000}"/>
    <cellStyle name="Normal 6 2 2 3 3 3 2 2" xfId="28876" xr:uid="{064CAD3F-220E-49CA-A063-761B5B43810C}"/>
    <cellStyle name="Normal 6 2 2 3 3 3 3" xfId="28875" xr:uid="{D1121A09-132E-4481-8900-6F2AD5A9B3DA}"/>
    <cellStyle name="Normal 6 2 2 3 3 4" xfId="8584" xr:uid="{00000000-0005-0000-0000-000088210000}"/>
    <cellStyle name="Normal 6 2 2 3 3 4 2" xfId="28877" xr:uid="{619E832A-6591-4547-BFA1-843A74D16E5F}"/>
    <cellStyle name="Normal 6 2 2 3 3 5" xfId="28870" xr:uid="{DE4578A9-CDDA-409A-83D9-C01FC2D55B3E}"/>
    <cellStyle name="Normal 6 2 2 3 3 6" xfId="24490" xr:uid="{D054181D-9B5F-4492-A1DF-74B919633DED}"/>
    <cellStyle name="Normal 6 2 2 3 3 7" xfId="38350" xr:uid="{D6A6EE6F-E882-4149-B6B4-C038D20F26BA}"/>
    <cellStyle name="Normal 6 2 2 3 3 8" xfId="40830" xr:uid="{DE293162-39F8-457E-B9F1-3A2AC3CA81CD}"/>
    <cellStyle name="Normal 6 2 2 3 3 9" xfId="43308" xr:uid="{F7FA4E03-E838-4FB2-AA95-585E3FFE94C1}"/>
    <cellStyle name="Normal 6 2 2 3 4" xfId="8585" xr:uid="{00000000-0005-0000-0000-000089210000}"/>
    <cellStyle name="Normal 6 2 2 3 4 2" xfId="28878" xr:uid="{DE0134BD-EFAF-4B49-9844-2F74EED9F099}"/>
    <cellStyle name="Normal 6 2 2 3 5" xfId="8586" xr:uid="{00000000-0005-0000-0000-00008A210000}"/>
    <cellStyle name="Normal 6 2 2 3 5 2" xfId="8587" xr:uid="{00000000-0005-0000-0000-00008B210000}"/>
    <cellStyle name="Normal 6 2 2 3 5 2 2" xfId="28880" xr:uid="{CD8B2B2A-906F-4437-AFF1-F40A89DB22AD}"/>
    <cellStyle name="Normal 6 2 2 3 5 3" xfId="28879" xr:uid="{119302D2-0595-4210-81E0-11F34A766D20}"/>
    <cellStyle name="Normal 6 2 2 3 6" xfId="8588" xr:uid="{00000000-0005-0000-0000-00008C210000}"/>
    <cellStyle name="Normal 6 2 2 3 6 2" xfId="28881" xr:uid="{AED759CD-5CBD-4CA9-B781-6DFB93CA6386}"/>
    <cellStyle name="Normal 6 2 2 3 7" xfId="28857" xr:uid="{4C036E25-E25E-454B-8643-5698ECB3EB29}"/>
    <cellStyle name="Normal 6 2 2 3 8" xfId="19986" xr:uid="{B33F203C-65F9-4701-99DE-A79EF7BC4759}"/>
    <cellStyle name="Normal 6 2 2 3 9" xfId="36733" xr:uid="{FF7BA74A-2A36-43E7-81F2-49BD5D162FAF}"/>
    <cellStyle name="Normal 6 2 2 4" xfId="8589" xr:uid="{00000000-0005-0000-0000-00008D210000}"/>
    <cellStyle name="Normal 6 2 2 4 10" xfId="39214" xr:uid="{BC124386-5978-4D51-9C2F-B3480C02AF62}"/>
    <cellStyle name="Normal 6 2 2 4 11" xfId="41692" xr:uid="{AAB81AE3-CA45-4A57-B5E1-F426E31E853E}"/>
    <cellStyle name="Normal 6 2 2 4 2" xfId="8590" xr:uid="{00000000-0005-0000-0000-00008E210000}"/>
    <cellStyle name="Normal 6 2 2 4 2 10" xfId="42498" xr:uid="{A3BBA356-A59F-4904-A50A-74271CF0D960}"/>
    <cellStyle name="Normal 6 2 2 4 2 2" xfId="8591" xr:uid="{00000000-0005-0000-0000-00008F210000}"/>
    <cellStyle name="Normal 6 2 2 4 2 2 2" xfId="8592" xr:uid="{00000000-0005-0000-0000-000090210000}"/>
    <cellStyle name="Normal 6 2 2 4 2 2 2 2" xfId="8593" xr:uid="{00000000-0005-0000-0000-000091210000}"/>
    <cellStyle name="Normal 6 2 2 4 2 2 2 2 2" xfId="28886" xr:uid="{4A3753A6-6F34-4FC1-AB2B-A51C0A8B241D}"/>
    <cellStyle name="Normal 6 2 2 4 2 2 2 3" xfId="28885" xr:uid="{64ACE689-41DD-49F4-A104-76549BE417D8}"/>
    <cellStyle name="Normal 6 2 2 4 2 2 3" xfId="8594" xr:uid="{00000000-0005-0000-0000-000092210000}"/>
    <cellStyle name="Normal 6 2 2 4 2 2 3 2" xfId="28887" xr:uid="{715741F6-AA96-430A-AB59-C525D24A71E1}"/>
    <cellStyle name="Normal 6 2 2 4 2 2 4" xfId="28884" xr:uid="{FCA87447-1727-4900-BE5E-D8311EBADE05}"/>
    <cellStyle name="Normal 6 2 2 4 2 2 5" xfId="24493" xr:uid="{1DDBC1CE-4C46-4084-AC25-198D8554E69B}"/>
    <cellStyle name="Normal 6 2 2 4 2 2 6" xfId="38353" xr:uid="{FCFD6327-E0CF-46C5-AE67-7285C0ABEA19}"/>
    <cellStyle name="Normal 6 2 2 4 2 2 7" xfId="40833" xr:uid="{0FE69A64-32A6-47AA-A7C2-7B75F7028E0D}"/>
    <cellStyle name="Normal 6 2 2 4 2 2 8" xfId="43311" xr:uid="{CC90962C-C84B-463C-A135-6D3E130D86F4}"/>
    <cellStyle name="Normal 6 2 2 4 2 3" xfId="8595" xr:uid="{00000000-0005-0000-0000-000093210000}"/>
    <cellStyle name="Normal 6 2 2 4 2 3 2" xfId="8596" xr:uid="{00000000-0005-0000-0000-000094210000}"/>
    <cellStyle name="Normal 6 2 2 4 2 3 2 2" xfId="8597" xr:uid="{00000000-0005-0000-0000-000095210000}"/>
    <cellStyle name="Normal 6 2 2 4 2 3 2 2 2" xfId="28890" xr:uid="{7683654E-AB42-4B48-91DF-CC9F9F9CD25E}"/>
    <cellStyle name="Normal 6 2 2 4 2 3 2 3" xfId="28889" xr:uid="{95A17FD2-F6F4-48AA-B43F-4744426120D0}"/>
    <cellStyle name="Normal 6 2 2 4 2 3 3" xfId="8598" xr:uid="{00000000-0005-0000-0000-000096210000}"/>
    <cellStyle name="Normal 6 2 2 4 2 3 3 2" xfId="28891" xr:uid="{20501F6E-B2F9-4E0C-985D-2E8FCC0203C3}"/>
    <cellStyle name="Normal 6 2 2 4 2 3 4" xfId="28888" xr:uid="{15B05E88-C09D-4E8B-94F4-FD58B0D66F77}"/>
    <cellStyle name="Normal 6 2 2 4 2 4" xfId="8599" xr:uid="{00000000-0005-0000-0000-000097210000}"/>
    <cellStyle name="Normal 6 2 2 4 2 4 2" xfId="8600" xr:uid="{00000000-0005-0000-0000-000098210000}"/>
    <cellStyle name="Normal 6 2 2 4 2 4 2 2" xfId="28893" xr:uid="{4845F1C5-CB98-44A9-A0A9-A5102F17803F}"/>
    <cellStyle name="Normal 6 2 2 4 2 4 3" xfId="28892" xr:uid="{C6024624-7067-4616-8C55-5444E4486EA2}"/>
    <cellStyle name="Normal 6 2 2 4 2 5" xfId="8601" xr:uid="{00000000-0005-0000-0000-000099210000}"/>
    <cellStyle name="Normal 6 2 2 4 2 5 2" xfId="28894" xr:uid="{279DC926-E3A5-4D40-9FF0-396C9C4761DA}"/>
    <cellStyle name="Normal 6 2 2 4 2 6" xfId="28883" xr:uid="{13E6047F-D003-4156-9481-A8F28518F859}"/>
    <cellStyle name="Normal 6 2 2 4 2 7" xfId="21904" xr:uid="{27B04E8A-2D93-4858-A288-774E928863D9}"/>
    <cellStyle name="Normal 6 2 2 4 2 8" xfId="37540" xr:uid="{4E6D9D48-9C69-4B97-8D4F-340CF23E74CA}"/>
    <cellStyle name="Normal 6 2 2 4 2 9" xfId="40020" xr:uid="{6C8508AA-7E72-42F9-AA4E-2089C0FE178C}"/>
    <cellStyle name="Normal 6 2 2 4 3" xfId="8602" xr:uid="{00000000-0005-0000-0000-00009A210000}"/>
    <cellStyle name="Normal 6 2 2 4 3 2" xfId="8603" xr:uid="{00000000-0005-0000-0000-00009B210000}"/>
    <cellStyle name="Normal 6 2 2 4 3 2 2" xfId="8604" xr:uid="{00000000-0005-0000-0000-00009C210000}"/>
    <cellStyle name="Normal 6 2 2 4 3 2 2 2" xfId="8605" xr:uid="{00000000-0005-0000-0000-00009D210000}"/>
    <cellStyle name="Normal 6 2 2 4 3 2 2 2 2" xfId="28898" xr:uid="{43C27B48-F3F7-4190-A29E-69CA6F7D1FF7}"/>
    <cellStyle name="Normal 6 2 2 4 3 2 2 3" xfId="28897" xr:uid="{835D807A-5876-4976-AA34-E136096897DA}"/>
    <cellStyle name="Normal 6 2 2 4 3 2 3" xfId="8606" xr:uid="{00000000-0005-0000-0000-00009E210000}"/>
    <cellStyle name="Normal 6 2 2 4 3 2 3 2" xfId="28899" xr:uid="{488E3EE6-EFDD-411A-ABB7-2D1A50B3EFA2}"/>
    <cellStyle name="Normal 6 2 2 4 3 2 4" xfId="28896" xr:uid="{3A8F4A61-977F-42DF-8593-26036CB0E26D}"/>
    <cellStyle name="Normal 6 2 2 4 3 3" xfId="8607" xr:uid="{00000000-0005-0000-0000-00009F210000}"/>
    <cellStyle name="Normal 6 2 2 4 3 3 2" xfId="8608" xr:uid="{00000000-0005-0000-0000-0000A0210000}"/>
    <cellStyle name="Normal 6 2 2 4 3 3 2 2" xfId="28901" xr:uid="{8B461F6F-A10F-43B3-8DAB-9D78097F276A}"/>
    <cellStyle name="Normal 6 2 2 4 3 3 3" xfId="28900" xr:uid="{6B75D0F4-EEA2-43B4-A036-9F9690CEBDC9}"/>
    <cellStyle name="Normal 6 2 2 4 3 4" xfId="8609" xr:uid="{00000000-0005-0000-0000-0000A1210000}"/>
    <cellStyle name="Normal 6 2 2 4 3 4 2" xfId="28902" xr:uid="{5CFB8446-CCC9-419A-A575-A9874393E5B2}"/>
    <cellStyle name="Normal 6 2 2 4 3 5" xfId="28895" xr:uid="{D9AAAE9A-71EE-41D4-AD77-69C64265F431}"/>
    <cellStyle name="Normal 6 2 2 4 3 6" xfId="24492" xr:uid="{8F770639-F653-4ABE-8D55-075E62D6AFAB}"/>
    <cellStyle name="Normal 6 2 2 4 3 7" xfId="38352" xr:uid="{88A59F0F-0178-420A-A9A9-5C6F005B8EFB}"/>
    <cellStyle name="Normal 6 2 2 4 3 8" xfId="40832" xr:uid="{ABFEDCC3-89FC-43F4-9C1E-6D4F84696E6D}"/>
    <cellStyle name="Normal 6 2 2 4 3 9" xfId="43310" xr:uid="{68BF11A0-2801-4631-80A6-38B5AEFD4280}"/>
    <cellStyle name="Normal 6 2 2 4 4" xfId="8610" xr:uid="{00000000-0005-0000-0000-0000A2210000}"/>
    <cellStyle name="Normal 6 2 2 4 4 2" xfId="28903" xr:uid="{4614DB7E-D038-4FC8-A9C6-86F500119EF7}"/>
    <cellStyle name="Normal 6 2 2 4 5" xfId="8611" xr:uid="{00000000-0005-0000-0000-0000A3210000}"/>
    <cellStyle name="Normal 6 2 2 4 5 2" xfId="8612" xr:uid="{00000000-0005-0000-0000-0000A4210000}"/>
    <cellStyle name="Normal 6 2 2 4 5 2 2" xfId="28905" xr:uid="{9A32B50C-D1F5-4DE3-8B88-D8B5F01B3E45}"/>
    <cellStyle name="Normal 6 2 2 4 5 3" xfId="28904" xr:uid="{C66D1BFC-62E4-437F-81C3-E3B1059F804B}"/>
    <cellStyle name="Normal 6 2 2 4 6" xfId="8613" xr:uid="{00000000-0005-0000-0000-0000A5210000}"/>
    <cellStyle name="Normal 6 2 2 4 6 2" xfId="28906" xr:uid="{1F55335D-B3E7-4AAD-8FBF-F1329FF7D8D4}"/>
    <cellStyle name="Normal 6 2 2 4 7" xfId="28882" xr:uid="{41C06B4C-9BF8-469A-A78E-DE3ABBED0419}"/>
    <cellStyle name="Normal 6 2 2 4 8" xfId="19987" xr:uid="{C5A5B544-6A40-4976-A578-3E103C7C161B}"/>
    <cellStyle name="Normal 6 2 2 4 9" xfId="36734" xr:uid="{6888B6E1-CF08-41C1-B1DD-CF3318F70E27}"/>
    <cellStyle name="Normal 6 2 2 5" xfId="8614" xr:uid="{00000000-0005-0000-0000-0000A6210000}"/>
    <cellStyle name="Normal 6 2 2 5 10" xfId="39215" xr:uid="{39CB8692-5110-4EFC-A8BD-1F4043B029D3}"/>
    <cellStyle name="Normal 6 2 2 5 11" xfId="41693" xr:uid="{B2359B20-C7A0-4762-9E75-8FFD75A653ED}"/>
    <cellStyle name="Normal 6 2 2 5 2" xfId="8615" xr:uid="{00000000-0005-0000-0000-0000A7210000}"/>
    <cellStyle name="Normal 6 2 2 5 2 10" xfId="42500" xr:uid="{4FD931A2-861F-4E2E-9508-8ED95DE7C445}"/>
    <cellStyle name="Normal 6 2 2 5 2 2" xfId="8616" xr:uid="{00000000-0005-0000-0000-0000A8210000}"/>
    <cellStyle name="Normal 6 2 2 5 2 2 2" xfId="8617" xr:uid="{00000000-0005-0000-0000-0000A9210000}"/>
    <cellStyle name="Normal 6 2 2 5 2 2 2 2" xfId="8618" xr:uid="{00000000-0005-0000-0000-0000AA210000}"/>
    <cellStyle name="Normal 6 2 2 5 2 2 2 2 2" xfId="28911" xr:uid="{1063D7D9-4F55-481F-90BB-55FE298C2416}"/>
    <cellStyle name="Normal 6 2 2 5 2 2 2 3" xfId="28910" xr:uid="{CAD5FA18-6238-4EE2-9DFC-43A02F9CE812}"/>
    <cellStyle name="Normal 6 2 2 5 2 2 3" xfId="8619" xr:uid="{00000000-0005-0000-0000-0000AB210000}"/>
    <cellStyle name="Normal 6 2 2 5 2 2 3 2" xfId="28912" xr:uid="{84C54FC3-6A21-4D1D-89B6-5277A43FCDF0}"/>
    <cellStyle name="Normal 6 2 2 5 2 2 4" xfId="28909" xr:uid="{C26AA8E0-DFD9-499D-A70D-FB149B4068AF}"/>
    <cellStyle name="Normal 6 2 2 5 2 2 5" xfId="24495" xr:uid="{67956419-EDA8-4C1D-BB50-9D7E4824C736}"/>
    <cellStyle name="Normal 6 2 2 5 2 2 6" xfId="38355" xr:uid="{8A6EAA69-DAD5-436E-8FF5-FD0460961EF7}"/>
    <cellStyle name="Normal 6 2 2 5 2 2 7" xfId="40835" xr:uid="{999B7009-BAFA-41E4-88B5-6EDF854287BD}"/>
    <cellStyle name="Normal 6 2 2 5 2 2 8" xfId="43313" xr:uid="{072375A2-945F-4E81-AF7C-BEA8AF3C5597}"/>
    <cellStyle name="Normal 6 2 2 5 2 3" xfId="8620" xr:uid="{00000000-0005-0000-0000-0000AC210000}"/>
    <cellStyle name="Normal 6 2 2 5 2 3 2" xfId="8621" xr:uid="{00000000-0005-0000-0000-0000AD210000}"/>
    <cellStyle name="Normal 6 2 2 5 2 3 2 2" xfId="8622" xr:uid="{00000000-0005-0000-0000-0000AE210000}"/>
    <cellStyle name="Normal 6 2 2 5 2 3 2 2 2" xfId="28915" xr:uid="{249CCFDE-FA0A-4D9D-9C9F-22791F781180}"/>
    <cellStyle name="Normal 6 2 2 5 2 3 2 3" xfId="28914" xr:uid="{CC53F8B2-5D67-401D-B38A-32F65297FE05}"/>
    <cellStyle name="Normal 6 2 2 5 2 3 3" xfId="8623" xr:uid="{00000000-0005-0000-0000-0000AF210000}"/>
    <cellStyle name="Normal 6 2 2 5 2 3 3 2" xfId="28916" xr:uid="{50A15BD2-506B-4F55-9E96-D9870EF353F5}"/>
    <cellStyle name="Normal 6 2 2 5 2 3 4" xfId="28913" xr:uid="{8B3AD9D1-2326-43EF-95DA-77EB1E6F4712}"/>
    <cellStyle name="Normal 6 2 2 5 2 4" xfId="8624" xr:uid="{00000000-0005-0000-0000-0000B0210000}"/>
    <cellStyle name="Normal 6 2 2 5 2 4 2" xfId="8625" xr:uid="{00000000-0005-0000-0000-0000B1210000}"/>
    <cellStyle name="Normal 6 2 2 5 2 4 2 2" xfId="28918" xr:uid="{CDFD0BDF-C92E-4852-9905-116652A52921}"/>
    <cellStyle name="Normal 6 2 2 5 2 4 3" xfId="28917" xr:uid="{14DB9723-B6A3-4BC6-BAD0-ACE4EDC79818}"/>
    <cellStyle name="Normal 6 2 2 5 2 5" xfId="8626" xr:uid="{00000000-0005-0000-0000-0000B2210000}"/>
    <cellStyle name="Normal 6 2 2 5 2 5 2" xfId="28919" xr:uid="{3AC15B04-735A-4761-A2B3-A420486568F3}"/>
    <cellStyle name="Normal 6 2 2 5 2 6" xfId="28908" xr:uid="{B7A4600C-3DF4-4273-A97C-207CF4689DD5}"/>
    <cellStyle name="Normal 6 2 2 5 2 7" xfId="21906" xr:uid="{0AC8350E-A484-4111-A215-EB7B1504706C}"/>
    <cellStyle name="Normal 6 2 2 5 2 8" xfId="37542" xr:uid="{53EB2AC0-759B-4D11-90BF-7558622926F8}"/>
    <cellStyle name="Normal 6 2 2 5 2 9" xfId="40022" xr:uid="{16D6831E-DEF6-4E29-A2C9-C8F4B006BD84}"/>
    <cellStyle name="Normal 6 2 2 5 3" xfId="8627" xr:uid="{00000000-0005-0000-0000-0000B3210000}"/>
    <cellStyle name="Normal 6 2 2 5 3 2" xfId="8628" xr:uid="{00000000-0005-0000-0000-0000B4210000}"/>
    <cellStyle name="Normal 6 2 2 5 3 2 2" xfId="8629" xr:uid="{00000000-0005-0000-0000-0000B5210000}"/>
    <cellStyle name="Normal 6 2 2 5 3 2 2 2" xfId="8630" xr:uid="{00000000-0005-0000-0000-0000B6210000}"/>
    <cellStyle name="Normal 6 2 2 5 3 2 2 2 2" xfId="28923" xr:uid="{A071719B-375C-4CA0-8FDC-E69A4BD7B2D6}"/>
    <cellStyle name="Normal 6 2 2 5 3 2 2 3" xfId="28922" xr:uid="{01F2D41C-A565-4AE6-B241-8E3467A8FAB7}"/>
    <cellStyle name="Normal 6 2 2 5 3 2 3" xfId="8631" xr:uid="{00000000-0005-0000-0000-0000B7210000}"/>
    <cellStyle name="Normal 6 2 2 5 3 2 3 2" xfId="28924" xr:uid="{B53EFF5F-0F86-4894-811D-193C65875861}"/>
    <cellStyle name="Normal 6 2 2 5 3 2 4" xfId="28921" xr:uid="{B5D9A0DF-1A6A-47FB-A195-8000DDADAFDE}"/>
    <cellStyle name="Normal 6 2 2 5 3 3" xfId="8632" xr:uid="{00000000-0005-0000-0000-0000B8210000}"/>
    <cellStyle name="Normal 6 2 2 5 3 3 2" xfId="8633" xr:uid="{00000000-0005-0000-0000-0000B9210000}"/>
    <cellStyle name="Normal 6 2 2 5 3 3 2 2" xfId="28926" xr:uid="{BF3CD270-DD26-4FE9-8B4A-61DEA0E021B9}"/>
    <cellStyle name="Normal 6 2 2 5 3 3 3" xfId="28925" xr:uid="{C3582ACC-40CC-412E-9733-19FD3039CB86}"/>
    <cellStyle name="Normal 6 2 2 5 3 4" xfId="8634" xr:uid="{00000000-0005-0000-0000-0000BA210000}"/>
    <cellStyle name="Normal 6 2 2 5 3 4 2" xfId="28927" xr:uid="{267F54BF-B51E-4C96-B568-66A77DF02C41}"/>
    <cellStyle name="Normal 6 2 2 5 3 5" xfId="28920" xr:uid="{4B165D89-3BDD-4BF2-BBF8-E67744601A85}"/>
    <cellStyle name="Normal 6 2 2 5 3 6" xfId="24494" xr:uid="{F6BBF433-8D2E-4304-9992-C3AE8F1D5568}"/>
    <cellStyle name="Normal 6 2 2 5 3 7" xfId="38354" xr:uid="{D896E561-DE95-439F-8F56-5DDB3D773726}"/>
    <cellStyle name="Normal 6 2 2 5 3 8" xfId="40834" xr:uid="{E99560E8-0F21-44B2-B7DA-3FBE2265AF99}"/>
    <cellStyle name="Normal 6 2 2 5 3 9" xfId="43312" xr:uid="{1379FEF4-FBEC-4F24-98F6-1C4F26973DA4}"/>
    <cellStyle name="Normal 6 2 2 5 4" xfId="8635" xr:uid="{00000000-0005-0000-0000-0000BB210000}"/>
    <cellStyle name="Normal 6 2 2 5 4 2" xfId="28928" xr:uid="{A6C81BD8-0C35-4258-9E31-422ECCB0BB26}"/>
    <cellStyle name="Normal 6 2 2 5 5" xfId="8636" xr:uid="{00000000-0005-0000-0000-0000BC210000}"/>
    <cellStyle name="Normal 6 2 2 5 5 2" xfId="8637" xr:uid="{00000000-0005-0000-0000-0000BD210000}"/>
    <cellStyle name="Normal 6 2 2 5 5 2 2" xfId="28930" xr:uid="{822DEBA7-7ADE-4530-A55A-7BAC433196B5}"/>
    <cellStyle name="Normal 6 2 2 5 5 3" xfId="28929" xr:uid="{09D3D0EE-5489-49D5-8E3B-035ABDEFEDA9}"/>
    <cellStyle name="Normal 6 2 2 5 6" xfId="8638" xr:uid="{00000000-0005-0000-0000-0000BE210000}"/>
    <cellStyle name="Normal 6 2 2 5 6 2" xfId="28931" xr:uid="{B8FF34A9-48AD-4494-ABFC-FDDB4D1B2F9E}"/>
    <cellStyle name="Normal 6 2 2 5 7" xfId="28907" xr:uid="{BC8EF6A6-1E52-4378-B36E-372C221169B8}"/>
    <cellStyle name="Normal 6 2 2 5 8" xfId="19988" xr:uid="{9CEA4EF7-D3A0-45C5-9F4F-04A2BB4D38F4}"/>
    <cellStyle name="Normal 6 2 2 5 9" xfId="36735" xr:uid="{75AED481-BCC3-4630-87FC-E297455CF637}"/>
    <cellStyle name="Normal 6 2 2 6" xfId="8639" xr:uid="{00000000-0005-0000-0000-0000BF210000}"/>
    <cellStyle name="Normal 6 2 2 6 10" xfId="39216" xr:uid="{5D77E3D0-9DF7-4556-81F9-DE46EE3E39AD}"/>
    <cellStyle name="Normal 6 2 2 6 11" xfId="41694" xr:uid="{F1BD2577-E052-49B3-A400-C0C363C216FF}"/>
    <cellStyle name="Normal 6 2 2 6 2" xfId="8640" xr:uid="{00000000-0005-0000-0000-0000C0210000}"/>
    <cellStyle name="Normal 6 2 2 6 2 10" xfId="42502" xr:uid="{42B03D15-B01D-461E-9A02-3444269FD1B0}"/>
    <cellStyle name="Normal 6 2 2 6 2 2" xfId="8641" xr:uid="{00000000-0005-0000-0000-0000C1210000}"/>
    <cellStyle name="Normal 6 2 2 6 2 2 2" xfId="8642" xr:uid="{00000000-0005-0000-0000-0000C2210000}"/>
    <cellStyle name="Normal 6 2 2 6 2 2 2 2" xfId="8643" xr:uid="{00000000-0005-0000-0000-0000C3210000}"/>
    <cellStyle name="Normal 6 2 2 6 2 2 2 2 2" xfId="28936" xr:uid="{E3B4E5A8-E0F0-4B51-9954-3F52930CA73A}"/>
    <cellStyle name="Normal 6 2 2 6 2 2 2 3" xfId="28935" xr:uid="{098A39CF-0D31-45DD-8B81-8805F760B3F4}"/>
    <cellStyle name="Normal 6 2 2 6 2 2 3" xfId="8644" xr:uid="{00000000-0005-0000-0000-0000C4210000}"/>
    <cellStyle name="Normal 6 2 2 6 2 2 3 2" xfId="28937" xr:uid="{4B17471E-55AF-4DF5-BB77-04BF7041CD30}"/>
    <cellStyle name="Normal 6 2 2 6 2 2 4" xfId="28934" xr:uid="{0F149372-7C4A-4DA2-AB94-B8666E7D84F9}"/>
    <cellStyle name="Normal 6 2 2 6 2 2 5" xfId="24497" xr:uid="{F6D0550E-918E-4119-932C-D1449A1D362D}"/>
    <cellStyle name="Normal 6 2 2 6 2 2 6" xfId="38357" xr:uid="{5CE70F2D-188A-47FF-8624-2AA61FB5EA9C}"/>
    <cellStyle name="Normal 6 2 2 6 2 2 7" xfId="40837" xr:uid="{6A75835B-37C1-4933-B0B5-66623E11ADC9}"/>
    <cellStyle name="Normal 6 2 2 6 2 2 8" xfId="43315" xr:uid="{DE003D15-61B5-403D-BFC6-408DDEB082EC}"/>
    <cellStyle name="Normal 6 2 2 6 2 3" xfId="8645" xr:uid="{00000000-0005-0000-0000-0000C5210000}"/>
    <cellStyle name="Normal 6 2 2 6 2 3 2" xfId="8646" xr:uid="{00000000-0005-0000-0000-0000C6210000}"/>
    <cellStyle name="Normal 6 2 2 6 2 3 2 2" xfId="8647" xr:uid="{00000000-0005-0000-0000-0000C7210000}"/>
    <cellStyle name="Normal 6 2 2 6 2 3 2 2 2" xfId="28940" xr:uid="{69A68C56-EFC2-497C-B017-F67269AD2311}"/>
    <cellStyle name="Normal 6 2 2 6 2 3 2 3" xfId="28939" xr:uid="{75C20421-2CFB-403C-84C3-E3491D64BA37}"/>
    <cellStyle name="Normal 6 2 2 6 2 3 3" xfId="8648" xr:uid="{00000000-0005-0000-0000-0000C8210000}"/>
    <cellStyle name="Normal 6 2 2 6 2 3 3 2" xfId="28941" xr:uid="{E3670A63-7739-434D-A889-E4DD259D4DAF}"/>
    <cellStyle name="Normal 6 2 2 6 2 3 4" xfId="28938" xr:uid="{E177DC7E-F05A-415F-91D3-81AE0B3E4281}"/>
    <cellStyle name="Normal 6 2 2 6 2 4" xfId="8649" xr:uid="{00000000-0005-0000-0000-0000C9210000}"/>
    <cellStyle name="Normal 6 2 2 6 2 4 2" xfId="8650" xr:uid="{00000000-0005-0000-0000-0000CA210000}"/>
    <cellStyle name="Normal 6 2 2 6 2 4 2 2" xfId="28943" xr:uid="{B8816388-6A34-4EC6-9456-D9776C70C0DB}"/>
    <cellStyle name="Normal 6 2 2 6 2 4 3" xfId="28942" xr:uid="{16041A11-F363-4DE7-80FE-518B4C2C5CB5}"/>
    <cellStyle name="Normal 6 2 2 6 2 5" xfId="8651" xr:uid="{00000000-0005-0000-0000-0000CB210000}"/>
    <cellStyle name="Normal 6 2 2 6 2 5 2" xfId="28944" xr:uid="{CF1B0C09-3282-4237-B08F-A182866728D1}"/>
    <cellStyle name="Normal 6 2 2 6 2 6" xfId="28933" xr:uid="{A23B7F4F-CE0C-435A-838A-06AC09CD14CE}"/>
    <cellStyle name="Normal 6 2 2 6 2 7" xfId="21908" xr:uid="{F2C62658-C757-4151-A108-419CF346A0E0}"/>
    <cellStyle name="Normal 6 2 2 6 2 8" xfId="37544" xr:uid="{5F9CF9CC-F780-4E49-9405-AF26F5402DE9}"/>
    <cellStyle name="Normal 6 2 2 6 2 9" xfId="40024" xr:uid="{E0C01B63-9216-4D44-8A6C-10C3D7797074}"/>
    <cellStyle name="Normal 6 2 2 6 3" xfId="8652" xr:uid="{00000000-0005-0000-0000-0000CC210000}"/>
    <cellStyle name="Normal 6 2 2 6 3 2" xfId="8653" xr:uid="{00000000-0005-0000-0000-0000CD210000}"/>
    <cellStyle name="Normal 6 2 2 6 3 2 2" xfId="8654" xr:uid="{00000000-0005-0000-0000-0000CE210000}"/>
    <cellStyle name="Normal 6 2 2 6 3 2 2 2" xfId="8655" xr:uid="{00000000-0005-0000-0000-0000CF210000}"/>
    <cellStyle name="Normal 6 2 2 6 3 2 2 2 2" xfId="28948" xr:uid="{3297D2C3-D96D-4EA3-AE69-99B658219059}"/>
    <cellStyle name="Normal 6 2 2 6 3 2 2 3" xfId="28947" xr:uid="{01BE7DEA-18EE-49CA-A9CD-12242A194F4D}"/>
    <cellStyle name="Normal 6 2 2 6 3 2 3" xfId="8656" xr:uid="{00000000-0005-0000-0000-0000D0210000}"/>
    <cellStyle name="Normal 6 2 2 6 3 2 3 2" xfId="28949" xr:uid="{797F3291-E0DE-4BCE-AA35-E9A84FF5E36D}"/>
    <cellStyle name="Normal 6 2 2 6 3 2 4" xfId="28946" xr:uid="{F1017A24-E0E2-4506-9BD0-1A931F5D70D1}"/>
    <cellStyle name="Normal 6 2 2 6 3 3" xfId="8657" xr:uid="{00000000-0005-0000-0000-0000D1210000}"/>
    <cellStyle name="Normal 6 2 2 6 3 3 2" xfId="8658" xr:uid="{00000000-0005-0000-0000-0000D2210000}"/>
    <cellStyle name="Normal 6 2 2 6 3 3 2 2" xfId="28951" xr:uid="{3AD11451-A05F-4726-A119-993C85BD2135}"/>
    <cellStyle name="Normal 6 2 2 6 3 3 3" xfId="28950" xr:uid="{48AF6496-740D-4A44-B552-8B27AA543EBE}"/>
    <cellStyle name="Normal 6 2 2 6 3 4" xfId="8659" xr:uid="{00000000-0005-0000-0000-0000D3210000}"/>
    <cellStyle name="Normal 6 2 2 6 3 4 2" xfId="28952" xr:uid="{B5CFF2EF-E24D-4D96-9091-1AF2689672D1}"/>
    <cellStyle name="Normal 6 2 2 6 3 5" xfId="28945" xr:uid="{9FF0F5BE-95DD-4BB3-B537-FF4504B5F827}"/>
    <cellStyle name="Normal 6 2 2 6 3 6" xfId="24496" xr:uid="{C6BB5988-AF17-4DF6-AF8B-E6E121BAD446}"/>
    <cellStyle name="Normal 6 2 2 6 3 7" xfId="38356" xr:uid="{6ADE02A0-9860-4DBC-BFF6-8F10B8D1F02C}"/>
    <cellStyle name="Normal 6 2 2 6 3 8" xfId="40836" xr:uid="{5CC859AA-27D6-435B-99EC-F7F7FD58C7D6}"/>
    <cellStyle name="Normal 6 2 2 6 3 9" xfId="43314" xr:uid="{3A101DFB-C212-4F1D-965D-5A83C17B9BD6}"/>
    <cellStyle name="Normal 6 2 2 6 4" xfId="8660" xr:uid="{00000000-0005-0000-0000-0000D4210000}"/>
    <cellStyle name="Normal 6 2 2 6 4 2" xfId="28953" xr:uid="{FD7BA4F1-52DB-4443-AF44-15901EE17EC7}"/>
    <cellStyle name="Normal 6 2 2 6 5" xfId="8661" xr:uid="{00000000-0005-0000-0000-0000D5210000}"/>
    <cellStyle name="Normal 6 2 2 6 5 2" xfId="8662" xr:uid="{00000000-0005-0000-0000-0000D6210000}"/>
    <cellStyle name="Normal 6 2 2 6 5 2 2" xfId="28955" xr:uid="{9224D640-E331-4DFE-BD3D-A98880DBF646}"/>
    <cellStyle name="Normal 6 2 2 6 5 3" xfId="28954" xr:uid="{B0076A7F-CED6-438F-80C3-2FDC24EC8E69}"/>
    <cellStyle name="Normal 6 2 2 6 6" xfId="8663" xr:uid="{00000000-0005-0000-0000-0000D7210000}"/>
    <cellStyle name="Normal 6 2 2 6 6 2" xfId="28956" xr:uid="{F1E2372A-CC0E-41BC-AD9D-B0335FFEDFDD}"/>
    <cellStyle name="Normal 6 2 2 6 7" xfId="28932" xr:uid="{4DB9E9F6-8595-4DDB-8F9D-D09B49BA2C55}"/>
    <cellStyle name="Normal 6 2 2 6 8" xfId="19989" xr:uid="{9132DD09-5E15-40B9-AAFE-674E7EB16E91}"/>
    <cellStyle name="Normal 6 2 2 6 9" xfId="36736" xr:uid="{B079C4E0-53B4-4F01-A54E-7ED8A463738A}"/>
    <cellStyle name="Normal 6 2 2 7" xfId="8664" xr:uid="{00000000-0005-0000-0000-0000D8210000}"/>
    <cellStyle name="Normal 6 2 2 7 10" xfId="39217" xr:uid="{93CFA670-EB79-428A-919A-6774CE1E81B0}"/>
    <cellStyle name="Normal 6 2 2 7 11" xfId="41695" xr:uid="{02A44572-521B-4B1C-88D0-EAAD522F0951}"/>
    <cellStyle name="Normal 6 2 2 7 2" xfId="8665" xr:uid="{00000000-0005-0000-0000-0000D9210000}"/>
    <cellStyle name="Normal 6 2 2 7 2 10" xfId="42503" xr:uid="{C4A9C9F8-DD94-494D-B875-C16D38255A9B}"/>
    <cellStyle name="Normal 6 2 2 7 2 2" xfId="8666" xr:uid="{00000000-0005-0000-0000-0000DA210000}"/>
    <cellStyle name="Normal 6 2 2 7 2 2 2" xfId="8667" xr:uid="{00000000-0005-0000-0000-0000DB210000}"/>
    <cellStyle name="Normal 6 2 2 7 2 2 2 2" xfId="8668" xr:uid="{00000000-0005-0000-0000-0000DC210000}"/>
    <cellStyle name="Normal 6 2 2 7 2 2 2 2 2" xfId="28961" xr:uid="{42373D30-63A6-4C2C-A914-0DD7BEC5B951}"/>
    <cellStyle name="Normal 6 2 2 7 2 2 2 3" xfId="28960" xr:uid="{5480D32D-7E44-41FA-BB81-78D73A23B475}"/>
    <cellStyle name="Normal 6 2 2 7 2 2 3" xfId="8669" xr:uid="{00000000-0005-0000-0000-0000DD210000}"/>
    <cellStyle name="Normal 6 2 2 7 2 2 3 2" xfId="28962" xr:uid="{86FFCD95-F3FC-455F-98B5-61E38C3FC778}"/>
    <cellStyle name="Normal 6 2 2 7 2 2 4" xfId="28959" xr:uid="{9230872D-3663-4B2C-8AF7-6CEC4E60C63D}"/>
    <cellStyle name="Normal 6 2 2 7 2 2 5" xfId="24499" xr:uid="{9994EA52-BC31-4C9E-867A-74EA9D19AF7F}"/>
    <cellStyle name="Normal 6 2 2 7 2 2 6" xfId="38359" xr:uid="{6FFA2096-B957-4317-BE5D-09E7166B2FD2}"/>
    <cellStyle name="Normal 6 2 2 7 2 2 7" xfId="40839" xr:uid="{C8F122E2-4F11-4E0C-B8F4-BE243A2FDD09}"/>
    <cellStyle name="Normal 6 2 2 7 2 2 8" xfId="43317" xr:uid="{47B9B98C-73AD-480F-BDE1-10E08B0C0216}"/>
    <cellStyle name="Normal 6 2 2 7 2 3" xfId="8670" xr:uid="{00000000-0005-0000-0000-0000DE210000}"/>
    <cellStyle name="Normal 6 2 2 7 2 3 2" xfId="8671" xr:uid="{00000000-0005-0000-0000-0000DF210000}"/>
    <cellStyle name="Normal 6 2 2 7 2 3 2 2" xfId="8672" xr:uid="{00000000-0005-0000-0000-0000E0210000}"/>
    <cellStyle name="Normal 6 2 2 7 2 3 2 2 2" xfId="28965" xr:uid="{F337404E-23BD-4E0D-9565-DCA954463A2A}"/>
    <cellStyle name="Normal 6 2 2 7 2 3 2 3" xfId="28964" xr:uid="{E541183F-5CCB-4725-A1B2-AF929C34BB74}"/>
    <cellStyle name="Normal 6 2 2 7 2 3 3" xfId="8673" xr:uid="{00000000-0005-0000-0000-0000E1210000}"/>
    <cellStyle name="Normal 6 2 2 7 2 3 3 2" xfId="28966" xr:uid="{E2270D07-1319-47DE-9E8E-BCFC8B83EBF6}"/>
    <cellStyle name="Normal 6 2 2 7 2 3 4" xfId="28963" xr:uid="{C48E0BA5-039B-41E1-A019-69F7F19D83FF}"/>
    <cellStyle name="Normal 6 2 2 7 2 4" xfId="8674" xr:uid="{00000000-0005-0000-0000-0000E2210000}"/>
    <cellStyle name="Normal 6 2 2 7 2 4 2" xfId="8675" xr:uid="{00000000-0005-0000-0000-0000E3210000}"/>
    <cellStyle name="Normal 6 2 2 7 2 4 2 2" xfId="28968" xr:uid="{657D65AD-EBF2-41EA-BD1A-2BA5FDED3639}"/>
    <cellStyle name="Normal 6 2 2 7 2 4 3" xfId="28967" xr:uid="{5D9E7539-7AB1-4B6F-8CA5-C732F0361746}"/>
    <cellStyle name="Normal 6 2 2 7 2 5" xfId="8676" xr:uid="{00000000-0005-0000-0000-0000E4210000}"/>
    <cellStyle name="Normal 6 2 2 7 2 5 2" xfId="28969" xr:uid="{E33AE180-019D-44FC-B924-F825FD116F52}"/>
    <cellStyle name="Normal 6 2 2 7 2 6" xfId="28958" xr:uid="{49BC08D8-E123-4318-AF9F-7FB94F178D50}"/>
    <cellStyle name="Normal 6 2 2 7 2 7" xfId="21909" xr:uid="{B8BB9EFC-3312-4FCE-B303-F562D15CF648}"/>
    <cellStyle name="Normal 6 2 2 7 2 8" xfId="37545" xr:uid="{44F7750F-A42A-4BCB-90AE-C83503CB59CB}"/>
    <cellStyle name="Normal 6 2 2 7 2 9" xfId="40025" xr:uid="{42A938C0-2029-4D9A-A9CA-8FD1D30D5049}"/>
    <cellStyle name="Normal 6 2 2 7 3" xfId="8677" xr:uid="{00000000-0005-0000-0000-0000E5210000}"/>
    <cellStyle name="Normal 6 2 2 7 3 2" xfId="8678" xr:uid="{00000000-0005-0000-0000-0000E6210000}"/>
    <cellStyle name="Normal 6 2 2 7 3 2 2" xfId="8679" xr:uid="{00000000-0005-0000-0000-0000E7210000}"/>
    <cellStyle name="Normal 6 2 2 7 3 2 2 2" xfId="8680" xr:uid="{00000000-0005-0000-0000-0000E8210000}"/>
    <cellStyle name="Normal 6 2 2 7 3 2 2 2 2" xfId="28973" xr:uid="{2F83545F-1781-4577-9A99-8FD3F038C56B}"/>
    <cellStyle name="Normal 6 2 2 7 3 2 2 3" xfId="28972" xr:uid="{9E3C2A46-59DF-469A-BD95-37E74651F68A}"/>
    <cellStyle name="Normal 6 2 2 7 3 2 3" xfId="8681" xr:uid="{00000000-0005-0000-0000-0000E9210000}"/>
    <cellStyle name="Normal 6 2 2 7 3 2 3 2" xfId="28974" xr:uid="{AFC9A233-B7AF-4814-A0DA-80BAD8BFFDD5}"/>
    <cellStyle name="Normal 6 2 2 7 3 2 4" xfId="28971" xr:uid="{2761FAD9-026A-478B-8984-A20FD137B5F8}"/>
    <cellStyle name="Normal 6 2 2 7 3 3" xfId="8682" xr:uid="{00000000-0005-0000-0000-0000EA210000}"/>
    <cellStyle name="Normal 6 2 2 7 3 3 2" xfId="8683" xr:uid="{00000000-0005-0000-0000-0000EB210000}"/>
    <cellStyle name="Normal 6 2 2 7 3 3 2 2" xfId="28976" xr:uid="{1BE31A1D-01B0-4EBF-9675-CD9B45D5CE58}"/>
    <cellStyle name="Normal 6 2 2 7 3 3 3" xfId="28975" xr:uid="{F19050D5-8881-4337-92FF-AC0BB986D238}"/>
    <cellStyle name="Normal 6 2 2 7 3 4" xfId="8684" xr:uid="{00000000-0005-0000-0000-0000EC210000}"/>
    <cellStyle name="Normal 6 2 2 7 3 4 2" xfId="28977" xr:uid="{B63C8DAB-5177-42B6-B7CE-9B83C298217F}"/>
    <cellStyle name="Normal 6 2 2 7 3 5" xfId="28970" xr:uid="{FA84D1DD-F9E7-4E2C-89C3-6A8B955BA61F}"/>
    <cellStyle name="Normal 6 2 2 7 3 6" xfId="24498" xr:uid="{1B5777E4-706B-4B2C-9C59-6198F9347EA9}"/>
    <cellStyle name="Normal 6 2 2 7 3 7" xfId="38358" xr:uid="{96934728-88F5-45E3-A02F-E79E72B1D7D6}"/>
    <cellStyle name="Normal 6 2 2 7 3 8" xfId="40838" xr:uid="{CC387704-5C7A-4F26-A96D-7ABC685A63B2}"/>
    <cellStyle name="Normal 6 2 2 7 3 9" xfId="43316" xr:uid="{1B74C068-30E6-41A2-A740-19BCCD9310EB}"/>
    <cellStyle name="Normal 6 2 2 7 4" xfId="8685" xr:uid="{00000000-0005-0000-0000-0000ED210000}"/>
    <cellStyle name="Normal 6 2 2 7 4 2" xfId="28978" xr:uid="{44AC86BD-AAD7-41EE-B675-9DAB6EEC06C3}"/>
    <cellStyle name="Normal 6 2 2 7 5" xfId="8686" xr:uid="{00000000-0005-0000-0000-0000EE210000}"/>
    <cellStyle name="Normal 6 2 2 7 5 2" xfId="8687" xr:uid="{00000000-0005-0000-0000-0000EF210000}"/>
    <cellStyle name="Normal 6 2 2 7 5 2 2" xfId="28980" xr:uid="{563908F8-6D80-478A-A4BB-44E336BE056E}"/>
    <cellStyle name="Normal 6 2 2 7 5 3" xfId="28979" xr:uid="{CDAD3769-FCCF-42BA-9812-67E06C412A99}"/>
    <cellStyle name="Normal 6 2 2 7 6" xfId="8688" xr:uid="{00000000-0005-0000-0000-0000F0210000}"/>
    <cellStyle name="Normal 6 2 2 7 6 2" xfId="28981" xr:uid="{EBD48F34-44BC-4EE7-AD03-C5DE79F580AF}"/>
    <cellStyle name="Normal 6 2 2 7 7" xfId="28957" xr:uid="{8E73BCDC-6089-44B5-92A0-20E1BC0B9AAD}"/>
    <cellStyle name="Normal 6 2 2 7 8" xfId="19990" xr:uid="{EBBCF1B3-29A9-4E7E-BBBC-8937B7805566}"/>
    <cellStyle name="Normal 6 2 2 7 9" xfId="36737" xr:uid="{37923FE9-7056-4340-87D0-35A781427B75}"/>
    <cellStyle name="Normal 6 2 2 8" xfId="8689" xr:uid="{00000000-0005-0000-0000-0000F1210000}"/>
    <cellStyle name="Normal 6 2 2 8 10" xfId="39218" xr:uid="{6D5A98BB-59E7-4184-9BBE-E11FC932BA42}"/>
    <cellStyle name="Normal 6 2 2 8 11" xfId="41696" xr:uid="{642CF058-6CC4-41E8-8B28-44BBA0EF0B0A}"/>
    <cellStyle name="Normal 6 2 2 8 2" xfId="8690" xr:uid="{00000000-0005-0000-0000-0000F2210000}"/>
    <cellStyle name="Normal 6 2 2 8 2 10" xfId="42505" xr:uid="{482C5C4C-B883-4634-AC2D-369B19909628}"/>
    <cellStyle name="Normal 6 2 2 8 2 2" xfId="8691" xr:uid="{00000000-0005-0000-0000-0000F3210000}"/>
    <cellStyle name="Normal 6 2 2 8 2 2 2" xfId="8692" xr:uid="{00000000-0005-0000-0000-0000F4210000}"/>
    <cellStyle name="Normal 6 2 2 8 2 2 2 2" xfId="8693" xr:uid="{00000000-0005-0000-0000-0000F5210000}"/>
    <cellStyle name="Normal 6 2 2 8 2 2 2 2 2" xfId="28986" xr:uid="{1F230580-5FAA-4693-B688-F5A504A73629}"/>
    <cellStyle name="Normal 6 2 2 8 2 2 2 3" xfId="28985" xr:uid="{21168269-239C-4413-9DBF-23B7C0B49C69}"/>
    <cellStyle name="Normal 6 2 2 8 2 2 3" xfId="8694" xr:uid="{00000000-0005-0000-0000-0000F6210000}"/>
    <cellStyle name="Normal 6 2 2 8 2 2 3 2" xfId="28987" xr:uid="{1F39B5E2-944D-457B-AC84-5549FC7D5526}"/>
    <cellStyle name="Normal 6 2 2 8 2 2 4" xfId="28984" xr:uid="{F0A98EC3-E0FD-4906-BB1B-0B151E1FEAFC}"/>
    <cellStyle name="Normal 6 2 2 8 2 2 5" xfId="24501" xr:uid="{E3149C9C-7818-4052-AC55-AEF2CCB22241}"/>
    <cellStyle name="Normal 6 2 2 8 2 2 6" xfId="38361" xr:uid="{2946B352-127C-49DB-AC56-05AF0B795CB4}"/>
    <cellStyle name="Normal 6 2 2 8 2 2 7" xfId="40841" xr:uid="{78D7C441-8FC9-4658-B710-85CE896377FD}"/>
    <cellStyle name="Normal 6 2 2 8 2 2 8" xfId="43319" xr:uid="{89362CFB-F5D1-4519-BC22-6A0AC33C7423}"/>
    <cellStyle name="Normal 6 2 2 8 2 3" xfId="8695" xr:uid="{00000000-0005-0000-0000-0000F7210000}"/>
    <cellStyle name="Normal 6 2 2 8 2 3 2" xfId="8696" xr:uid="{00000000-0005-0000-0000-0000F8210000}"/>
    <cellStyle name="Normal 6 2 2 8 2 3 2 2" xfId="8697" xr:uid="{00000000-0005-0000-0000-0000F9210000}"/>
    <cellStyle name="Normal 6 2 2 8 2 3 2 2 2" xfId="28990" xr:uid="{98B12A31-1ABE-4A21-B7C8-BC54E03D97E3}"/>
    <cellStyle name="Normal 6 2 2 8 2 3 2 3" xfId="28989" xr:uid="{1886D363-DBF1-4E77-A373-3D1EC60CD6A9}"/>
    <cellStyle name="Normal 6 2 2 8 2 3 3" xfId="8698" xr:uid="{00000000-0005-0000-0000-0000FA210000}"/>
    <cellStyle name="Normal 6 2 2 8 2 3 3 2" xfId="28991" xr:uid="{B9F4E69A-F1FA-4C17-9F12-71F68BB82501}"/>
    <cellStyle name="Normal 6 2 2 8 2 3 4" xfId="28988" xr:uid="{B3A273C2-3533-437A-B555-6B34F754C1C7}"/>
    <cellStyle name="Normal 6 2 2 8 2 4" xfId="8699" xr:uid="{00000000-0005-0000-0000-0000FB210000}"/>
    <cellStyle name="Normal 6 2 2 8 2 4 2" xfId="8700" xr:uid="{00000000-0005-0000-0000-0000FC210000}"/>
    <cellStyle name="Normal 6 2 2 8 2 4 2 2" xfId="28993" xr:uid="{4AA2460E-B862-4FF8-A4C3-2D00F014BFA9}"/>
    <cellStyle name="Normal 6 2 2 8 2 4 3" xfId="28992" xr:uid="{329A32BD-8F3B-436E-8E99-13D05CB6ADBD}"/>
    <cellStyle name="Normal 6 2 2 8 2 5" xfId="8701" xr:uid="{00000000-0005-0000-0000-0000FD210000}"/>
    <cellStyle name="Normal 6 2 2 8 2 5 2" xfId="28994" xr:uid="{4647E781-9576-42FF-BCC2-8A735519D145}"/>
    <cellStyle name="Normal 6 2 2 8 2 6" xfId="28983" xr:uid="{3A33CE8E-EC55-404A-B6C6-F9A3C3E11A97}"/>
    <cellStyle name="Normal 6 2 2 8 2 7" xfId="21911" xr:uid="{4E2E1543-6AFA-4A8C-8778-F9EB6B7329EC}"/>
    <cellStyle name="Normal 6 2 2 8 2 8" xfId="37547" xr:uid="{61F1156D-30BD-4ECC-915E-42944DC0B884}"/>
    <cellStyle name="Normal 6 2 2 8 2 9" xfId="40027" xr:uid="{6068C850-6AD6-4BDF-AABD-D379EC863F58}"/>
    <cellStyle name="Normal 6 2 2 8 3" xfId="8702" xr:uid="{00000000-0005-0000-0000-0000FE210000}"/>
    <cellStyle name="Normal 6 2 2 8 3 2" xfId="8703" xr:uid="{00000000-0005-0000-0000-0000FF210000}"/>
    <cellStyle name="Normal 6 2 2 8 3 2 2" xfId="8704" xr:uid="{00000000-0005-0000-0000-000000220000}"/>
    <cellStyle name="Normal 6 2 2 8 3 2 2 2" xfId="8705" xr:uid="{00000000-0005-0000-0000-000001220000}"/>
    <cellStyle name="Normal 6 2 2 8 3 2 2 2 2" xfId="28998" xr:uid="{60ABE2DD-473C-485C-8298-B816FF4E1713}"/>
    <cellStyle name="Normal 6 2 2 8 3 2 2 3" xfId="28997" xr:uid="{046CF798-8DDE-41E7-BB79-FCF04633216A}"/>
    <cellStyle name="Normal 6 2 2 8 3 2 3" xfId="8706" xr:uid="{00000000-0005-0000-0000-000002220000}"/>
    <cellStyle name="Normal 6 2 2 8 3 2 3 2" xfId="28999" xr:uid="{5B6A8F4D-2818-4587-BB56-12FEA5BCAE14}"/>
    <cellStyle name="Normal 6 2 2 8 3 2 4" xfId="28996" xr:uid="{7F14DD64-3087-43D7-843F-687A9D4C0706}"/>
    <cellStyle name="Normal 6 2 2 8 3 3" xfId="8707" xr:uid="{00000000-0005-0000-0000-000003220000}"/>
    <cellStyle name="Normal 6 2 2 8 3 3 2" xfId="8708" xr:uid="{00000000-0005-0000-0000-000004220000}"/>
    <cellStyle name="Normal 6 2 2 8 3 3 2 2" xfId="29001" xr:uid="{4C41E15C-45FF-402F-B003-399FAF9C1A54}"/>
    <cellStyle name="Normal 6 2 2 8 3 3 3" xfId="29000" xr:uid="{57F463B3-D7A0-4FAE-84EA-0BB147438517}"/>
    <cellStyle name="Normal 6 2 2 8 3 4" xfId="8709" xr:uid="{00000000-0005-0000-0000-000005220000}"/>
    <cellStyle name="Normal 6 2 2 8 3 4 2" xfId="29002" xr:uid="{0D2230D1-600D-46BB-B6D2-D68C4609716D}"/>
    <cellStyle name="Normal 6 2 2 8 3 5" xfId="28995" xr:uid="{D4E9D9EC-12B8-4626-B91B-3885CE04C6CB}"/>
    <cellStyle name="Normal 6 2 2 8 3 6" xfId="24500" xr:uid="{442001F6-BAB0-4031-94DB-5238434EED65}"/>
    <cellStyle name="Normal 6 2 2 8 3 7" xfId="38360" xr:uid="{FBD50B1E-D773-4C9C-95B5-8E60186DF479}"/>
    <cellStyle name="Normal 6 2 2 8 3 8" xfId="40840" xr:uid="{DE2A350F-9CD9-4586-B043-2F31255726BD}"/>
    <cellStyle name="Normal 6 2 2 8 3 9" xfId="43318" xr:uid="{099E09A7-6DDD-478C-B3DA-3030BC674AC2}"/>
    <cellStyle name="Normal 6 2 2 8 4" xfId="8710" xr:uid="{00000000-0005-0000-0000-000006220000}"/>
    <cellStyle name="Normal 6 2 2 8 4 2" xfId="29003" xr:uid="{71CA85F6-F131-45E0-92EF-D8B6EC96D5AD}"/>
    <cellStyle name="Normal 6 2 2 8 5" xfId="8711" xr:uid="{00000000-0005-0000-0000-000007220000}"/>
    <cellStyle name="Normal 6 2 2 8 5 2" xfId="8712" xr:uid="{00000000-0005-0000-0000-000008220000}"/>
    <cellStyle name="Normal 6 2 2 8 5 2 2" xfId="29005" xr:uid="{82DF7471-48A0-416A-9967-385992839530}"/>
    <cellStyle name="Normal 6 2 2 8 5 3" xfId="29004" xr:uid="{EAE1FAC4-E81E-4E16-BCDD-E3E98340E36D}"/>
    <cellStyle name="Normal 6 2 2 8 6" xfId="8713" xr:uid="{00000000-0005-0000-0000-000009220000}"/>
    <cellStyle name="Normal 6 2 2 8 6 2" xfId="29006" xr:uid="{7E6072C7-6970-4E41-BEF4-113808C75C85}"/>
    <cellStyle name="Normal 6 2 2 8 7" xfId="28982" xr:uid="{26D27E18-3617-4DC2-A5FC-6686D005F452}"/>
    <cellStyle name="Normal 6 2 2 8 8" xfId="19991" xr:uid="{7E665F82-2A4B-410B-ABD9-8B78BFF81F86}"/>
    <cellStyle name="Normal 6 2 2 8 9" xfId="36738" xr:uid="{914F70E7-4FB8-48AB-B943-2D753346E189}"/>
    <cellStyle name="Normal 6 2 2 9" xfId="8714" xr:uid="{00000000-0005-0000-0000-00000A220000}"/>
    <cellStyle name="Normal 6 2 2 9 10" xfId="39219" xr:uid="{8ED1E975-C761-4BC2-B02E-8EFC7BB8C62A}"/>
    <cellStyle name="Normal 6 2 2 9 11" xfId="41697" xr:uid="{191B53B9-C73F-41A8-9CB9-502F1F64285A}"/>
    <cellStyle name="Normal 6 2 2 9 2" xfId="8715" xr:uid="{00000000-0005-0000-0000-00000B220000}"/>
    <cellStyle name="Normal 6 2 2 9 2 10" xfId="42506" xr:uid="{A8F642B2-BC63-4998-B303-3A90643C3203}"/>
    <cellStyle name="Normal 6 2 2 9 2 2" xfId="8716" xr:uid="{00000000-0005-0000-0000-00000C220000}"/>
    <cellStyle name="Normal 6 2 2 9 2 2 2" xfId="8717" xr:uid="{00000000-0005-0000-0000-00000D220000}"/>
    <cellStyle name="Normal 6 2 2 9 2 2 2 2" xfId="8718" xr:uid="{00000000-0005-0000-0000-00000E220000}"/>
    <cellStyle name="Normal 6 2 2 9 2 2 2 2 2" xfId="29011" xr:uid="{E722DE25-2974-40B8-BB04-614CFFBC8A32}"/>
    <cellStyle name="Normal 6 2 2 9 2 2 2 3" xfId="29010" xr:uid="{C1FAD341-9043-4940-99AA-85221EBFAD02}"/>
    <cellStyle name="Normal 6 2 2 9 2 2 3" xfId="8719" xr:uid="{00000000-0005-0000-0000-00000F220000}"/>
    <cellStyle name="Normal 6 2 2 9 2 2 3 2" xfId="29012" xr:uid="{808E350B-E7C0-4864-A70F-C1E0C55F587B}"/>
    <cellStyle name="Normal 6 2 2 9 2 2 4" xfId="29009" xr:uid="{00C0EDFE-44C5-47F1-8534-B7585584C770}"/>
    <cellStyle name="Normal 6 2 2 9 2 2 5" xfId="24503" xr:uid="{15D9455F-F60D-4BFC-8B83-528EE8C25305}"/>
    <cellStyle name="Normal 6 2 2 9 2 2 6" xfId="38363" xr:uid="{5E7844D7-B2C1-45B3-8EDE-14451447976F}"/>
    <cellStyle name="Normal 6 2 2 9 2 2 7" xfId="40843" xr:uid="{EAC25F07-6EB3-447F-B995-204118C63729}"/>
    <cellStyle name="Normal 6 2 2 9 2 2 8" xfId="43321" xr:uid="{5235DDF5-8E3C-4228-ADDE-D69EC51908A8}"/>
    <cellStyle name="Normal 6 2 2 9 2 3" xfId="8720" xr:uid="{00000000-0005-0000-0000-000010220000}"/>
    <cellStyle name="Normal 6 2 2 9 2 3 2" xfId="8721" xr:uid="{00000000-0005-0000-0000-000011220000}"/>
    <cellStyle name="Normal 6 2 2 9 2 3 2 2" xfId="8722" xr:uid="{00000000-0005-0000-0000-000012220000}"/>
    <cellStyle name="Normal 6 2 2 9 2 3 2 2 2" xfId="29015" xr:uid="{58EFAC51-DB0F-4E01-B3BC-2D801864601D}"/>
    <cellStyle name="Normal 6 2 2 9 2 3 2 3" xfId="29014" xr:uid="{8455DBB5-029A-405B-80CC-A45D66B00C65}"/>
    <cellStyle name="Normal 6 2 2 9 2 3 3" xfId="8723" xr:uid="{00000000-0005-0000-0000-000013220000}"/>
    <cellStyle name="Normal 6 2 2 9 2 3 3 2" xfId="29016" xr:uid="{2E641665-DD6D-4384-AB9E-4FEB6F83B7E7}"/>
    <cellStyle name="Normal 6 2 2 9 2 3 4" xfId="29013" xr:uid="{E1196182-3ECF-47D5-9ABF-707F43C0B88F}"/>
    <cellStyle name="Normal 6 2 2 9 2 4" xfId="8724" xr:uid="{00000000-0005-0000-0000-000014220000}"/>
    <cellStyle name="Normal 6 2 2 9 2 4 2" xfId="8725" xr:uid="{00000000-0005-0000-0000-000015220000}"/>
    <cellStyle name="Normal 6 2 2 9 2 4 2 2" xfId="29018" xr:uid="{EB4A75CA-4949-4506-A453-995C36DD16A8}"/>
    <cellStyle name="Normal 6 2 2 9 2 4 3" xfId="29017" xr:uid="{D37A3910-FB54-4381-86D4-9C6A6CD11DD6}"/>
    <cellStyle name="Normal 6 2 2 9 2 5" xfId="8726" xr:uid="{00000000-0005-0000-0000-000016220000}"/>
    <cellStyle name="Normal 6 2 2 9 2 5 2" xfId="29019" xr:uid="{E0FCF6A9-153B-4965-BA0F-1AA94F7614A1}"/>
    <cellStyle name="Normal 6 2 2 9 2 6" xfId="29008" xr:uid="{2A7E822D-1C69-49C8-8733-64B43F28E511}"/>
    <cellStyle name="Normal 6 2 2 9 2 7" xfId="21912" xr:uid="{67C1D136-7E12-4FD1-A931-25AB0643E2C5}"/>
    <cellStyle name="Normal 6 2 2 9 2 8" xfId="37548" xr:uid="{18CE4DCF-0C5A-4272-AA61-21843C4E5466}"/>
    <cellStyle name="Normal 6 2 2 9 2 9" xfId="40028" xr:uid="{8B4DB2E6-B5C6-4625-945D-C373B2831628}"/>
    <cellStyle name="Normal 6 2 2 9 3" xfId="8727" xr:uid="{00000000-0005-0000-0000-000017220000}"/>
    <cellStyle name="Normal 6 2 2 9 3 2" xfId="8728" xr:uid="{00000000-0005-0000-0000-000018220000}"/>
    <cellStyle name="Normal 6 2 2 9 3 2 2" xfId="8729" xr:uid="{00000000-0005-0000-0000-000019220000}"/>
    <cellStyle name="Normal 6 2 2 9 3 2 2 2" xfId="8730" xr:uid="{00000000-0005-0000-0000-00001A220000}"/>
    <cellStyle name="Normal 6 2 2 9 3 2 2 2 2" xfId="29023" xr:uid="{4E520ED3-F8D1-4FE4-94D6-93D00300D204}"/>
    <cellStyle name="Normal 6 2 2 9 3 2 2 3" xfId="29022" xr:uid="{AB7C92A8-5C00-4E3E-B3FB-3CA2F0158CE4}"/>
    <cellStyle name="Normal 6 2 2 9 3 2 3" xfId="8731" xr:uid="{00000000-0005-0000-0000-00001B220000}"/>
    <cellStyle name="Normal 6 2 2 9 3 2 3 2" xfId="29024" xr:uid="{6657BE66-1CE2-44C8-B0D5-AD2D1E5359C0}"/>
    <cellStyle name="Normal 6 2 2 9 3 2 4" xfId="29021" xr:uid="{85255446-D9DE-4452-976E-2D483B1F0DA4}"/>
    <cellStyle name="Normal 6 2 2 9 3 3" xfId="8732" xr:uid="{00000000-0005-0000-0000-00001C220000}"/>
    <cellStyle name="Normal 6 2 2 9 3 3 2" xfId="8733" xr:uid="{00000000-0005-0000-0000-00001D220000}"/>
    <cellStyle name="Normal 6 2 2 9 3 3 2 2" xfId="29026" xr:uid="{6FDE3AB1-57E8-474E-9FA9-06509D4E5057}"/>
    <cellStyle name="Normal 6 2 2 9 3 3 3" xfId="29025" xr:uid="{CCEFAB43-DBAF-410D-8799-6AFBF1407646}"/>
    <cellStyle name="Normal 6 2 2 9 3 4" xfId="8734" xr:uid="{00000000-0005-0000-0000-00001E220000}"/>
    <cellStyle name="Normal 6 2 2 9 3 4 2" xfId="29027" xr:uid="{50AB5AE2-F50E-4FD1-97A6-E584FE5FBC49}"/>
    <cellStyle name="Normal 6 2 2 9 3 5" xfId="29020" xr:uid="{73FEB30F-05F2-4E38-A85E-3CEF31997258}"/>
    <cellStyle name="Normal 6 2 2 9 3 6" xfId="24502" xr:uid="{ABEDA4DC-BA7E-474D-B000-E7D5FD3F0E5C}"/>
    <cellStyle name="Normal 6 2 2 9 3 7" xfId="38362" xr:uid="{C08739AA-FB6D-4C0F-88D4-999F99A5EE8F}"/>
    <cellStyle name="Normal 6 2 2 9 3 8" xfId="40842" xr:uid="{65CED4C4-A889-4390-B35A-557E7E05C4A6}"/>
    <cellStyle name="Normal 6 2 2 9 3 9" xfId="43320" xr:uid="{23E4F696-9F53-4C5A-BA52-E1BF0365F53C}"/>
    <cellStyle name="Normal 6 2 2 9 4" xfId="8735" xr:uid="{00000000-0005-0000-0000-00001F220000}"/>
    <cellStyle name="Normal 6 2 2 9 4 2" xfId="29028" xr:uid="{DE30D436-514F-4A42-90D4-505536937FE7}"/>
    <cellStyle name="Normal 6 2 2 9 5" xfId="8736" xr:uid="{00000000-0005-0000-0000-000020220000}"/>
    <cellStyle name="Normal 6 2 2 9 5 2" xfId="8737" xr:uid="{00000000-0005-0000-0000-000021220000}"/>
    <cellStyle name="Normal 6 2 2 9 5 2 2" xfId="29030" xr:uid="{35FFFD69-E6B7-4730-B9E1-FF27B5E327C9}"/>
    <cellStyle name="Normal 6 2 2 9 5 3" xfId="29029" xr:uid="{5F5F78CB-AC75-4D04-9758-7144437DEFF6}"/>
    <cellStyle name="Normal 6 2 2 9 6" xfId="8738" xr:uid="{00000000-0005-0000-0000-000022220000}"/>
    <cellStyle name="Normal 6 2 2 9 6 2" xfId="29031" xr:uid="{087D6052-D448-4CB5-B921-23E8315BFEB8}"/>
    <cellStyle name="Normal 6 2 2 9 7" xfId="29007" xr:uid="{9FD8559C-314C-43D6-A4EB-C289C1BEEB49}"/>
    <cellStyle name="Normal 6 2 2 9 8" xfId="19992" xr:uid="{0F192195-9B99-4504-A16E-8B8DFF718DE0}"/>
    <cellStyle name="Normal 6 2 2 9 9" xfId="36739" xr:uid="{A08A6709-C568-4CE5-BFD5-90C25BF322AB}"/>
    <cellStyle name="Normal 6 2 3" xfId="8739" xr:uid="{00000000-0005-0000-0000-000023220000}"/>
    <cellStyle name="Normal 6 2 3 2" xfId="19993" xr:uid="{77A1973B-A463-42CD-A377-38DA1D35538F}"/>
    <cellStyle name="Normal 6 2 4" xfId="8740" xr:uid="{00000000-0005-0000-0000-000024220000}"/>
    <cellStyle name="Normal 6 2 4 2" xfId="8741" xr:uid="{00000000-0005-0000-0000-000025220000}"/>
    <cellStyle name="Normal 6 2 4 2 2" xfId="21915" xr:uid="{1671184F-F8B3-4A7D-A1FD-F7A37C394C40}"/>
    <cellStyle name="Normal 6 2 4 3" xfId="19994" xr:uid="{BBF3BE0D-5986-4379-9D1C-9CBB5F116FC1}"/>
    <cellStyle name="Normal 6 2 5" xfId="8742" xr:uid="{00000000-0005-0000-0000-000026220000}"/>
    <cellStyle name="Normal 6 2 5 2" xfId="19995" xr:uid="{7A461C0A-7FEB-4220-A75F-39A1B733799C}"/>
    <cellStyle name="Normal 6 2 6" xfId="8743" xr:uid="{00000000-0005-0000-0000-000027220000}"/>
    <cellStyle name="Normal 6 2 6 2" xfId="19996" xr:uid="{9E095157-79F1-459D-9262-681921B020B0}"/>
    <cellStyle name="Normal 6 2 7" xfId="8744" xr:uid="{00000000-0005-0000-0000-000028220000}"/>
    <cellStyle name="Normal 6 2 7 2" xfId="19997" xr:uid="{309553F7-BBFB-4196-9BAE-3013A997A1F5}"/>
    <cellStyle name="Normal 6 2 8" xfId="8745" xr:uid="{00000000-0005-0000-0000-000029220000}"/>
    <cellStyle name="Normal 6 2 8 2" xfId="19998" xr:uid="{A72452FB-7E6C-4C1D-BA3F-7D763D5E4981}"/>
    <cellStyle name="Normal 6 2 9" xfId="8746" xr:uid="{00000000-0005-0000-0000-00002A220000}"/>
    <cellStyle name="Normal 6 2 9 2" xfId="21916" xr:uid="{780AC06E-BC62-41F6-9338-F924EEF1D0EA}"/>
    <cellStyle name="Normal 6 3" xfId="8747" xr:uid="{00000000-0005-0000-0000-00002B220000}"/>
    <cellStyle name="Normal 6 3 10" xfId="8748" xr:uid="{00000000-0005-0000-0000-00002C220000}"/>
    <cellStyle name="Normal 6 3 10 2" xfId="21917" xr:uid="{6228F57D-DA8F-43B0-9287-1093E2B5EFC0}"/>
    <cellStyle name="Normal 6 3 11" xfId="8749" xr:uid="{00000000-0005-0000-0000-00002D220000}"/>
    <cellStyle name="Normal 6 3 11 2" xfId="21918" xr:uid="{1832BB52-A62E-462C-BEA7-A6E8D372CE7D}"/>
    <cellStyle name="Normal 6 3 12" xfId="8750" xr:uid="{00000000-0005-0000-0000-00002E220000}"/>
    <cellStyle name="Normal 6 3 12 2" xfId="21919" xr:uid="{2F05703C-BF02-400D-9FD7-EFEE3C054DB0}"/>
    <cellStyle name="Normal 6 3 13" xfId="8751" xr:uid="{00000000-0005-0000-0000-00002F220000}"/>
    <cellStyle name="Normal 6 3 13 2" xfId="21920" xr:uid="{4281D57D-7D6E-41D6-9DFC-5577F48EAD40}"/>
    <cellStyle name="Normal 6 3 14" xfId="8752" xr:uid="{00000000-0005-0000-0000-000030220000}"/>
    <cellStyle name="Normal 6 3 14 2" xfId="29032" xr:uid="{CD58CC0E-BDB1-4991-A7DC-9F27FAC2EBF1}"/>
    <cellStyle name="Normal 6 3 14 3" xfId="21921" xr:uid="{3F4BDEF9-397A-4B3C-95B1-E3CDD48E4EED}"/>
    <cellStyle name="Normal 6 3 15" xfId="8753" xr:uid="{00000000-0005-0000-0000-000031220000}"/>
    <cellStyle name="Normal 6 3 15 2" xfId="21922" xr:uid="{D8B6F472-42A0-42E2-8F56-2D69B3F61C0E}"/>
    <cellStyle name="Normal 6 3 16" xfId="8754" xr:uid="{00000000-0005-0000-0000-000032220000}"/>
    <cellStyle name="Normal 6 3 16 2" xfId="29033" xr:uid="{6D13F57B-B15E-40CC-9844-4ACEF85C5EF1}"/>
    <cellStyle name="Normal 6 3 16 3" xfId="21923" xr:uid="{EEF72F76-2632-4115-B470-4DBADFC170E4}"/>
    <cellStyle name="Normal 6 3 17" xfId="8755" xr:uid="{00000000-0005-0000-0000-000033220000}"/>
    <cellStyle name="Normal 6 3 17 10" xfId="40031" xr:uid="{45D01C5C-931F-4211-B71A-AF6FE9FBBFAF}"/>
    <cellStyle name="Normal 6 3 17 11" xfId="42509" xr:uid="{B1BCF9A4-5BA7-448C-8F3B-F40A511B4D8A}"/>
    <cellStyle name="Normal 6 3 17 2" xfId="8756" xr:uid="{00000000-0005-0000-0000-000034220000}"/>
    <cellStyle name="Normal 6 3 17 2 10" xfId="42510" xr:uid="{896CC7D1-D5C8-4204-B246-DD58BCE07396}"/>
    <cellStyle name="Normal 6 3 17 2 2" xfId="8757" xr:uid="{00000000-0005-0000-0000-000035220000}"/>
    <cellStyle name="Normal 6 3 17 2 2 2" xfId="8758" xr:uid="{00000000-0005-0000-0000-000036220000}"/>
    <cellStyle name="Normal 6 3 17 2 2 2 2" xfId="8759" xr:uid="{00000000-0005-0000-0000-000037220000}"/>
    <cellStyle name="Normal 6 3 17 2 2 2 2 2" xfId="29038" xr:uid="{8C54C282-109D-4F02-8E7F-12EEDBACE14B}"/>
    <cellStyle name="Normal 6 3 17 2 2 2 3" xfId="29037" xr:uid="{1D784080-3061-40DC-940C-114B265E4C12}"/>
    <cellStyle name="Normal 6 3 17 2 2 3" xfId="8760" xr:uid="{00000000-0005-0000-0000-000038220000}"/>
    <cellStyle name="Normal 6 3 17 2 2 3 2" xfId="29039" xr:uid="{3649EA28-9580-40FA-A464-E866E3F65CB4}"/>
    <cellStyle name="Normal 6 3 17 2 2 4" xfId="29036" xr:uid="{90A4712E-86BE-4BC8-92B1-8C859FAE0785}"/>
    <cellStyle name="Normal 6 3 17 2 2 5" xfId="24505" xr:uid="{F0B15BCB-FBB5-4EBB-8687-8CDAF0F124DE}"/>
    <cellStyle name="Normal 6 3 17 2 2 6" xfId="38365" xr:uid="{2C8E153F-A7FA-45CB-A47A-C8FCDC7E5103}"/>
    <cellStyle name="Normal 6 3 17 2 2 7" xfId="40845" xr:uid="{ED7A737E-6E49-40C4-9D5B-F6F7F08FCD2E}"/>
    <cellStyle name="Normal 6 3 17 2 2 8" xfId="43323" xr:uid="{0CFB4ED5-D20F-421D-BD1E-15C40C8A3F45}"/>
    <cellStyle name="Normal 6 3 17 2 3" xfId="8761" xr:uid="{00000000-0005-0000-0000-000039220000}"/>
    <cellStyle name="Normal 6 3 17 2 3 2" xfId="8762" xr:uid="{00000000-0005-0000-0000-00003A220000}"/>
    <cellStyle name="Normal 6 3 17 2 3 2 2" xfId="8763" xr:uid="{00000000-0005-0000-0000-00003B220000}"/>
    <cellStyle name="Normal 6 3 17 2 3 2 2 2" xfId="29042" xr:uid="{A0516AC6-F3D7-48B6-BCE8-C7A4EB93EDF3}"/>
    <cellStyle name="Normal 6 3 17 2 3 2 3" xfId="29041" xr:uid="{7E58D04E-617F-499F-B13E-390D82C1C2A8}"/>
    <cellStyle name="Normal 6 3 17 2 3 3" xfId="8764" xr:uid="{00000000-0005-0000-0000-00003C220000}"/>
    <cellStyle name="Normal 6 3 17 2 3 3 2" xfId="29043" xr:uid="{592ED9B7-A18F-4ADE-9471-703C2AF81079}"/>
    <cellStyle name="Normal 6 3 17 2 3 4" xfId="29040" xr:uid="{6981CBBA-3B8E-49C2-96AF-C1A8F91E86CD}"/>
    <cellStyle name="Normal 6 3 17 2 4" xfId="8765" xr:uid="{00000000-0005-0000-0000-00003D220000}"/>
    <cellStyle name="Normal 6 3 17 2 4 2" xfId="8766" xr:uid="{00000000-0005-0000-0000-00003E220000}"/>
    <cellStyle name="Normal 6 3 17 2 4 2 2" xfId="29045" xr:uid="{3E19420F-20B3-4FF7-AA22-DBF974C8A76D}"/>
    <cellStyle name="Normal 6 3 17 2 4 3" xfId="29044" xr:uid="{EA3E15AC-DB94-4AF7-B039-BD7E36A89D96}"/>
    <cellStyle name="Normal 6 3 17 2 5" xfId="8767" xr:uid="{00000000-0005-0000-0000-00003F220000}"/>
    <cellStyle name="Normal 6 3 17 2 5 2" xfId="29046" xr:uid="{66E5CDC4-E4FC-400F-9A57-4572AD302650}"/>
    <cellStyle name="Normal 6 3 17 2 6" xfId="29035" xr:uid="{6C04EB67-3196-4F8D-8731-3847F9467154}"/>
    <cellStyle name="Normal 6 3 17 2 7" xfId="21925" xr:uid="{6E2C86BD-2288-487A-8536-04FE5EAC31EA}"/>
    <cellStyle name="Normal 6 3 17 2 8" xfId="37552" xr:uid="{B995608D-A4DB-415C-89CC-9CED8E8669AB}"/>
    <cellStyle name="Normal 6 3 17 2 9" xfId="40032" xr:uid="{366F6AD0-092C-448B-9C78-56D59A8DA165}"/>
    <cellStyle name="Normal 6 3 17 3" xfId="8768" xr:uid="{00000000-0005-0000-0000-000040220000}"/>
    <cellStyle name="Normal 6 3 17 3 2" xfId="8769" xr:uid="{00000000-0005-0000-0000-000041220000}"/>
    <cellStyle name="Normal 6 3 17 3 2 2" xfId="8770" xr:uid="{00000000-0005-0000-0000-000042220000}"/>
    <cellStyle name="Normal 6 3 17 3 2 2 2" xfId="29049" xr:uid="{2E2E6011-36D8-40A8-BBCD-4ADBBF2D60C9}"/>
    <cellStyle name="Normal 6 3 17 3 2 3" xfId="29048" xr:uid="{89ADEDF0-062F-4E50-B310-9C04F31B7E4C}"/>
    <cellStyle name="Normal 6 3 17 3 3" xfId="8771" xr:uid="{00000000-0005-0000-0000-000043220000}"/>
    <cellStyle name="Normal 6 3 17 3 3 2" xfId="29050" xr:uid="{EED215E4-8D1E-4E3A-A7D6-63F8F1A9F925}"/>
    <cellStyle name="Normal 6 3 17 3 4" xfId="29047" xr:uid="{BD991EF4-FB90-4BB9-B263-8C8AB345E8F9}"/>
    <cellStyle name="Normal 6 3 17 3 5" xfId="24504" xr:uid="{2C283BA4-6363-4A55-98E6-42D715C331BC}"/>
    <cellStyle name="Normal 6 3 17 3 6" xfId="38364" xr:uid="{4FEADDEB-9AA9-43A7-B7A9-CF8CFEDD6945}"/>
    <cellStyle name="Normal 6 3 17 3 7" xfId="40844" xr:uid="{86D98644-E5A1-4EDD-875B-24DAD87CB567}"/>
    <cellStyle name="Normal 6 3 17 3 8" xfId="43322" xr:uid="{673C60F3-A473-4678-BD7C-F9AA6125B506}"/>
    <cellStyle name="Normal 6 3 17 4" xfId="8772" xr:uid="{00000000-0005-0000-0000-000044220000}"/>
    <cellStyle name="Normal 6 3 17 4 2" xfId="8773" xr:uid="{00000000-0005-0000-0000-000045220000}"/>
    <cellStyle name="Normal 6 3 17 4 2 2" xfId="8774" xr:uid="{00000000-0005-0000-0000-000046220000}"/>
    <cellStyle name="Normal 6 3 17 4 2 2 2" xfId="29053" xr:uid="{A9515443-2F51-48A5-9A84-CB5E56EBE5AF}"/>
    <cellStyle name="Normal 6 3 17 4 2 3" xfId="29052" xr:uid="{1487A4EC-4AEB-4309-A053-0AC1812992B4}"/>
    <cellStyle name="Normal 6 3 17 4 3" xfId="8775" xr:uid="{00000000-0005-0000-0000-000047220000}"/>
    <cellStyle name="Normal 6 3 17 4 3 2" xfId="29054" xr:uid="{06CDBB76-33D2-4116-952D-8637369F0B05}"/>
    <cellStyle name="Normal 6 3 17 4 4" xfId="29051" xr:uid="{FBFA38F4-632B-4D03-8340-4AEC19386E5C}"/>
    <cellStyle name="Normal 6 3 17 5" xfId="8776" xr:uid="{00000000-0005-0000-0000-000048220000}"/>
    <cellStyle name="Normal 6 3 17 5 2" xfId="8777" xr:uid="{00000000-0005-0000-0000-000049220000}"/>
    <cellStyle name="Normal 6 3 17 5 2 2" xfId="29056" xr:uid="{54A8DB56-C9F7-41FA-A581-7096A3C57263}"/>
    <cellStyle name="Normal 6 3 17 5 3" xfId="29055" xr:uid="{9C286D24-1808-49DF-9C72-2805B882899D}"/>
    <cellStyle name="Normal 6 3 17 6" xfId="8778" xr:uid="{00000000-0005-0000-0000-00004A220000}"/>
    <cellStyle name="Normal 6 3 17 6 2" xfId="29057" xr:uid="{76738349-82A9-430F-845A-B3EE31FC7EF5}"/>
    <cellStyle name="Normal 6 3 17 7" xfId="29034" xr:uid="{686A3208-71DE-4E88-ACB1-C7F5054A0F49}"/>
    <cellStyle name="Normal 6 3 17 8" xfId="21924" xr:uid="{B4FE44E2-06E3-42F3-B219-E255787C6C90}"/>
    <cellStyle name="Normal 6 3 17 9" xfId="37551" xr:uid="{19E42641-A92F-4DED-A097-1DD6F34E3AD3}"/>
    <cellStyle name="Normal 6 3 18" xfId="8779" xr:uid="{00000000-0005-0000-0000-00004B220000}"/>
    <cellStyle name="Normal 6 3 18 2" xfId="29058" xr:uid="{E0D39842-8F88-46E3-BD69-974F1AF1BA44}"/>
    <cellStyle name="Normal 6 3 18 3" xfId="21926" xr:uid="{64D48EE5-D3BD-42D7-8D43-1DA2E7513B52}"/>
    <cellStyle name="Normal 6 3 19" xfId="19999" xr:uid="{787459FB-0E38-4AE0-8253-76997EEB8974}"/>
    <cellStyle name="Normal 6 3 2" xfId="8780" xr:uid="{00000000-0005-0000-0000-00004C220000}"/>
    <cellStyle name="Normal 6 3 2 2" xfId="20000" xr:uid="{B0120926-30DD-4FBA-A3EF-73E60E9108F4}"/>
    <cellStyle name="Normal 6 3 3" xfId="8781" xr:uid="{00000000-0005-0000-0000-00004D220000}"/>
    <cellStyle name="Normal 6 3 3 2" xfId="20001" xr:uid="{EA652D30-F84C-4516-9C62-4A15873B3BB3}"/>
    <cellStyle name="Normal 6 3 4" xfId="8782" xr:uid="{00000000-0005-0000-0000-00004E220000}"/>
    <cellStyle name="Normal 6 3 4 2" xfId="20002" xr:uid="{952A0FA1-A440-4000-A7C6-3E973E4F674B}"/>
    <cellStyle name="Normal 6 3 5" xfId="8783" xr:uid="{00000000-0005-0000-0000-00004F220000}"/>
    <cellStyle name="Normal 6 3 5 2" xfId="20003" xr:uid="{B2500FE4-7775-4493-B477-11C9396B30AD}"/>
    <cellStyle name="Normal 6 3 6" xfId="8784" xr:uid="{00000000-0005-0000-0000-000050220000}"/>
    <cellStyle name="Normal 6 3 6 2" xfId="20004" xr:uid="{3ECFC43D-8B59-44EA-A998-0CC3270341EF}"/>
    <cellStyle name="Normal 6 3 7" xfId="8785" xr:uid="{00000000-0005-0000-0000-000051220000}"/>
    <cellStyle name="Normal 6 3 7 2" xfId="20005" xr:uid="{EAF691A3-0ED4-466C-8D52-AD7E14CBB636}"/>
    <cellStyle name="Normal 6 3 8" xfId="8786" xr:uid="{00000000-0005-0000-0000-000052220000}"/>
    <cellStyle name="Normal 6 3 8 2" xfId="20006" xr:uid="{7BE1571A-640D-45DD-B902-ACEFEDD6CA0C}"/>
    <cellStyle name="Normal 6 3 9" xfId="8787" xr:uid="{00000000-0005-0000-0000-000053220000}"/>
    <cellStyle name="Normal 6 3 9 2" xfId="21930" xr:uid="{48CB5E4B-66DB-4FE5-8875-D70285096856}"/>
    <cellStyle name="Normal 6 4" xfId="8788" xr:uid="{00000000-0005-0000-0000-000054220000}"/>
    <cellStyle name="Normal 6 4 2" xfId="8789" xr:uid="{00000000-0005-0000-0000-000055220000}"/>
    <cellStyle name="Normal 6 4 2 2" xfId="20008" xr:uid="{5D885A38-8E95-47B7-BD18-73C610FB78DE}"/>
    <cellStyle name="Normal 6 4 3" xfId="8790" xr:uid="{00000000-0005-0000-0000-000056220000}"/>
    <cellStyle name="Normal 6 4 3 2" xfId="20009" xr:uid="{B4530622-D40F-4EDB-AD7C-39F5F29AD4BD}"/>
    <cellStyle name="Normal 6 4 4" xfId="8791" xr:uid="{00000000-0005-0000-0000-000057220000}"/>
    <cellStyle name="Normal 6 4 4 2" xfId="20010" xr:uid="{0D824BE8-41EF-4589-A08E-C934A7C1DA5F}"/>
    <cellStyle name="Normal 6 4 5" xfId="8792" xr:uid="{00000000-0005-0000-0000-000058220000}"/>
    <cellStyle name="Normal 6 4 5 2" xfId="20011" xr:uid="{A49919BF-1074-402A-8B51-38263CE253B0}"/>
    <cellStyle name="Normal 6 4 6" xfId="8793" xr:uid="{00000000-0005-0000-0000-000059220000}"/>
    <cellStyle name="Normal 6 4 6 2" xfId="20012" xr:uid="{DEE864DE-1E83-49ED-BFB2-7092D0D0DC1C}"/>
    <cellStyle name="Normal 6 4 7" xfId="8794" xr:uid="{00000000-0005-0000-0000-00005A220000}"/>
    <cellStyle name="Normal 6 4 7 2" xfId="20013" xr:uid="{5D85D0FA-5515-4DAA-875B-FB80E80788E7}"/>
    <cellStyle name="Normal 6 4 8" xfId="8795" xr:uid="{00000000-0005-0000-0000-00005B220000}"/>
    <cellStyle name="Normal 6 4 8 2" xfId="20014" xr:uid="{649F0AD8-48A7-4574-B65A-E8EEBB7C0017}"/>
    <cellStyle name="Normal 6 4 9" xfId="20007" xr:uid="{A7D8731F-F44A-48A9-8F10-7C6759EA31FB}"/>
    <cellStyle name="Normal 6 5" xfId="8796" xr:uid="{00000000-0005-0000-0000-00005C220000}"/>
    <cellStyle name="Normal 6 5 2" xfId="8797" xr:uid="{00000000-0005-0000-0000-00005D220000}"/>
    <cellStyle name="Normal 6 5 2 2" xfId="20016" xr:uid="{49D9BB5D-C265-41E7-872E-A8F739C37E53}"/>
    <cellStyle name="Normal 6 5 3" xfId="8798" xr:uid="{00000000-0005-0000-0000-00005E220000}"/>
    <cellStyle name="Normal 6 5 3 2" xfId="20017" xr:uid="{12D576EB-3525-4614-9FC0-7559616E3BD6}"/>
    <cellStyle name="Normal 6 5 4" xfId="8799" xr:uid="{00000000-0005-0000-0000-00005F220000}"/>
    <cellStyle name="Normal 6 5 4 2" xfId="20018" xr:uid="{4DE37B65-A641-4DE6-BC41-C312CC8B6720}"/>
    <cellStyle name="Normal 6 5 5" xfId="8800" xr:uid="{00000000-0005-0000-0000-000060220000}"/>
    <cellStyle name="Normal 6 5 5 2" xfId="20019" xr:uid="{799839CD-0F13-402E-AC89-DD8FED895042}"/>
    <cellStyle name="Normal 6 5 6" xfId="8801" xr:uid="{00000000-0005-0000-0000-000061220000}"/>
    <cellStyle name="Normal 6 5 6 2" xfId="20020" xr:uid="{056C184E-A769-4D98-A748-4A181571F716}"/>
    <cellStyle name="Normal 6 5 7" xfId="8802" xr:uid="{00000000-0005-0000-0000-000062220000}"/>
    <cellStyle name="Normal 6 5 7 2" xfId="20021" xr:uid="{C8A8FCF2-4522-486A-842B-D3E51DC844EA}"/>
    <cellStyle name="Normal 6 5 8" xfId="8803" xr:uid="{00000000-0005-0000-0000-000063220000}"/>
    <cellStyle name="Normal 6 5 8 2" xfId="20022" xr:uid="{3EE86011-2B5F-46CB-A9D9-EAFAFFF67830}"/>
    <cellStyle name="Normal 6 5 9" xfId="20015" xr:uid="{C92C17AB-C443-4349-95B3-D34DCDB2328A}"/>
    <cellStyle name="Normal 6 6" xfId="8804" xr:uid="{00000000-0005-0000-0000-000064220000}"/>
    <cellStyle name="Normal 6 6 2" xfId="20023" xr:uid="{96E4CEE7-A1DD-4B9A-ACF5-1E0200BB4F0B}"/>
    <cellStyle name="Normal 6 7" xfId="8805" xr:uid="{00000000-0005-0000-0000-000065220000}"/>
    <cellStyle name="Normal 6 7 2" xfId="20024" xr:uid="{D31C97FB-85D4-4331-BEA2-AE5CF88967C1}"/>
    <cellStyle name="Normal 6 8" xfId="8806" xr:uid="{00000000-0005-0000-0000-000066220000}"/>
    <cellStyle name="Normal 6 8 2" xfId="20025" xr:uid="{BDE12759-B5FF-4270-A076-A6A99FDE32C8}"/>
    <cellStyle name="Normal 6 9" xfId="8807" xr:uid="{00000000-0005-0000-0000-000067220000}"/>
    <cellStyle name="Normal 6 9 2" xfId="20026" xr:uid="{BBA7FDA0-F84A-42C3-97AE-7144A98E1283}"/>
    <cellStyle name="Normal 6_ELC" xfId="8808" xr:uid="{00000000-0005-0000-0000-000068220000}"/>
    <cellStyle name="Normal 60" xfId="8809" xr:uid="{00000000-0005-0000-0000-000069220000}"/>
    <cellStyle name="Normal 60 2" xfId="29059" xr:uid="{8FA232C1-7A29-4DA2-8414-9E951FD446CB}"/>
    <cellStyle name="Normal 61" xfId="8810" xr:uid="{00000000-0005-0000-0000-00006A220000}"/>
    <cellStyle name="Normal 61 2" xfId="29060" xr:uid="{0E1EB1D8-41FD-43C2-8EEE-FB9115EA2F8B}"/>
    <cellStyle name="Normal 62" xfId="18005" xr:uid="{DAFB4927-9866-4804-AE4D-5C2863E7B69F}"/>
    <cellStyle name="Normal 62 2" xfId="19429" xr:uid="{35B7861D-A933-4778-BCF1-4B87D31060F0}"/>
    <cellStyle name="Normal 62 3" xfId="36422" xr:uid="{3F3EE275-4B35-4D24-936A-82C15B33228F}"/>
    <cellStyle name="Normal 62 4" xfId="38907" xr:uid="{6F086DCD-9CE5-484B-BCBD-B79FB1E1CEB9}"/>
    <cellStyle name="Normal 62 5" xfId="41385" xr:uid="{A96FD368-DBA5-4689-A8A2-EC57AB41EBD0}"/>
    <cellStyle name="Normal 62 6" xfId="43865" xr:uid="{4F2CFC7E-0094-44BB-A897-CB900B260DA5}"/>
    <cellStyle name="Normal 63" xfId="18007" xr:uid="{E8ED7621-AB48-4F3E-AC5B-052CC8E549C4}"/>
    <cellStyle name="Normal 63 2" xfId="19431" xr:uid="{B3ED2165-62D2-473D-A2B2-CA2BDBE4DB0C}"/>
    <cellStyle name="Normal 63 3" xfId="36424" xr:uid="{68C7EA14-71B0-4398-B61C-1A2BCF981FC5}"/>
    <cellStyle name="Normal 63 4" xfId="38909" xr:uid="{15B318EF-C5FE-4CE6-BFA4-C9980A99E31A}"/>
    <cellStyle name="Normal 63 5" xfId="41387" xr:uid="{5BE0247B-DAF0-4EA9-A1B7-6D9E404137B7}"/>
    <cellStyle name="Normal 63 6" xfId="43867" xr:uid="{E97D34DE-88CE-43B2-90FE-65DA0812E9C5}"/>
    <cellStyle name="Normal 64" xfId="18008" xr:uid="{5D209A21-FD13-4740-8481-75023CD4F03C}"/>
    <cellStyle name="Normal 64 2" xfId="19432" xr:uid="{45C887BB-A913-4C42-8444-25930520A7E2}"/>
    <cellStyle name="Normal 64 3" xfId="36425" xr:uid="{BA690521-DA4D-4BB5-A043-83CEA2238FAD}"/>
    <cellStyle name="Normal 64 4" xfId="38910" xr:uid="{D6D1AF60-F66C-4392-825C-35BE9B75E164}"/>
    <cellStyle name="Normal 64 5" xfId="41388" xr:uid="{BB93CBEB-405E-4E93-BDFA-919FEA2A25B9}"/>
    <cellStyle name="Normal 64 6" xfId="43868" xr:uid="{BD5F2A5F-5A9B-49CE-84E0-53E5C022F1B2}"/>
    <cellStyle name="Normal 65" xfId="18017" xr:uid="{C72373AA-C56B-4441-A95E-D56AE4B3F34C}"/>
    <cellStyle name="Normal 65 2" xfId="20761" xr:uid="{945A6497-BED8-411D-B953-8F58DACFBD56}"/>
    <cellStyle name="Normal 66" xfId="18009" xr:uid="{2CD1F938-DB6A-4F47-A41F-BD21BDFB50EC}"/>
    <cellStyle name="Normal 67" xfId="19468" xr:uid="{36233577-AC9B-4EFF-8741-0F0DFFE5447D}"/>
    <cellStyle name="Normal 68" xfId="36442" xr:uid="{32376DD6-B8C7-42F0-ADF0-2C409A312699}"/>
    <cellStyle name="Normal 69" xfId="38922" xr:uid="{F9812F10-40F3-437C-8A9D-35030B4B9C28}"/>
    <cellStyle name="Normal 7" xfId="8811" xr:uid="{00000000-0005-0000-0000-00006B220000}"/>
    <cellStyle name="Normal 7 10" xfId="8812" xr:uid="{00000000-0005-0000-0000-00006C220000}"/>
    <cellStyle name="Normal 7 10 2" xfId="20028" xr:uid="{626CD5C1-DCF2-4F95-8701-937F3FC6C94D}"/>
    <cellStyle name="Normal 7 11" xfId="8813" xr:uid="{00000000-0005-0000-0000-00006D220000}"/>
    <cellStyle name="Normal 7 11 2" xfId="20029" xr:uid="{2AFB5C78-8E2E-4A82-8DDB-50E400F37F80}"/>
    <cellStyle name="Normal 7 12" xfId="8814" xr:uid="{00000000-0005-0000-0000-00006E220000}"/>
    <cellStyle name="Normal 7 12 2" xfId="20030" xr:uid="{FFAF5233-FFB0-4BC8-98FC-7CD1A9E612E1}"/>
    <cellStyle name="Normal 7 13" xfId="8815" xr:uid="{00000000-0005-0000-0000-00006F220000}"/>
    <cellStyle name="Normal 7 13 2" xfId="21939" xr:uid="{97D88AAA-659C-44EF-87EE-029A1E43F34A}"/>
    <cellStyle name="Normal 7 14" xfId="23700" xr:uid="{DF47ED14-AD31-49B3-B5A7-9A19A2A70A88}"/>
    <cellStyle name="Normal 7 14 2" xfId="37654" xr:uid="{5ACED278-FE8C-444D-AA59-8FBCE4AFF825}"/>
    <cellStyle name="Normal 7 14 3" xfId="40134" xr:uid="{B84DC6EC-C729-47EB-9D23-F11AEE2966DD}"/>
    <cellStyle name="Normal 7 14 4" xfId="42612" xr:uid="{CAA62B2B-6350-4426-B001-12F244FE05C1}"/>
    <cellStyle name="Normal 7 15" xfId="36428" xr:uid="{19973B03-6088-4354-976B-AEAC7255BEF5}"/>
    <cellStyle name="Normal 7 16" xfId="20027" xr:uid="{DDAE4297-19E8-4D1D-8CD8-2B685095A9F2}"/>
    <cellStyle name="Normal 7 2" xfId="8816" xr:uid="{00000000-0005-0000-0000-000070220000}"/>
    <cellStyle name="Normal 7 2 10" xfId="20031" xr:uid="{438E9521-B4B4-4CBE-B7B3-807E6371D823}"/>
    <cellStyle name="Normal 7 2 2" xfId="8817" xr:uid="{00000000-0005-0000-0000-000071220000}"/>
    <cellStyle name="Normal 7 2 2 2" xfId="23701" xr:uid="{E811BD4C-B872-4D25-8DC4-A946C9269A76}"/>
    <cellStyle name="Normal 7 2 2 3" xfId="20032" xr:uid="{C660DF0C-A124-4822-852F-B04185EB4125}"/>
    <cellStyle name="Normal 7 2 3" xfId="8818" xr:uid="{00000000-0005-0000-0000-000072220000}"/>
    <cellStyle name="Normal 7 2 3 2" xfId="8819" xr:uid="{00000000-0005-0000-0000-000073220000}"/>
    <cellStyle name="Normal 7 2 3 2 2" xfId="21941" xr:uid="{62C706B4-D391-4C49-9A63-F11A51EBEB72}"/>
    <cellStyle name="Normal 7 2 3 3" xfId="8820" xr:uid="{00000000-0005-0000-0000-000074220000}"/>
    <cellStyle name="Normal 7 2 3 3 2" xfId="29061" xr:uid="{EB550E87-D942-4FBB-ACC7-25D2E948D9CC}"/>
    <cellStyle name="Normal 7 2 3 3 3" xfId="21942" xr:uid="{D8CAA4FB-646A-4116-8FF8-E8DFD345E135}"/>
    <cellStyle name="Normal 7 2 3 4" xfId="20033" xr:uid="{7B589B69-050B-4BA8-BF92-045341AECCCD}"/>
    <cellStyle name="Normal 7 2 4" xfId="8821" xr:uid="{00000000-0005-0000-0000-000075220000}"/>
    <cellStyle name="Normal 7 2 4 2" xfId="20034" xr:uid="{E76E53E8-0A6E-499E-AE07-B9FF32955167}"/>
    <cellStyle name="Normal 7 2 5" xfId="8822" xr:uid="{00000000-0005-0000-0000-000076220000}"/>
    <cellStyle name="Normal 7 2 5 2" xfId="20035" xr:uid="{EEA09F8E-91CA-4739-9F32-471938C649F6}"/>
    <cellStyle name="Normal 7 2 6" xfId="8823" xr:uid="{00000000-0005-0000-0000-000077220000}"/>
    <cellStyle name="Normal 7 2 6 2" xfId="20036" xr:uid="{09D5587E-12A5-4484-A0BB-6304F524B919}"/>
    <cellStyle name="Normal 7 2 7" xfId="8824" xr:uid="{00000000-0005-0000-0000-000078220000}"/>
    <cellStyle name="Normal 7 2 7 2" xfId="20037" xr:uid="{3CF29C07-BF64-41D3-A83D-AA364249DCE7}"/>
    <cellStyle name="Normal 7 2 8" xfId="8825" xr:uid="{00000000-0005-0000-0000-000079220000}"/>
    <cellStyle name="Normal 7 2 8 2" xfId="20038" xr:uid="{F8963E3C-F0A0-43D0-B662-82783F2A8B62}"/>
    <cellStyle name="Normal 7 2 9" xfId="8826" xr:uid="{00000000-0005-0000-0000-00007A220000}"/>
    <cellStyle name="Normal 7 2 9 2" xfId="21945" xr:uid="{D5604AD0-2D37-41BB-8A66-2D2AB44C2C87}"/>
    <cellStyle name="Normal 7 2_Scen_XBase" xfId="8827" xr:uid="{00000000-0005-0000-0000-00007B220000}"/>
    <cellStyle name="Normal 7 3" xfId="8828" xr:uid="{00000000-0005-0000-0000-00007C220000}"/>
    <cellStyle name="Normal 7 3 10" xfId="8829" xr:uid="{00000000-0005-0000-0000-00007D220000}"/>
    <cellStyle name="Normal 7 3 10 10" xfId="42526" xr:uid="{F36D164E-7DB0-4597-9AAC-D40D987806C1}"/>
    <cellStyle name="Normal 7 3 10 2" xfId="8830" xr:uid="{00000000-0005-0000-0000-00007E220000}"/>
    <cellStyle name="Normal 7 3 10 2 2" xfId="8831" xr:uid="{00000000-0005-0000-0000-00007F220000}"/>
    <cellStyle name="Normal 7 3 10 2 2 2" xfId="8832" xr:uid="{00000000-0005-0000-0000-000080220000}"/>
    <cellStyle name="Normal 7 3 10 2 2 2 2" xfId="29065" xr:uid="{3BDC16A6-DF5E-4BB3-B020-28B043E89CF1}"/>
    <cellStyle name="Normal 7 3 10 2 2 3" xfId="29064" xr:uid="{8B0C1CA3-F378-49EF-81FF-6624AEEF5874}"/>
    <cellStyle name="Normal 7 3 10 2 3" xfId="8833" xr:uid="{00000000-0005-0000-0000-000081220000}"/>
    <cellStyle name="Normal 7 3 10 2 3 2" xfId="29066" xr:uid="{E3429C5B-CA68-4BF9-AC8C-D03F5FFDD60F}"/>
    <cellStyle name="Normal 7 3 10 2 4" xfId="29063" xr:uid="{FFDFC6CB-A881-4C05-8DA2-48E0BDECD7C6}"/>
    <cellStyle name="Normal 7 3 10 2 5" xfId="24506" xr:uid="{32DAE658-8971-4A73-BF31-CD4170BDC43D}"/>
    <cellStyle name="Normal 7 3 10 2 6" xfId="38366" xr:uid="{C9EA5AB9-4773-493C-AE97-596E0140F902}"/>
    <cellStyle name="Normal 7 3 10 2 7" xfId="40846" xr:uid="{7EC15C78-B8B5-45C4-A9C5-9DA981C65AAC}"/>
    <cellStyle name="Normal 7 3 10 2 8" xfId="43324" xr:uid="{EEF8E6A7-4388-4C2D-AD45-DC807DE634C4}"/>
    <cellStyle name="Normal 7 3 10 3" xfId="8834" xr:uid="{00000000-0005-0000-0000-000082220000}"/>
    <cellStyle name="Normal 7 3 10 3 2" xfId="8835" xr:uid="{00000000-0005-0000-0000-000083220000}"/>
    <cellStyle name="Normal 7 3 10 3 2 2" xfId="8836" xr:uid="{00000000-0005-0000-0000-000084220000}"/>
    <cellStyle name="Normal 7 3 10 3 2 2 2" xfId="29069" xr:uid="{BB23E084-955B-4864-AA85-7560E386B6BC}"/>
    <cellStyle name="Normal 7 3 10 3 2 3" xfId="29068" xr:uid="{62C18F8D-E538-4599-934D-6CA60BC1ACB0}"/>
    <cellStyle name="Normal 7 3 10 3 3" xfId="8837" xr:uid="{00000000-0005-0000-0000-000085220000}"/>
    <cellStyle name="Normal 7 3 10 3 3 2" xfId="29070" xr:uid="{E5749478-CD35-44D2-938C-0D82A69B91A2}"/>
    <cellStyle name="Normal 7 3 10 3 4" xfId="29067" xr:uid="{DF18B386-6BF7-4C1D-AD22-FA15E568F441}"/>
    <cellStyle name="Normal 7 3 10 4" xfId="8838" xr:uid="{00000000-0005-0000-0000-000086220000}"/>
    <cellStyle name="Normal 7 3 10 4 2" xfId="8839" xr:uid="{00000000-0005-0000-0000-000087220000}"/>
    <cellStyle name="Normal 7 3 10 4 2 2" xfId="29072" xr:uid="{0AB605AC-62E5-4B35-954B-3AD65228B838}"/>
    <cellStyle name="Normal 7 3 10 4 3" xfId="29071" xr:uid="{1C07406D-D56F-44EA-B3F7-2CE8E5FA2B88}"/>
    <cellStyle name="Normal 7 3 10 5" xfId="8840" xr:uid="{00000000-0005-0000-0000-000088220000}"/>
    <cellStyle name="Normal 7 3 10 5 2" xfId="29073" xr:uid="{83FD455D-3E01-491B-BCF2-ED46907CAC3F}"/>
    <cellStyle name="Normal 7 3 10 6" xfId="29062" xr:uid="{E5C77891-4B3D-47C3-AB08-5E3E079B6679}"/>
    <cellStyle name="Normal 7 3 10 7" xfId="21947" xr:uid="{C5757AB6-A0FF-4924-B01A-F57150556895}"/>
    <cellStyle name="Normal 7 3 10 8" xfId="37568" xr:uid="{4D89FEBF-6462-4767-A34F-8EC442C9AC87}"/>
    <cellStyle name="Normal 7 3 10 9" xfId="40048" xr:uid="{11D0F963-F244-41A7-BDE3-13AE85F4F74E}"/>
    <cellStyle name="Normal 7 3 11" xfId="8841" xr:uid="{00000000-0005-0000-0000-000089220000}"/>
    <cellStyle name="Normal 7 3 11 2" xfId="8842" xr:uid="{00000000-0005-0000-0000-00008A220000}"/>
    <cellStyle name="Normal 7 3 11 2 2" xfId="8843" xr:uid="{00000000-0005-0000-0000-00008B220000}"/>
    <cellStyle name="Normal 7 3 11 2 2 2" xfId="8844" xr:uid="{00000000-0005-0000-0000-00008C220000}"/>
    <cellStyle name="Normal 7 3 11 2 2 2 2" xfId="29077" xr:uid="{40CA3960-E5B2-4A90-9586-3308F4604157}"/>
    <cellStyle name="Normal 7 3 11 2 2 3" xfId="29076" xr:uid="{FF2DAA23-A732-49C4-BEFC-7BA6B18C9427}"/>
    <cellStyle name="Normal 7 3 11 2 3" xfId="8845" xr:uid="{00000000-0005-0000-0000-00008D220000}"/>
    <cellStyle name="Normal 7 3 11 2 3 2" xfId="29078" xr:uid="{19E9D938-67E4-4348-B0B3-BF1E53B0DA1E}"/>
    <cellStyle name="Normal 7 3 11 2 4" xfId="29075" xr:uid="{5B08EA73-45CE-440F-A564-8816F2F8AC79}"/>
    <cellStyle name="Normal 7 3 11 2 5" xfId="24507" xr:uid="{D6C75073-F1BB-4E16-8F89-5D3DAE022950}"/>
    <cellStyle name="Normal 7 3 11 2 6" xfId="38367" xr:uid="{5823E28E-FC4A-46C3-AC3C-205A9E26294C}"/>
    <cellStyle name="Normal 7 3 11 2 7" xfId="40847" xr:uid="{47B25735-5CC9-432E-8EDF-FA6DBA9F85B3}"/>
    <cellStyle name="Normal 7 3 11 2 8" xfId="43325" xr:uid="{104A305B-E869-4357-AD72-BEDC15326062}"/>
    <cellStyle name="Normal 7 3 11 3" xfId="8846" xr:uid="{00000000-0005-0000-0000-00008E220000}"/>
    <cellStyle name="Normal 7 3 11 3 2" xfId="8847" xr:uid="{00000000-0005-0000-0000-00008F220000}"/>
    <cellStyle name="Normal 7 3 11 3 2 2" xfId="29080" xr:uid="{740712B9-7092-4A6B-9908-6D2D29E8D144}"/>
    <cellStyle name="Normal 7 3 11 3 3" xfId="29079" xr:uid="{BF0600C4-518B-46DC-A48B-6B6E42226537}"/>
    <cellStyle name="Normal 7 3 11 4" xfId="8848" xr:uid="{00000000-0005-0000-0000-000090220000}"/>
    <cellStyle name="Normal 7 3 11 4 2" xfId="29081" xr:uid="{A00A4400-4010-4D39-AB40-CDFB2F0CA483}"/>
    <cellStyle name="Normal 7 3 11 5" xfId="29074" xr:uid="{89C53235-45A9-470B-87FD-2F91F00BC9C2}"/>
    <cellStyle name="Normal 7 3 11 6" xfId="21948" xr:uid="{0CEACEDA-B993-4BD0-848C-A3F01AC39C26}"/>
    <cellStyle name="Normal 7 3 11 7" xfId="37569" xr:uid="{B9A612F6-E4AF-4C38-89AA-ED8C44FE306E}"/>
    <cellStyle name="Normal 7 3 11 8" xfId="40049" xr:uid="{08C84EEE-732B-4DCF-A487-DB135BA413A5}"/>
    <cellStyle name="Normal 7 3 11 9" xfId="42527" xr:uid="{07D798C2-F05E-49AB-A09F-3655576E2FE8}"/>
    <cellStyle name="Normal 7 3 12" xfId="8849" xr:uid="{00000000-0005-0000-0000-000091220000}"/>
    <cellStyle name="Normal 7 3 12 2" xfId="8850" xr:uid="{00000000-0005-0000-0000-000092220000}"/>
    <cellStyle name="Normal 7 3 12 2 2" xfId="29083" xr:uid="{92A94E86-E274-4349-A064-B4B4BC3FC2E9}"/>
    <cellStyle name="Normal 7 3 12 3" xfId="29082" xr:uid="{852B5E42-0421-441E-B68A-A4C9A81FCF19}"/>
    <cellStyle name="Normal 7 3 13" xfId="20039" xr:uid="{97A612B2-A69D-44A2-BB08-60E39F07EE58}"/>
    <cellStyle name="Normal 7 3 2" xfId="8851" xr:uid="{00000000-0005-0000-0000-000093220000}"/>
    <cellStyle name="Normal 7 3 2 2" xfId="23702" xr:uid="{070E0439-C6E3-4264-8AAC-C304837B4F33}"/>
    <cellStyle name="Normal 7 3 2 3" xfId="20040" xr:uid="{E7059FAC-AD25-4B00-8666-4C0DFC7ADB50}"/>
    <cellStyle name="Normal 7 3 3" xfId="8852" xr:uid="{00000000-0005-0000-0000-000094220000}"/>
    <cellStyle name="Normal 7 3 3 2" xfId="20041" xr:uid="{96C4A8E2-EDDD-4D52-BE47-017BA565BCDF}"/>
    <cellStyle name="Normal 7 3 4" xfId="8853" xr:uid="{00000000-0005-0000-0000-000095220000}"/>
    <cellStyle name="Normal 7 3 4 2" xfId="20042" xr:uid="{AA15BA62-22DB-49C9-9F8F-713E2318C612}"/>
    <cellStyle name="Normal 7 3 5" xfId="8854" xr:uid="{00000000-0005-0000-0000-000096220000}"/>
    <cellStyle name="Normal 7 3 5 2" xfId="20043" xr:uid="{4797786F-AE26-4141-A5BD-E6015E37500D}"/>
    <cellStyle name="Normal 7 3 6" xfId="8855" xr:uid="{00000000-0005-0000-0000-000097220000}"/>
    <cellStyle name="Normal 7 3 6 2" xfId="20044" xr:uid="{1332E17A-75C2-4FB7-BA61-C35E9BD363C4}"/>
    <cellStyle name="Normal 7 3 7" xfId="8856" xr:uid="{00000000-0005-0000-0000-000098220000}"/>
    <cellStyle name="Normal 7 3 7 2" xfId="20045" xr:uid="{35156903-FF89-4F6E-8984-D55CE0550B66}"/>
    <cellStyle name="Normal 7 3 8" xfId="8857" xr:uid="{00000000-0005-0000-0000-000099220000}"/>
    <cellStyle name="Normal 7 3 8 2" xfId="20046" xr:uid="{FE916CD9-E0DA-4E8E-8180-B42F067180BF}"/>
    <cellStyle name="Normal 7 3 9" xfId="8858" xr:uid="{00000000-0005-0000-0000-00009A220000}"/>
    <cellStyle name="Normal 7 3 9 2" xfId="21953" xr:uid="{84B0914F-9E78-4882-928B-5ADA45EE609F}"/>
    <cellStyle name="Normal 7 4" xfId="8859" xr:uid="{00000000-0005-0000-0000-00009B220000}"/>
    <cellStyle name="Normal 7 4 10" xfId="20047" xr:uid="{4AFF79ED-8C23-464B-B589-F5CEB3D8EC90}"/>
    <cellStyle name="Normal 7 4 2" xfId="8860" xr:uid="{00000000-0005-0000-0000-00009C220000}"/>
    <cellStyle name="Normal 7 4 2 2" xfId="20048" xr:uid="{434C1721-EF80-4932-A7CD-F0DB9F6F94EB}"/>
    <cellStyle name="Normal 7 4 3" xfId="8861" xr:uid="{00000000-0005-0000-0000-00009D220000}"/>
    <cellStyle name="Normal 7 4 3 2" xfId="20049" xr:uid="{AF7D40BD-2D83-408B-BBCC-C70650A8BC90}"/>
    <cellStyle name="Normal 7 4 4" xfId="8862" xr:uid="{00000000-0005-0000-0000-00009E220000}"/>
    <cellStyle name="Normal 7 4 4 2" xfId="20050" xr:uid="{F42E0817-F7FD-4783-B40D-A3EC65DA4CFE}"/>
    <cellStyle name="Normal 7 4 5" xfId="8863" xr:uid="{00000000-0005-0000-0000-00009F220000}"/>
    <cellStyle name="Normal 7 4 5 2" xfId="20051" xr:uid="{F71BD97E-C64B-40CC-B8A0-04D5C9449EBF}"/>
    <cellStyle name="Normal 7 4 6" xfId="8864" xr:uid="{00000000-0005-0000-0000-0000A0220000}"/>
    <cellStyle name="Normal 7 4 6 2" xfId="20052" xr:uid="{6BDE98A5-A944-409F-8F80-4913539F1477}"/>
    <cellStyle name="Normal 7 4 7" xfId="8865" xr:uid="{00000000-0005-0000-0000-0000A1220000}"/>
    <cellStyle name="Normal 7 4 7 2" xfId="20053" xr:uid="{EE0A72A8-CEFC-4A9B-A3CE-E98CD257A006}"/>
    <cellStyle name="Normal 7 4 8" xfId="8866" xr:uid="{00000000-0005-0000-0000-0000A2220000}"/>
    <cellStyle name="Normal 7 4 8 2" xfId="20054" xr:uid="{6CF349A9-B166-42BB-A41B-4B984E48BAF6}"/>
    <cellStyle name="Normal 7 4 9" xfId="23703" xr:uid="{E4BD9991-444C-4176-A5AF-9F9F2BA18769}"/>
    <cellStyle name="Normal 7 4 9 2" xfId="37655" xr:uid="{CAFACD10-1CD1-4DFA-A885-07EA5A3EC54B}"/>
    <cellStyle name="Normal 7 4 9 3" xfId="40135" xr:uid="{E941DDD6-CAB6-4A88-9018-FD792C072B7A}"/>
    <cellStyle name="Normal 7 4 9 4" xfId="42613" xr:uid="{4E6BD16E-986B-4CE3-8A31-47A356E72767}"/>
    <cellStyle name="Normal 7 5" xfId="8867" xr:uid="{00000000-0005-0000-0000-0000A3220000}"/>
    <cellStyle name="Normal 7 5 2" xfId="8868" xr:uid="{00000000-0005-0000-0000-0000A4220000}"/>
    <cellStyle name="Normal 7 5 2 2" xfId="20056" xr:uid="{79485D6B-DA84-4253-ABA2-5CF908F6889C}"/>
    <cellStyle name="Normal 7 5 3" xfId="8869" xr:uid="{00000000-0005-0000-0000-0000A5220000}"/>
    <cellStyle name="Normal 7 5 3 2" xfId="20057" xr:uid="{B7EDA529-47A8-4523-B8C3-FD2851C4A203}"/>
    <cellStyle name="Normal 7 5 4" xfId="8870" xr:uid="{00000000-0005-0000-0000-0000A6220000}"/>
    <cellStyle name="Normal 7 5 4 2" xfId="20058" xr:uid="{8A700BC4-A441-4CF2-8EDD-533C5E165D17}"/>
    <cellStyle name="Normal 7 5 5" xfId="8871" xr:uid="{00000000-0005-0000-0000-0000A7220000}"/>
    <cellStyle name="Normal 7 5 5 2" xfId="20059" xr:uid="{6A83891E-106D-4BAF-8607-232B1259852C}"/>
    <cellStyle name="Normal 7 5 6" xfId="8872" xr:uid="{00000000-0005-0000-0000-0000A8220000}"/>
    <cellStyle name="Normal 7 5 6 2" xfId="20060" xr:uid="{046B313B-10E2-429C-949A-E1B388D855A7}"/>
    <cellStyle name="Normal 7 5 7" xfId="8873" xr:uid="{00000000-0005-0000-0000-0000A9220000}"/>
    <cellStyle name="Normal 7 5 7 2" xfId="20061" xr:uid="{4864DA50-9F1B-4285-95B6-50F9DF1BB35B}"/>
    <cellStyle name="Normal 7 5 8" xfId="8874" xr:uid="{00000000-0005-0000-0000-0000AA220000}"/>
    <cellStyle name="Normal 7 5 8 2" xfId="20062" xr:uid="{64AF1626-0AA4-4A96-9809-DDC61FC2EFE7}"/>
    <cellStyle name="Normal 7 5 9" xfId="20055" xr:uid="{A838B5F6-8D1C-494C-8458-C452BA48F464}"/>
    <cellStyle name="Normal 7 6" xfId="8875" xr:uid="{00000000-0005-0000-0000-0000AB220000}"/>
    <cellStyle name="Normal 7 6 2" xfId="20063" xr:uid="{7A61CE17-29CF-4779-B778-80D8F4E78D50}"/>
    <cellStyle name="Normal 7 7" xfId="8876" xr:uid="{00000000-0005-0000-0000-0000AC220000}"/>
    <cellStyle name="Normal 7 7 2" xfId="20064" xr:uid="{A4DCF5F6-A671-4C9F-933F-B5073E923596}"/>
    <cellStyle name="Normal 7 8" xfId="8877" xr:uid="{00000000-0005-0000-0000-0000AD220000}"/>
    <cellStyle name="Normal 7 8 2" xfId="20065" xr:uid="{79D982E2-1219-4641-9EA5-4FE7358387B1}"/>
    <cellStyle name="Normal 7 9" xfId="8878" xr:uid="{00000000-0005-0000-0000-0000AE220000}"/>
    <cellStyle name="Normal 7 9 2" xfId="20066" xr:uid="{2C310EDC-E4BA-459B-9040-3C17D96D65A8}"/>
    <cellStyle name="Normal 70" xfId="41400" xr:uid="{60DF3AEB-744F-450E-BEBE-F2E46E433750}"/>
    <cellStyle name="Normal 71" xfId="43880" xr:uid="{2C8B6193-D79A-41C1-8191-0D8A3EB230D4}"/>
    <cellStyle name="Normal 8" xfId="8879" xr:uid="{00000000-0005-0000-0000-0000AF220000}"/>
    <cellStyle name="Normal 8 10" xfId="8880" xr:uid="{00000000-0005-0000-0000-0000B0220000}"/>
    <cellStyle name="Normal 8 10 2" xfId="8881" xr:uid="{00000000-0005-0000-0000-0000B1220000}"/>
    <cellStyle name="Normal 8 10 2 2" xfId="21961" xr:uid="{BA186E01-9321-4B9A-9AAD-DE702BE3E810}"/>
    <cellStyle name="Normal 8 10 3" xfId="8882" xr:uid="{00000000-0005-0000-0000-0000B2220000}"/>
    <cellStyle name="Normal 8 10 3 2" xfId="29084" xr:uid="{A986E33D-9AE3-4554-872B-E5DAFB4C8D71}"/>
    <cellStyle name="Normal 8 10 3 3" xfId="21962" xr:uid="{76B05663-D0F5-428F-BC7B-89A6B75AD749}"/>
    <cellStyle name="Normal 8 10 4" xfId="20068" xr:uid="{E9381C86-763B-46D1-A233-CFA0E49009C0}"/>
    <cellStyle name="Normal 8 11" xfId="8883" xr:uid="{00000000-0005-0000-0000-0000B3220000}"/>
    <cellStyle name="Normal 8 11 2" xfId="8884" xr:uid="{00000000-0005-0000-0000-0000B4220000}"/>
    <cellStyle name="Normal 8 11 2 2" xfId="21964" xr:uid="{73EC6428-5064-4317-BDA4-10CCD984338A}"/>
    <cellStyle name="Normal 8 11 3" xfId="8885" xr:uid="{00000000-0005-0000-0000-0000B5220000}"/>
    <cellStyle name="Normal 8 11 3 10" xfId="42540" xr:uid="{E80CAE41-BF79-4B31-B40A-331069C2909C}"/>
    <cellStyle name="Normal 8 11 3 2" xfId="8886" xr:uid="{00000000-0005-0000-0000-0000B6220000}"/>
    <cellStyle name="Normal 8 11 3 2 2" xfId="8887" xr:uid="{00000000-0005-0000-0000-0000B7220000}"/>
    <cellStyle name="Normal 8 11 3 2 2 2" xfId="8888" xr:uid="{00000000-0005-0000-0000-0000B8220000}"/>
    <cellStyle name="Normal 8 11 3 2 2 2 2" xfId="29088" xr:uid="{F47EFE83-E1F8-480F-9D66-4E1A3621DC16}"/>
    <cellStyle name="Normal 8 11 3 2 2 3" xfId="29087" xr:uid="{09B706F0-E690-45E6-A5AB-E3ABA5D333B9}"/>
    <cellStyle name="Normal 8 11 3 2 3" xfId="8889" xr:uid="{00000000-0005-0000-0000-0000B9220000}"/>
    <cellStyle name="Normal 8 11 3 2 3 2" xfId="29089" xr:uid="{1FF9E6C1-DFC4-48FC-A291-CE101E614B13}"/>
    <cellStyle name="Normal 8 11 3 2 4" xfId="29086" xr:uid="{9556A04B-C21E-4F1F-B41E-BA0F2D48B176}"/>
    <cellStyle name="Normal 8 11 3 2 5" xfId="24508" xr:uid="{717640F0-0DBD-483F-A1CC-269FE66F4AD8}"/>
    <cellStyle name="Normal 8 11 3 2 6" xfId="38368" xr:uid="{7F773286-52EF-408C-B390-67BD21A94ACC}"/>
    <cellStyle name="Normal 8 11 3 2 7" xfId="40848" xr:uid="{28DCDCA5-90BA-4D7F-8161-C5992FC5E99C}"/>
    <cellStyle name="Normal 8 11 3 2 8" xfId="43326" xr:uid="{9F730E90-B6EF-45FB-B45D-F237AD056ACE}"/>
    <cellStyle name="Normal 8 11 3 3" xfId="8890" xr:uid="{00000000-0005-0000-0000-0000BA220000}"/>
    <cellStyle name="Normal 8 11 3 3 2" xfId="8891" xr:uid="{00000000-0005-0000-0000-0000BB220000}"/>
    <cellStyle name="Normal 8 11 3 3 2 2" xfId="8892" xr:uid="{00000000-0005-0000-0000-0000BC220000}"/>
    <cellStyle name="Normal 8 11 3 3 2 2 2" xfId="29092" xr:uid="{D8B82C2A-6552-4477-A9AC-91606CE297A8}"/>
    <cellStyle name="Normal 8 11 3 3 2 3" xfId="29091" xr:uid="{37113BAE-5A71-4870-9DF7-EB2AE24CE9F7}"/>
    <cellStyle name="Normal 8 11 3 3 3" xfId="8893" xr:uid="{00000000-0005-0000-0000-0000BD220000}"/>
    <cellStyle name="Normal 8 11 3 3 3 2" xfId="29093" xr:uid="{0FACD478-10CF-4071-BFC3-416E0172BAA6}"/>
    <cellStyle name="Normal 8 11 3 3 4" xfId="29090" xr:uid="{5821259C-4E22-4CD4-B80A-13EAF6E7CB18}"/>
    <cellStyle name="Normal 8 11 3 4" xfId="8894" xr:uid="{00000000-0005-0000-0000-0000BE220000}"/>
    <cellStyle name="Normal 8 11 3 4 2" xfId="8895" xr:uid="{00000000-0005-0000-0000-0000BF220000}"/>
    <cellStyle name="Normal 8 11 3 4 2 2" xfId="29095" xr:uid="{F067D9EA-0FD3-4088-BC30-E8EEF5538F7B}"/>
    <cellStyle name="Normal 8 11 3 4 3" xfId="29094" xr:uid="{73130F62-2DD8-4907-974F-A5E051B976DD}"/>
    <cellStyle name="Normal 8 11 3 5" xfId="8896" xr:uid="{00000000-0005-0000-0000-0000C0220000}"/>
    <cellStyle name="Normal 8 11 3 5 2" xfId="29096" xr:uid="{DE1B9F9B-A03E-41D4-AEFF-88F62A90F12E}"/>
    <cellStyle name="Normal 8 11 3 6" xfId="29085" xr:uid="{F6F0B43B-FCC2-440C-A25E-92DD052BD206}"/>
    <cellStyle name="Normal 8 11 3 7" xfId="21965" xr:uid="{370C0F26-8EFB-4171-AA61-8E2D27D77C12}"/>
    <cellStyle name="Normal 8 11 3 8" xfId="37582" xr:uid="{5E8C0F96-1BB0-405F-8497-B68825152C28}"/>
    <cellStyle name="Normal 8 11 3 9" xfId="40062" xr:uid="{3FFAC15D-01C9-4133-8BE2-CEDA706ABB45}"/>
    <cellStyle name="Normal 8 11 4" xfId="8897" xr:uid="{00000000-0005-0000-0000-0000C1220000}"/>
    <cellStyle name="Normal 8 11 4 2" xfId="8898" xr:uid="{00000000-0005-0000-0000-0000C2220000}"/>
    <cellStyle name="Normal 8 11 4 2 2" xfId="8899" xr:uid="{00000000-0005-0000-0000-0000C3220000}"/>
    <cellStyle name="Normal 8 11 4 2 2 2" xfId="8900" xr:uid="{00000000-0005-0000-0000-0000C4220000}"/>
    <cellStyle name="Normal 8 11 4 2 2 2 2" xfId="29100" xr:uid="{B167EA5E-0BA8-41AA-B152-D3152F5F5667}"/>
    <cellStyle name="Normal 8 11 4 2 2 3" xfId="29099" xr:uid="{E7B19BDA-5946-461A-9C24-D636EC9389F7}"/>
    <cellStyle name="Normal 8 11 4 2 3" xfId="8901" xr:uid="{00000000-0005-0000-0000-0000C5220000}"/>
    <cellStyle name="Normal 8 11 4 2 3 2" xfId="29101" xr:uid="{EEDA98FB-2F2F-465F-8258-414735DE5862}"/>
    <cellStyle name="Normal 8 11 4 2 4" xfId="29098" xr:uid="{64F7DEB1-BC4D-45FF-9D2A-EE3133D68DB9}"/>
    <cellStyle name="Normal 8 11 4 2 5" xfId="24509" xr:uid="{74A25411-2815-4F29-B5C4-844ED4B3BAE4}"/>
    <cellStyle name="Normal 8 11 4 2 6" xfId="38369" xr:uid="{4AD7D13C-0125-43F3-A542-492B6E847B7F}"/>
    <cellStyle name="Normal 8 11 4 2 7" xfId="40849" xr:uid="{0610E735-3508-4606-BFE9-732BA8F17620}"/>
    <cellStyle name="Normal 8 11 4 2 8" xfId="43327" xr:uid="{56319947-E02A-49BE-AE8D-AE8A3AABC87E}"/>
    <cellStyle name="Normal 8 11 4 3" xfId="8902" xr:uid="{00000000-0005-0000-0000-0000C6220000}"/>
    <cellStyle name="Normal 8 11 4 3 2" xfId="8903" xr:uid="{00000000-0005-0000-0000-0000C7220000}"/>
    <cellStyle name="Normal 8 11 4 3 2 2" xfId="29103" xr:uid="{D949AA57-C9F8-423F-98B4-3B95157F54CF}"/>
    <cellStyle name="Normal 8 11 4 3 3" xfId="29102" xr:uid="{62C6AA6A-9490-4B01-BCF0-F4A904EF23FB}"/>
    <cellStyle name="Normal 8 11 4 4" xfId="8904" xr:uid="{00000000-0005-0000-0000-0000C8220000}"/>
    <cellStyle name="Normal 8 11 4 4 2" xfId="29104" xr:uid="{0310CB83-A64E-4493-9819-6A35E1A97DF6}"/>
    <cellStyle name="Normal 8 11 4 5" xfId="29097" xr:uid="{15502852-AE86-44DB-8433-6E5453C7CF05}"/>
    <cellStyle name="Normal 8 11 4 6" xfId="21966" xr:uid="{F29B242E-6B04-481A-BAEB-D8D26C3CD1CE}"/>
    <cellStyle name="Normal 8 11 4 7" xfId="37583" xr:uid="{3AA4D35B-9BA2-4658-9CE6-2DD3BB6BAD17}"/>
    <cellStyle name="Normal 8 11 4 8" xfId="40063" xr:uid="{0E440E77-BE7D-4955-B125-84336E6BE69E}"/>
    <cellStyle name="Normal 8 11 4 9" xfId="42541" xr:uid="{CF97D855-BB23-43EE-B6BF-B95CA7F18B09}"/>
    <cellStyle name="Normal 8 11 5" xfId="8905" xr:uid="{00000000-0005-0000-0000-0000C9220000}"/>
    <cellStyle name="Normal 8 11 5 2" xfId="8906" xr:uid="{00000000-0005-0000-0000-0000CA220000}"/>
    <cellStyle name="Normal 8 11 5 2 2" xfId="29106" xr:uid="{BE9587A2-0F87-4E06-AE62-A6E967BA5952}"/>
    <cellStyle name="Normal 8 11 5 3" xfId="29105" xr:uid="{035832CE-9C49-4ABB-BA82-56D73791F448}"/>
    <cellStyle name="Normal 8 11 6" xfId="20069" xr:uid="{29E3F392-4C68-4D54-89FA-AED24036C304}"/>
    <cellStyle name="Normal 8 12" xfId="8907" xr:uid="{00000000-0005-0000-0000-0000CB220000}"/>
    <cellStyle name="Normal 8 12 2" xfId="20070" xr:uid="{2E462A5B-FF5B-489A-9B60-D0FAAAE24789}"/>
    <cellStyle name="Normal 8 13" xfId="8908" xr:uid="{00000000-0005-0000-0000-0000CC220000}"/>
    <cellStyle name="Normal 8 13 2" xfId="21968" xr:uid="{FEBA6F56-0D09-470C-B8A8-E2304801F219}"/>
    <cellStyle name="Normal 8 14" xfId="23704" xr:uid="{330C9116-7AE9-40CD-BE50-AC4C58F81883}"/>
    <cellStyle name="Normal 8 14 2" xfId="37656" xr:uid="{4E10337B-EF89-4B75-A334-6BA84A46F80C}"/>
    <cellStyle name="Normal 8 14 3" xfId="40136" xr:uid="{4FE99D81-A888-43EC-9479-B4DED4FC99DA}"/>
    <cellStyle name="Normal 8 14 4" xfId="42614" xr:uid="{E0BD8358-8734-428A-BFB1-E10F24CE3A03}"/>
    <cellStyle name="Normal 8 15" xfId="20067" xr:uid="{79F22A31-9888-476F-897D-42D3EB0D6E3B}"/>
    <cellStyle name="Normal 8 2" xfId="8909" xr:uid="{00000000-0005-0000-0000-0000CD220000}"/>
    <cellStyle name="Normal 8 2 10" xfId="20071" xr:uid="{B3137E3E-0E33-487D-B5D0-BE641823AE32}"/>
    <cellStyle name="Normal 8 2 2" xfId="8910" xr:uid="{00000000-0005-0000-0000-0000CE220000}"/>
    <cellStyle name="Normal 8 2 2 2" xfId="23705" xr:uid="{7BE12ABD-552F-4677-81DE-BC641ADD982B}"/>
    <cellStyle name="Normal 8 2 2 3" xfId="20072" xr:uid="{77108676-E47B-4C62-85DB-AFEB203BDC1F}"/>
    <cellStyle name="Normal 8 2 3" xfId="8911" xr:uid="{00000000-0005-0000-0000-0000CF220000}"/>
    <cellStyle name="Normal 8 2 3 2" xfId="20073" xr:uid="{9626C6FF-B941-4C77-8310-1D7D29828AF9}"/>
    <cellStyle name="Normal 8 2 4" xfId="8912" xr:uid="{00000000-0005-0000-0000-0000D0220000}"/>
    <cellStyle name="Normal 8 2 4 2" xfId="20074" xr:uid="{D13C6B5E-1459-49CE-8376-7B0E6978DC94}"/>
    <cellStyle name="Normal 8 2 5" xfId="8913" xr:uid="{00000000-0005-0000-0000-0000D1220000}"/>
    <cellStyle name="Normal 8 2 5 2" xfId="20075" xr:uid="{F1E8D144-076A-4371-8C2C-F5F659C7EE40}"/>
    <cellStyle name="Normal 8 2 6" xfId="8914" xr:uid="{00000000-0005-0000-0000-0000D2220000}"/>
    <cellStyle name="Normal 8 2 6 2" xfId="20076" xr:uid="{8A0591BA-2D97-40C3-B32A-1EE03F940981}"/>
    <cellStyle name="Normal 8 2 7" xfId="8915" xr:uid="{00000000-0005-0000-0000-0000D3220000}"/>
    <cellStyle name="Normal 8 2 7 2" xfId="20077" xr:uid="{CD3049A6-11E3-44CA-875E-DBB7D6EBFC23}"/>
    <cellStyle name="Normal 8 2 8" xfId="8916" xr:uid="{00000000-0005-0000-0000-0000D4220000}"/>
    <cellStyle name="Normal 8 2 8 2" xfId="20078" xr:uid="{5EE70C02-5034-4E96-8E14-38490133FDE8}"/>
    <cellStyle name="Normal 8 2 9" xfId="8917" xr:uid="{00000000-0005-0000-0000-0000D5220000}"/>
    <cellStyle name="Normal 8 2 9 2" xfId="21972" xr:uid="{791ACEFA-76C1-410D-A4F9-76B714F50C29}"/>
    <cellStyle name="Normal 8 3" xfId="8918" xr:uid="{00000000-0005-0000-0000-0000D6220000}"/>
    <cellStyle name="Normal 8 3 2" xfId="8919" xr:uid="{00000000-0005-0000-0000-0000D7220000}"/>
    <cellStyle name="Normal 8 3 2 2" xfId="20080" xr:uid="{9F7C9EAE-8C19-48EB-B7FA-3A88E3DCB66B}"/>
    <cellStyle name="Normal 8 3 3" xfId="8920" xr:uid="{00000000-0005-0000-0000-0000D8220000}"/>
    <cellStyle name="Normal 8 3 3 2" xfId="20081" xr:uid="{C23EA485-EEAA-4213-8901-4A96613AD335}"/>
    <cellStyle name="Normal 8 3 4" xfId="8921" xr:uid="{00000000-0005-0000-0000-0000D9220000}"/>
    <cellStyle name="Normal 8 3 4 2" xfId="20082" xr:uid="{BC7E631E-FA53-4EDA-B534-1A3960D163E3}"/>
    <cellStyle name="Normal 8 3 5" xfId="8922" xr:uid="{00000000-0005-0000-0000-0000DA220000}"/>
    <cellStyle name="Normal 8 3 5 2" xfId="20083" xr:uid="{E45A4816-2069-4F42-905E-62CC5DE1A1C8}"/>
    <cellStyle name="Normal 8 3 6" xfId="8923" xr:uid="{00000000-0005-0000-0000-0000DB220000}"/>
    <cellStyle name="Normal 8 3 6 2" xfId="20084" xr:uid="{9AD41BA9-720A-4F49-88E1-79DED20DB7A0}"/>
    <cellStyle name="Normal 8 3 7" xfId="8924" xr:uid="{00000000-0005-0000-0000-0000DC220000}"/>
    <cellStyle name="Normal 8 3 7 2" xfId="20085" xr:uid="{82167CF6-AC61-4BBD-91FE-8C8B617310A9}"/>
    <cellStyle name="Normal 8 3 8" xfId="8925" xr:uid="{00000000-0005-0000-0000-0000DD220000}"/>
    <cellStyle name="Normal 8 3 8 2" xfId="20086" xr:uid="{7D97308A-F941-4CA7-B22B-D23D79B4119F}"/>
    <cellStyle name="Normal 8 3 9" xfId="20079" xr:uid="{9BB6346B-53FD-4479-9B71-5EBCF6C41530}"/>
    <cellStyle name="Normal 8 4" xfId="8926" xr:uid="{00000000-0005-0000-0000-0000DE220000}"/>
    <cellStyle name="Normal 8 4 10" xfId="20087" xr:uid="{6C6E67D4-E832-44B5-8F77-885F4BAB506E}"/>
    <cellStyle name="Normal 8 4 2" xfId="8927" xr:uid="{00000000-0005-0000-0000-0000DF220000}"/>
    <cellStyle name="Normal 8 4 2 2" xfId="20088" xr:uid="{6A7FE66C-0549-4504-ACD0-0D4540A91689}"/>
    <cellStyle name="Normal 8 4 3" xfId="8928" xr:uid="{00000000-0005-0000-0000-0000E0220000}"/>
    <cellStyle name="Normal 8 4 3 2" xfId="20089" xr:uid="{33ED4022-6B25-4A5B-B5AC-017E745A1418}"/>
    <cellStyle name="Normal 8 4 4" xfId="8929" xr:uid="{00000000-0005-0000-0000-0000E1220000}"/>
    <cellStyle name="Normal 8 4 4 2" xfId="20090" xr:uid="{272A4CE3-761B-423D-9CC4-5B320923DA17}"/>
    <cellStyle name="Normal 8 4 5" xfId="8930" xr:uid="{00000000-0005-0000-0000-0000E2220000}"/>
    <cellStyle name="Normal 8 4 5 2" xfId="20091" xr:uid="{D82F7A7F-1EB9-4326-BA5B-6E42704DF11E}"/>
    <cellStyle name="Normal 8 4 6" xfId="8931" xr:uid="{00000000-0005-0000-0000-0000E3220000}"/>
    <cellStyle name="Normal 8 4 6 2" xfId="20092" xr:uid="{58550BC7-7832-4032-96B1-BD4630F39B09}"/>
    <cellStyle name="Normal 8 4 7" xfId="8932" xr:uid="{00000000-0005-0000-0000-0000E4220000}"/>
    <cellStyle name="Normal 8 4 7 2" xfId="20093" xr:uid="{D0B4A61F-CA89-4FD7-98A5-05FB8CFBCC52}"/>
    <cellStyle name="Normal 8 4 8" xfId="8933" xr:uid="{00000000-0005-0000-0000-0000E5220000}"/>
    <cellStyle name="Normal 8 4 8 2" xfId="20094" xr:uid="{94B4719E-BFF2-4542-A94D-8FEFF1E660CF}"/>
    <cellStyle name="Normal 8 4 9" xfId="23706" xr:uid="{C4218E5D-3D1C-4C8C-A88B-C27CD5DE7F0A}"/>
    <cellStyle name="Normal 8 4 9 2" xfId="37657" xr:uid="{7D4260EE-1AF7-43D6-9180-D0FA895E9DBF}"/>
    <cellStyle name="Normal 8 4 9 3" xfId="40137" xr:uid="{15751A5B-5C56-422D-98F4-D3E0A56508BA}"/>
    <cellStyle name="Normal 8 4 9 4" xfId="42615" xr:uid="{C796DE1D-CDE6-42BC-A03F-6FEDA1F81590}"/>
    <cellStyle name="Normal 8 5" xfId="8934" xr:uid="{00000000-0005-0000-0000-0000E6220000}"/>
    <cellStyle name="Normal 8 5 2" xfId="8935" xr:uid="{00000000-0005-0000-0000-0000E7220000}"/>
    <cellStyle name="Normal 8 5 2 2" xfId="20096" xr:uid="{B8AB903C-A9CF-4CDF-9F37-3185ECDE942E}"/>
    <cellStyle name="Normal 8 5 3" xfId="8936" xr:uid="{00000000-0005-0000-0000-0000E8220000}"/>
    <cellStyle name="Normal 8 5 3 2" xfId="20097" xr:uid="{F51B559B-929A-47A5-9494-E532842058ED}"/>
    <cellStyle name="Normal 8 5 4" xfId="8937" xr:uid="{00000000-0005-0000-0000-0000E9220000}"/>
    <cellStyle name="Normal 8 5 4 2" xfId="20098" xr:uid="{FFE0A059-5E86-4B95-8509-D6182146B3C7}"/>
    <cellStyle name="Normal 8 5 5" xfId="8938" xr:uid="{00000000-0005-0000-0000-0000EA220000}"/>
    <cellStyle name="Normal 8 5 5 2" xfId="20099" xr:uid="{31465C5F-0B1E-4609-AA46-A4378DB2031E}"/>
    <cellStyle name="Normal 8 5 6" xfId="8939" xr:uid="{00000000-0005-0000-0000-0000EB220000}"/>
    <cellStyle name="Normal 8 5 6 2" xfId="20100" xr:uid="{A0DB5319-4A22-4469-B16A-2634C42A4227}"/>
    <cellStyle name="Normal 8 5 7" xfId="8940" xr:uid="{00000000-0005-0000-0000-0000EC220000}"/>
    <cellStyle name="Normal 8 5 7 2" xfId="20101" xr:uid="{C65F7D4C-6C27-4D24-9284-B03119D6A99A}"/>
    <cellStyle name="Normal 8 5 8" xfId="8941" xr:uid="{00000000-0005-0000-0000-0000ED220000}"/>
    <cellStyle name="Normal 8 5 8 2" xfId="20102" xr:uid="{5C1B186E-66D1-4DE9-AA04-DB6E59A598E2}"/>
    <cellStyle name="Normal 8 5 9" xfId="20095" xr:uid="{C70078F0-A836-49F4-8BAC-D7C8A1720675}"/>
    <cellStyle name="Normal 8 6" xfId="8942" xr:uid="{00000000-0005-0000-0000-0000EE220000}"/>
    <cellStyle name="Normal 8 6 2" xfId="20103" xr:uid="{782DD2F0-8A66-428F-8B9C-9BF1C2B09F24}"/>
    <cellStyle name="Normal 8 7" xfId="8943" xr:uid="{00000000-0005-0000-0000-0000EF220000}"/>
    <cellStyle name="Normal 8 7 2" xfId="20104" xr:uid="{6498E69B-12D5-4079-AC34-32263801F837}"/>
    <cellStyle name="Normal 8 8" xfId="8944" xr:uid="{00000000-0005-0000-0000-0000F0220000}"/>
    <cellStyle name="Normal 8 8 2" xfId="20105" xr:uid="{4F71D2ED-D3E5-4502-BE04-44A7855C9989}"/>
    <cellStyle name="Normal 8 9" xfId="8945" xr:uid="{00000000-0005-0000-0000-0000F1220000}"/>
    <cellStyle name="Normal 8 9 2" xfId="20106" xr:uid="{11CDCE1D-1088-40E1-8372-9A60B2839B07}"/>
    <cellStyle name="Normal 9" xfId="8946" xr:uid="{00000000-0005-0000-0000-0000F2220000}"/>
    <cellStyle name="Normal 9 10" xfId="8947" xr:uid="{00000000-0005-0000-0000-0000F3220000}"/>
    <cellStyle name="Normal 9 10 10" xfId="40075" xr:uid="{3108F742-241F-4390-B9CA-AA6C7F7ECB33}"/>
    <cellStyle name="Normal 9 10 11" xfId="42553" xr:uid="{CEF2481E-7D03-422C-AB5E-5C404B1103BA}"/>
    <cellStyle name="Normal 9 10 2" xfId="8948" xr:uid="{00000000-0005-0000-0000-0000F4220000}"/>
    <cellStyle name="Normal 9 10 2 10" xfId="42554" xr:uid="{56398D61-B82E-44ED-9B6B-FE59837BF737}"/>
    <cellStyle name="Normal 9 10 2 2" xfId="8949" xr:uid="{00000000-0005-0000-0000-0000F5220000}"/>
    <cellStyle name="Normal 9 10 2 2 2" xfId="8950" xr:uid="{00000000-0005-0000-0000-0000F6220000}"/>
    <cellStyle name="Normal 9 10 2 2 2 2" xfId="8951" xr:uid="{00000000-0005-0000-0000-0000F7220000}"/>
    <cellStyle name="Normal 9 10 2 2 2 2 2" xfId="29111" xr:uid="{DF38642C-A899-45F7-B41F-110AFC5AC941}"/>
    <cellStyle name="Normal 9 10 2 2 2 3" xfId="29110" xr:uid="{F2FD4159-6601-4CCD-B128-335AEC92E58A}"/>
    <cellStyle name="Normal 9 10 2 2 3" xfId="8952" xr:uid="{00000000-0005-0000-0000-0000F8220000}"/>
    <cellStyle name="Normal 9 10 2 2 3 2" xfId="29112" xr:uid="{2627EB17-90D2-4F16-ACD3-DC77F39D8D8E}"/>
    <cellStyle name="Normal 9 10 2 2 4" xfId="29109" xr:uid="{A463B85E-AA19-44A9-A429-BE51878D13B4}"/>
    <cellStyle name="Normal 9 10 2 2 5" xfId="24511" xr:uid="{B550316C-2355-4340-9C72-9EFE34865730}"/>
    <cellStyle name="Normal 9 10 2 2 6" xfId="38371" xr:uid="{9943AD7E-00AD-4AA2-85CA-1F26E9582A21}"/>
    <cellStyle name="Normal 9 10 2 2 7" xfId="40851" xr:uid="{E146327B-F864-455F-AF1A-F7F493C9C2E9}"/>
    <cellStyle name="Normal 9 10 2 2 8" xfId="43329" xr:uid="{532E6BD8-B2D9-4D2F-A173-4738B0EE67D1}"/>
    <cellStyle name="Normal 9 10 2 3" xfId="8953" xr:uid="{00000000-0005-0000-0000-0000F9220000}"/>
    <cellStyle name="Normal 9 10 2 3 2" xfId="8954" xr:uid="{00000000-0005-0000-0000-0000FA220000}"/>
    <cellStyle name="Normal 9 10 2 3 2 2" xfId="8955" xr:uid="{00000000-0005-0000-0000-0000FB220000}"/>
    <cellStyle name="Normal 9 10 2 3 2 2 2" xfId="29115" xr:uid="{FBFFF294-78CE-42DF-BB76-61778D7D2742}"/>
    <cellStyle name="Normal 9 10 2 3 2 3" xfId="29114" xr:uid="{B0D1CECB-3381-4C0B-BB6F-9C8805953E53}"/>
    <cellStyle name="Normal 9 10 2 3 3" xfId="8956" xr:uid="{00000000-0005-0000-0000-0000FC220000}"/>
    <cellStyle name="Normal 9 10 2 3 3 2" xfId="29116" xr:uid="{34E328BE-5140-43C9-AC7B-CD10C3929A99}"/>
    <cellStyle name="Normal 9 10 2 3 4" xfId="29113" xr:uid="{5DAEFAAB-542D-44A4-8652-D68926B87289}"/>
    <cellStyle name="Normal 9 10 2 4" xfId="8957" xr:uid="{00000000-0005-0000-0000-0000FD220000}"/>
    <cellStyle name="Normal 9 10 2 4 2" xfId="8958" xr:uid="{00000000-0005-0000-0000-0000FE220000}"/>
    <cellStyle name="Normal 9 10 2 4 2 2" xfId="29118" xr:uid="{33E37DC8-C158-4EE5-B579-776D21BAC2BC}"/>
    <cellStyle name="Normal 9 10 2 4 3" xfId="29117" xr:uid="{D4099F12-71BC-4146-BB0C-41F47661AAB3}"/>
    <cellStyle name="Normal 9 10 2 5" xfId="8959" xr:uid="{00000000-0005-0000-0000-0000FF220000}"/>
    <cellStyle name="Normal 9 10 2 5 2" xfId="29119" xr:uid="{A12B708B-6E60-4BDB-B113-CF6180592316}"/>
    <cellStyle name="Normal 9 10 2 6" xfId="29108" xr:uid="{7301B99D-358B-4C90-8E41-E64B44DE817C}"/>
    <cellStyle name="Normal 9 10 2 7" xfId="21981" xr:uid="{9E2BA825-A3CE-4A02-A76B-F4B6DE688B58}"/>
    <cellStyle name="Normal 9 10 2 8" xfId="37596" xr:uid="{9F385505-F286-4E4A-9E28-B028C16737D9}"/>
    <cellStyle name="Normal 9 10 2 9" xfId="40076" xr:uid="{6A57B1A5-FC3D-41CB-9FF3-D66110AF71A4}"/>
    <cellStyle name="Normal 9 10 3" xfId="8960" xr:uid="{00000000-0005-0000-0000-000000230000}"/>
    <cellStyle name="Normal 9 10 3 2" xfId="8961" xr:uid="{00000000-0005-0000-0000-000001230000}"/>
    <cellStyle name="Normal 9 10 3 2 2" xfId="8962" xr:uid="{00000000-0005-0000-0000-000002230000}"/>
    <cellStyle name="Normal 9 10 3 2 2 2" xfId="29122" xr:uid="{48A394CA-76B7-4ED2-A270-19973E64C3A6}"/>
    <cellStyle name="Normal 9 10 3 2 3" xfId="29121" xr:uid="{3527E663-F079-4D2D-A37B-1AC3DC0F4FEF}"/>
    <cellStyle name="Normal 9 10 3 3" xfId="8963" xr:uid="{00000000-0005-0000-0000-000003230000}"/>
    <cellStyle name="Normal 9 10 3 3 2" xfId="29123" xr:uid="{FA4C6371-C80B-4F78-B0BF-0D24B47244C6}"/>
    <cellStyle name="Normal 9 10 3 4" xfId="29120" xr:uid="{6C62BC3F-E2BE-4F61-AA20-E1D9B9FF5BE4}"/>
    <cellStyle name="Normal 9 10 3 5" xfId="24510" xr:uid="{4CA1ABCC-C474-40B0-B3B7-DD5188F5AE60}"/>
    <cellStyle name="Normal 9 10 3 6" xfId="38370" xr:uid="{6058BE69-1530-4DC7-AF05-0DA54992D975}"/>
    <cellStyle name="Normal 9 10 3 7" xfId="40850" xr:uid="{2C913E2A-FE24-46CD-8195-D6E981DC46EC}"/>
    <cellStyle name="Normal 9 10 3 8" xfId="43328" xr:uid="{AAA74864-F6FE-47B9-A5EC-E7625D51AF13}"/>
    <cellStyle name="Normal 9 10 4" xfId="8964" xr:uid="{00000000-0005-0000-0000-000004230000}"/>
    <cellStyle name="Normal 9 10 4 2" xfId="8965" xr:uid="{00000000-0005-0000-0000-000005230000}"/>
    <cellStyle name="Normal 9 10 4 2 2" xfId="8966" xr:uid="{00000000-0005-0000-0000-000006230000}"/>
    <cellStyle name="Normal 9 10 4 2 2 2" xfId="29126" xr:uid="{A738A279-0F24-43E9-B491-48B1A8933DD5}"/>
    <cellStyle name="Normal 9 10 4 2 3" xfId="29125" xr:uid="{D6FBE56E-79DE-4EE4-A51A-4F26F48EA7E2}"/>
    <cellStyle name="Normal 9 10 4 3" xfId="8967" xr:uid="{00000000-0005-0000-0000-000007230000}"/>
    <cellStyle name="Normal 9 10 4 3 2" xfId="29127" xr:uid="{6E8CD409-9B47-43E5-8FD6-2BFC6E57DA12}"/>
    <cellStyle name="Normal 9 10 4 4" xfId="29124" xr:uid="{E5D798B0-3708-4D69-A54D-F20232B9AF5A}"/>
    <cellStyle name="Normal 9 10 5" xfId="8968" xr:uid="{00000000-0005-0000-0000-000008230000}"/>
    <cellStyle name="Normal 9 10 5 2" xfId="8969" xr:uid="{00000000-0005-0000-0000-000009230000}"/>
    <cellStyle name="Normal 9 10 5 2 2" xfId="29129" xr:uid="{C2D99DF1-34E4-4BEC-8359-4458E628CA0E}"/>
    <cellStyle name="Normal 9 10 5 3" xfId="29128" xr:uid="{5CC1BA89-DD4A-4D21-91B8-FCEA9B24516B}"/>
    <cellStyle name="Normal 9 10 6" xfId="8970" xr:uid="{00000000-0005-0000-0000-00000A230000}"/>
    <cellStyle name="Normal 9 10 6 2" xfId="29130" xr:uid="{038741BD-CD03-4650-9950-24C13F7A5A03}"/>
    <cellStyle name="Normal 9 10 7" xfId="29107" xr:uid="{86AE16DA-B714-4534-8227-B7FA1AE95FA5}"/>
    <cellStyle name="Normal 9 10 8" xfId="21980" xr:uid="{48F3F228-D9EF-4419-851D-3321D65547E8}"/>
    <cellStyle name="Normal 9 10 9" xfId="37595" xr:uid="{0EB425BD-C98D-4071-BB34-E316438FD863}"/>
    <cellStyle name="Normal 9 11" xfId="8971" xr:uid="{00000000-0005-0000-0000-00000B230000}"/>
    <cellStyle name="Normal 9 11 10" xfId="40077" xr:uid="{FAF284BC-3E16-4D0F-83EE-CE5B7E17673D}"/>
    <cellStyle name="Normal 9 11 11" xfId="42555" xr:uid="{77F12770-79C8-43DB-824D-C1DEFCCC03C6}"/>
    <cellStyle name="Normal 9 11 2" xfId="8972" xr:uid="{00000000-0005-0000-0000-00000C230000}"/>
    <cellStyle name="Normal 9 11 2 10" xfId="42556" xr:uid="{CA68757C-4888-4257-9F8A-CF7FBD48BD7F}"/>
    <cellStyle name="Normal 9 11 2 2" xfId="8973" xr:uid="{00000000-0005-0000-0000-00000D230000}"/>
    <cellStyle name="Normal 9 11 2 2 2" xfId="8974" xr:uid="{00000000-0005-0000-0000-00000E230000}"/>
    <cellStyle name="Normal 9 11 2 2 2 2" xfId="8975" xr:uid="{00000000-0005-0000-0000-00000F230000}"/>
    <cellStyle name="Normal 9 11 2 2 2 2 2" xfId="29135" xr:uid="{51852F8C-B071-4596-8869-FCC85DFC36E4}"/>
    <cellStyle name="Normal 9 11 2 2 2 3" xfId="29134" xr:uid="{96F67823-1316-480E-B56A-7C34ACAAE5D4}"/>
    <cellStyle name="Normal 9 11 2 2 3" xfId="8976" xr:uid="{00000000-0005-0000-0000-000010230000}"/>
    <cellStyle name="Normal 9 11 2 2 3 2" xfId="29136" xr:uid="{08475732-85CC-4304-9360-806B356279A6}"/>
    <cellStyle name="Normal 9 11 2 2 4" xfId="29133" xr:uid="{E80EB40E-5D11-42E1-AFBB-645227B550EB}"/>
    <cellStyle name="Normal 9 11 2 2 5" xfId="24513" xr:uid="{60F021A6-3073-40C2-8B9E-9335C3380EC7}"/>
    <cellStyle name="Normal 9 11 2 2 6" xfId="38373" xr:uid="{E4BD673F-121E-4C87-921C-7E169F92F396}"/>
    <cellStyle name="Normal 9 11 2 2 7" xfId="40853" xr:uid="{51E50B0A-5EFE-4561-AC0E-E2CE52E03BD2}"/>
    <cellStyle name="Normal 9 11 2 2 8" xfId="43331" xr:uid="{57357DB5-4EA9-4DEF-BD0C-E5F7D489D9F6}"/>
    <cellStyle name="Normal 9 11 2 3" xfId="8977" xr:uid="{00000000-0005-0000-0000-000011230000}"/>
    <cellStyle name="Normal 9 11 2 3 2" xfId="8978" xr:uid="{00000000-0005-0000-0000-000012230000}"/>
    <cellStyle name="Normal 9 11 2 3 2 2" xfId="8979" xr:uid="{00000000-0005-0000-0000-000013230000}"/>
    <cellStyle name="Normal 9 11 2 3 2 2 2" xfId="29139" xr:uid="{60E1B9D0-8767-458E-B110-4B8911B525D9}"/>
    <cellStyle name="Normal 9 11 2 3 2 3" xfId="29138" xr:uid="{0B6A5F87-A3DF-40A4-8C1D-C655970174A0}"/>
    <cellStyle name="Normal 9 11 2 3 3" xfId="8980" xr:uid="{00000000-0005-0000-0000-000014230000}"/>
    <cellStyle name="Normal 9 11 2 3 3 2" xfId="29140" xr:uid="{9015A6CC-99B9-45EC-A0F1-090A142775D8}"/>
    <cellStyle name="Normal 9 11 2 3 4" xfId="29137" xr:uid="{13773B14-8417-4545-8834-355B22CB06C5}"/>
    <cellStyle name="Normal 9 11 2 4" xfId="8981" xr:uid="{00000000-0005-0000-0000-000015230000}"/>
    <cellStyle name="Normal 9 11 2 4 2" xfId="8982" xr:uid="{00000000-0005-0000-0000-000016230000}"/>
    <cellStyle name="Normal 9 11 2 4 2 2" xfId="29142" xr:uid="{BCD35602-0BF6-42C4-B7F5-A50BFB9456C0}"/>
    <cellStyle name="Normal 9 11 2 4 3" xfId="29141" xr:uid="{D3798FD6-73BC-40B5-A97B-FA4019C1CB70}"/>
    <cellStyle name="Normal 9 11 2 5" xfId="8983" xr:uid="{00000000-0005-0000-0000-000017230000}"/>
    <cellStyle name="Normal 9 11 2 5 2" xfId="29143" xr:uid="{D94C052B-20AD-4D74-B994-8E01C61EF5AC}"/>
    <cellStyle name="Normal 9 11 2 6" xfId="29132" xr:uid="{0D5EF510-77FD-47C2-9059-0E8A439B9AF8}"/>
    <cellStyle name="Normal 9 11 2 7" xfId="21983" xr:uid="{D2075BEB-9A07-4E3A-BE3E-A8D81668EF97}"/>
    <cellStyle name="Normal 9 11 2 8" xfId="37598" xr:uid="{65F419D7-7780-4A3A-AB56-2C33165DC898}"/>
    <cellStyle name="Normal 9 11 2 9" xfId="40078" xr:uid="{A7EBA0B9-9EBC-4DCF-9E49-BC2A9708C928}"/>
    <cellStyle name="Normal 9 11 3" xfId="8984" xr:uid="{00000000-0005-0000-0000-000018230000}"/>
    <cellStyle name="Normal 9 11 3 2" xfId="8985" xr:uid="{00000000-0005-0000-0000-000019230000}"/>
    <cellStyle name="Normal 9 11 3 2 2" xfId="8986" xr:uid="{00000000-0005-0000-0000-00001A230000}"/>
    <cellStyle name="Normal 9 11 3 2 2 2" xfId="29146" xr:uid="{5D34578A-B532-4C95-B2FF-419461ED8171}"/>
    <cellStyle name="Normal 9 11 3 2 3" xfId="29145" xr:uid="{270F8065-CB83-433B-8455-C8D332C5A9D3}"/>
    <cellStyle name="Normal 9 11 3 3" xfId="8987" xr:uid="{00000000-0005-0000-0000-00001B230000}"/>
    <cellStyle name="Normal 9 11 3 3 2" xfId="29147" xr:uid="{7A165034-E802-4E9E-A180-BB4ACC0FE039}"/>
    <cellStyle name="Normal 9 11 3 4" xfId="29144" xr:uid="{66A02E33-7F57-40CA-A13B-68134745E171}"/>
    <cellStyle name="Normal 9 11 3 5" xfId="24512" xr:uid="{8BA58394-8FE8-4CFE-A554-A8B666559E9B}"/>
    <cellStyle name="Normal 9 11 3 6" xfId="38372" xr:uid="{D93CECE3-2053-4284-A38E-41B7A06356FF}"/>
    <cellStyle name="Normal 9 11 3 7" xfId="40852" xr:uid="{0A2B1E44-ED02-43E5-AEED-D345D67CE8EF}"/>
    <cellStyle name="Normal 9 11 3 8" xfId="43330" xr:uid="{296DB6A3-C093-4954-99FC-F38D0FFB6B53}"/>
    <cellStyle name="Normal 9 11 4" xfId="8988" xr:uid="{00000000-0005-0000-0000-00001C230000}"/>
    <cellStyle name="Normal 9 11 4 2" xfId="8989" xr:uid="{00000000-0005-0000-0000-00001D230000}"/>
    <cellStyle name="Normal 9 11 4 2 2" xfId="8990" xr:uid="{00000000-0005-0000-0000-00001E230000}"/>
    <cellStyle name="Normal 9 11 4 2 2 2" xfId="29150" xr:uid="{F06ADE80-FCFF-4B82-B1A0-B09E4F7FB751}"/>
    <cellStyle name="Normal 9 11 4 2 3" xfId="29149" xr:uid="{5CD50A43-5F44-4975-B43C-C2FCA255F00C}"/>
    <cellStyle name="Normal 9 11 4 3" xfId="8991" xr:uid="{00000000-0005-0000-0000-00001F230000}"/>
    <cellStyle name="Normal 9 11 4 3 2" xfId="29151" xr:uid="{661B76DE-AD51-47D3-BC98-D88AE5470284}"/>
    <cellStyle name="Normal 9 11 4 4" xfId="29148" xr:uid="{AFF7D3BB-1BD8-4A81-BE4B-AA801B031024}"/>
    <cellStyle name="Normal 9 11 5" xfId="8992" xr:uid="{00000000-0005-0000-0000-000020230000}"/>
    <cellStyle name="Normal 9 11 5 2" xfId="8993" xr:uid="{00000000-0005-0000-0000-000021230000}"/>
    <cellStyle name="Normal 9 11 5 2 2" xfId="29153" xr:uid="{875EFDF8-EF03-43B3-AA1E-37A5C04F9CFE}"/>
    <cellStyle name="Normal 9 11 5 3" xfId="29152" xr:uid="{5C0CC9CB-739D-4020-A558-2BFDEB3689D4}"/>
    <cellStyle name="Normal 9 11 6" xfId="8994" xr:uid="{00000000-0005-0000-0000-000022230000}"/>
    <cellStyle name="Normal 9 11 6 2" xfId="29154" xr:uid="{3237C670-630F-45BD-B737-15BF241613C2}"/>
    <cellStyle name="Normal 9 11 7" xfId="29131" xr:uid="{9CD25488-6546-4ED0-A7AD-782E4C726697}"/>
    <cellStyle name="Normal 9 11 8" xfId="21982" xr:uid="{070B966D-CC77-4E19-A341-F9104124AE47}"/>
    <cellStyle name="Normal 9 11 9" xfId="37597" xr:uid="{9E3F31EF-6CAE-4F6E-9B82-E4288E1A9D5F}"/>
    <cellStyle name="Normal 9 12" xfId="8995" xr:uid="{00000000-0005-0000-0000-000023230000}"/>
    <cellStyle name="Normal 9 12 10" xfId="42557" xr:uid="{C54E93EE-B956-4034-A6AC-742E915D6ECE}"/>
    <cellStyle name="Normal 9 12 2" xfId="8996" xr:uid="{00000000-0005-0000-0000-000024230000}"/>
    <cellStyle name="Normal 9 12 2 2" xfId="8997" xr:uid="{00000000-0005-0000-0000-000025230000}"/>
    <cellStyle name="Normal 9 12 2 2 2" xfId="8998" xr:uid="{00000000-0005-0000-0000-000026230000}"/>
    <cellStyle name="Normal 9 12 2 2 2 2" xfId="29158" xr:uid="{FE6F9784-47B9-44A1-920D-ABD79A485702}"/>
    <cellStyle name="Normal 9 12 2 2 3" xfId="29157" xr:uid="{9857A1CF-618B-4716-B2D9-B67917B4B84D}"/>
    <cellStyle name="Normal 9 12 2 3" xfId="8999" xr:uid="{00000000-0005-0000-0000-000027230000}"/>
    <cellStyle name="Normal 9 12 2 3 2" xfId="29159" xr:uid="{0369882C-C5D2-486B-9BA7-29F1D28DFEE8}"/>
    <cellStyle name="Normal 9 12 2 4" xfId="29156" xr:uid="{B1DEB716-EC9E-42A6-9DAB-2032C330958B}"/>
    <cellStyle name="Normal 9 12 2 5" xfId="24514" xr:uid="{3C84316B-AA42-48C9-9EEE-E83D50321492}"/>
    <cellStyle name="Normal 9 12 2 6" xfId="38374" xr:uid="{B5EE9CFA-64EF-4C31-BD01-59472775B83B}"/>
    <cellStyle name="Normal 9 12 2 7" xfId="40854" xr:uid="{6CA73C8B-7540-42C2-B1F3-FF9BD215B54E}"/>
    <cellStyle name="Normal 9 12 2 8" xfId="43332" xr:uid="{6583E6DC-13B7-4C3E-9443-C6DD2690A177}"/>
    <cellStyle name="Normal 9 12 3" xfId="9000" xr:uid="{00000000-0005-0000-0000-000028230000}"/>
    <cellStyle name="Normal 9 12 3 2" xfId="9001" xr:uid="{00000000-0005-0000-0000-000029230000}"/>
    <cellStyle name="Normal 9 12 3 2 2" xfId="9002" xr:uid="{00000000-0005-0000-0000-00002A230000}"/>
    <cellStyle name="Normal 9 12 3 2 2 2" xfId="29162" xr:uid="{13D456F4-C27B-4A6C-9AFF-5423EA99F125}"/>
    <cellStyle name="Normal 9 12 3 2 3" xfId="29161" xr:uid="{8E25532D-3B27-4205-9941-E019F66C1D99}"/>
    <cellStyle name="Normal 9 12 3 3" xfId="9003" xr:uid="{00000000-0005-0000-0000-00002B230000}"/>
    <cellStyle name="Normal 9 12 3 3 2" xfId="29163" xr:uid="{8F798E1C-DB77-42C0-B6D0-267B6A96CE23}"/>
    <cellStyle name="Normal 9 12 3 4" xfId="29160" xr:uid="{5F27997A-A6F1-4726-A938-49E6AC4386D8}"/>
    <cellStyle name="Normal 9 12 4" xfId="9004" xr:uid="{00000000-0005-0000-0000-00002C230000}"/>
    <cellStyle name="Normal 9 12 4 2" xfId="9005" xr:uid="{00000000-0005-0000-0000-00002D230000}"/>
    <cellStyle name="Normal 9 12 4 2 2" xfId="29165" xr:uid="{E89C33EC-838D-41E1-8F55-7F7833FEECEC}"/>
    <cellStyle name="Normal 9 12 4 3" xfId="29164" xr:uid="{3E4090D6-9518-472B-BA42-45E7E503F8F5}"/>
    <cellStyle name="Normal 9 12 5" xfId="9006" xr:uid="{00000000-0005-0000-0000-00002E230000}"/>
    <cellStyle name="Normal 9 12 5 2" xfId="29166" xr:uid="{E16C9DB4-4355-4BBB-ADE1-580B460C03DD}"/>
    <cellStyle name="Normal 9 12 6" xfId="29155" xr:uid="{69F7F8CA-F94F-4597-92E7-766664A6A432}"/>
    <cellStyle name="Normal 9 12 7" xfId="21984" xr:uid="{1103F38E-6422-4A53-9F04-B336EF7E40E0}"/>
    <cellStyle name="Normal 9 12 8" xfId="37599" xr:uid="{C4E618A5-7807-4771-93EF-34876DA00B7A}"/>
    <cellStyle name="Normal 9 12 9" xfId="40079" xr:uid="{F677CE1B-4C37-4BF8-983E-B3687D13C016}"/>
    <cellStyle name="Normal 9 13" xfId="9007" xr:uid="{00000000-0005-0000-0000-00002F230000}"/>
    <cellStyle name="Normal 9 13 2" xfId="9008" xr:uid="{00000000-0005-0000-0000-000030230000}"/>
    <cellStyle name="Normal 9 13 2 2" xfId="9009" xr:uid="{00000000-0005-0000-0000-000031230000}"/>
    <cellStyle name="Normal 9 13 2 2 2" xfId="9010" xr:uid="{00000000-0005-0000-0000-000032230000}"/>
    <cellStyle name="Normal 9 13 2 2 2 2" xfId="29170" xr:uid="{34BD4EFE-E0CC-4581-A244-EF0442526733}"/>
    <cellStyle name="Normal 9 13 2 2 3" xfId="29169" xr:uid="{163B5F7F-921A-4551-BC8B-8C89E31BA477}"/>
    <cellStyle name="Normal 9 13 2 3" xfId="9011" xr:uid="{00000000-0005-0000-0000-000033230000}"/>
    <cellStyle name="Normal 9 13 2 3 2" xfId="29171" xr:uid="{F874F83A-7A97-4D25-8C4A-674E8F1131E8}"/>
    <cellStyle name="Normal 9 13 2 4" xfId="29168" xr:uid="{17303A42-7AB0-4609-9394-80E79F0EBE15}"/>
    <cellStyle name="Normal 9 13 2 5" xfId="24515" xr:uid="{72920F04-A0E7-453A-A483-26BCD3A8C76A}"/>
    <cellStyle name="Normal 9 13 2 6" xfId="38375" xr:uid="{7DFDD13D-5E9A-451A-947D-209749E259DE}"/>
    <cellStyle name="Normal 9 13 2 7" xfId="40855" xr:uid="{C60DDD8F-B71F-45B8-9321-E3A6BEA0B2E0}"/>
    <cellStyle name="Normal 9 13 2 8" xfId="43333" xr:uid="{860FC7A3-934B-4D9D-95A1-359215A0BC91}"/>
    <cellStyle name="Normal 9 13 3" xfId="9012" xr:uid="{00000000-0005-0000-0000-000034230000}"/>
    <cellStyle name="Normal 9 13 3 2" xfId="9013" xr:uid="{00000000-0005-0000-0000-000035230000}"/>
    <cellStyle name="Normal 9 13 3 2 2" xfId="29173" xr:uid="{9887FF5B-2E5D-43A3-908C-9054259E3DBD}"/>
    <cellStyle name="Normal 9 13 3 3" xfId="29172" xr:uid="{D761579C-A410-411F-AE40-A343970B5EA4}"/>
    <cellStyle name="Normal 9 13 4" xfId="9014" xr:uid="{00000000-0005-0000-0000-000036230000}"/>
    <cellStyle name="Normal 9 13 4 2" xfId="29174" xr:uid="{A859F9C3-A6BB-4C0B-B6E2-8CCAD7552DAC}"/>
    <cellStyle name="Normal 9 13 5" xfId="29167" xr:uid="{327EA2FD-726D-46B4-AE0B-CD384F153391}"/>
    <cellStyle name="Normal 9 13 6" xfId="21985" xr:uid="{29414EC3-0340-4067-9419-AA49CE07B1C6}"/>
    <cellStyle name="Normal 9 13 7" xfId="37600" xr:uid="{F4FB6D30-32C7-4A8D-9121-6EC0AFE3A31C}"/>
    <cellStyle name="Normal 9 13 8" xfId="40080" xr:uid="{58766A17-D620-4D08-A57C-574CBD09E97F}"/>
    <cellStyle name="Normal 9 13 9" xfId="42558" xr:uid="{82D69FF3-5A52-4968-99F3-38B277D55490}"/>
    <cellStyle name="Normal 9 14" xfId="9015" xr:uid="{00000000-0005-0000-0000-000037230000}"/>
    <cellStyle name="Normal 9 14 2" xfId="9016" xr:uid="{00000000-0005-0000-0000-000038230000}"/>
    <cellStyle name="Normal 9 14 2 2" xfId="29176" xr:uid="{6EE14153-D51F-4233-A239-1FE8EFC43ACC}"/>
    <cellStyle name="Normal 9 14 3" xfId="29175" xr:uid="{C67DA9A7-2397-45E5-A511-78DB1178E080}"/>
    <cellStyle name="Normal 9 14 4" xfId="23707" xr:uid="{C0927334-89E5-4261-BFDE-A3445B409D8B}"/>
    <cellStyle name="Normal 9 14 5" xfId="37658" xr:uid="{EF3DB53D-122B-4FB8-ACA4-31452135A84C}"/>
    <cellStyle name="Normal 9 14 6" xfId="40138" xr:uid="{424D14E7-BA1F-4080-9288-D0B0F679E602}"/>
    <cellStyle name="Normal 9 14 7" xfId="42616" xr:uid="{FA0E7DAD-77BD-4A12-98E5-E3F5FACE2761}"/>
    <cellStyle name="Normal 9 15" xfId="20107" xr:uid="{6EDF5691-15A2-42BB-B50F-ADD742A4A107}"/>
    <cellStyle name="Normal 9 2" xfId="9017" xr:uid="{00000000-0005-0000-0000-000039230000}"/>
    <cellStyle name="Normal 9 2 2" xfId="9018" xr:uid="{00000000-0005-0000-0000-00003A230000}"/>
    <cellStyle name="Normal 9 2 2 10" xfId="40081" xr:uid="{250C66A1-1C7D-4158-AA2C-25494E5A97E6}"/>
    <cellStyle name="Normal 9 2 2 11" xfId="42559" xr:uid="{8B9CF6F7-BD7A-4166-810C-19D024A374B6}"/>
    <cellStyle name="Normal 9 2 2 2" xfId="9019" xr:uid="{00000000-0005-0000-0000-00003B230000}"/>
    <cellStyle name="Normal 9 2 2 2 2" xfId="21987" xr:uid="{105F76D2-4CEB-4B62-A0F4-1AEB9E06E0DA}"/>
    <cellStyle name="Normal 9 2 2 3" xfId="9020" xr:uid="{00000000-0005-0000-0000-00003C230000}"/>
    <cellStyle name="Normal 9 2 2 3 10" xfId="42560" xr:uid="{860D1608-7043-4C20-9BBF-93FE2B89A76E}"/>
    <cellStyle name="Normal 9 2 2 3 2" xfId="9021" xr:uid="{00000000-0005-0000-0000-00003D230000}"/>
    <cellStyle name="Normal 9 2 2 3 2 2" xfId="9022" xr:uid="{00000000-0005-0000-0000-00003E230000}"/>
    <cellStyle name="Normal 9 2 2 3 2 2 2" xfId="9023" xr:uid="{00000000-0005-0000-0000-00003F230000}"/>
    <cellStyle name="Normal 9 2 2 3 2 2 2 2" xfId="29180" xr:uid="{9FF261DE-7416-464D-B974-11BFA770A5DC}"/>
    <cellStyle name="Normal 9 2 2 3 2 2 3" xfId="29179" xr:uid="{09E5BB3A-32CB-4B08-A3A0-D40E6B099A22}"/>
    <cellStyle name="Normal 9 2 2 3 2 3" xfId="9024" xr:uid="{00000000-0005-0000-0000-000040230000}"/>
    <cellStyle name="Normal 9 2 2 3 2 3 2" xfId="29181" xr:uid="{F6C20BC5-82E4-4B37-8E74-843191D44ED7}"/>
    <cellStyle name="Normal 9 2 2 3 2 4" xfId="29178" xr:uid="{AEAB1EA2-7B50-4195-8586-065819FD2550}"/>
    <cellStyle name="Normal 9 2 2 3 2 5" xfId="24517" xr:uid="{C629DA47-349F-4AD1-A252-8917D97D58F7}"/>
    <cellStyle name="Normal 9 2 2 3 2 6" xfId="38377" xr:uid="{E27C3260-EF8A-4290-AF29-2806AB91AFA5}"/>
    <cellStyle name="Normal 9 2 2 3 2 7" xfId="40857" xr:uid="{2889EA47-3520-447F-A7B7-D07B2D455571}"/>
    <cellStyle name="Normal 9 2 2 3 2 8" xfId="43335" xr:uid="{3CDB0E47-ACC4-4780-BA22-3A2045E23524}"/>
    <cellStyle name="Normal 9 2 2 3 3" xfId="9025" xr:uid="{00000000-0005-0000-0000-000041230000}"/>
    <cellStyle name="Normal 9 2 2 3 3 2" xfId="9026" xr:uid="{00000000-0005-0000-0000-000042230000}"/>
    <cellStyle name="Normal 9 2 2 3 3 2 2" xfId="9027" xr:uid="{00000000-0005-0000-0000-000043230000}"/>
    <cellStyle name="Normal 9 2 2 3 3 2 2 2" xfId="29184" xr:uid="{C1F42CFC-DE43-4708-8A2A-8CFBFB6F6F86}"/>
    <cellStyle name="Normal 9 2 2 3 3 2 3" xfId="29183" xr:uid="{3323E6E5-0BFC-4EB7-9608-CE02869491AF}"/>
    <cellStyle name="Normal 9 2 2 3 3 3" xfId="9028" xr:uid="{00000000-0005-0000-0000-000044230000}"/>
    <cellStyle name="Normal 9 2 2 3 3 3 2" xfId="29185" xr:uid="{A0FCFF0B-356A-43B2-88F6-204217AD6CC6}"/>
    <cellStyle name="Normal 9 2 2 3 3 4" xfId="29182" xr:uid="{420FD66A-3215-4B35-9802-BCA996C1F9F1}"/>
    <cellStyle name="Normal 9 2 2 3 4" xfId="9029" xr:uid="{00000000-0005-0000-0000-000045230000}"/>
    <cellStyle name="Normal 9 2 2 3 4 2" xfId="9030" xr:uid="{00000000-0005-0000-0000-000046230000}"/>
    <cellStyle name="Normal 9 2 2 3 4 2 2" xfId="29187" xr:uid="{94B34877-96E9-413F-974C-AE174ECFC135}"/>
    <cellStyle name="Normal 9 2 2 3 4 3" xfId="29186" xr:uid="{3646B196-0C8E-4CF4-BDA8-1C98AB12A642}"/>
    <cellStyle name="Normal 9 2 2 3 5" xfId="9031" xr:uid="{00000000-0005-0000-0000-000047230000}"/>
    <cellStyle name="Normal 9 2 2 3 5 2" xfId="29188" xr:uid="{DED7ACEC-7ECB-4C2A-9218-2A2D60AF528D}"/>
    <cellStyle name="Normal 9 2 2 3 6" xfId="29177" xr:uid="{FC41A1CE-F118-4BBA-9AD4-C9DCD4EAE658}"/>
    <cellStyle name="Normal 9 2 2 3 7" xfId="21988" xr:uid="{25CB4950-6A29-4055-BAB7-C08E1A0B8A28}"/>
    <cellStyle name="Normal 9 2 2 3 8" xfId="37602" xr:uid="{3D9EB706-4A41-4DA3-9F90-83ED45A2FCCF}"/>
    <cellStyle name="Normal 9 2 2 3 9" xfId="40082" xr:uid="{066C2586-8302-4EE5-B722-6FA1E3C94DC6}"/>
    <cellStyle name="Normal 9 2 2 4" xfId="9032" xr:uid="{00000000-0005-0000-0000-000048230000}"/>
    <cellStyle name="Normal 9 2 2 4 2" xfId="9033" xr:uid="{00000000-0005-0000-0000-000049230000}"/>
    <cellStyle name="Normal 9 2 2 4 2 2" xfId="9034" xr:uid="{00000000-0005-0000-0000-00004A230000}"/>
    <cellStyle name="Normal 9 2 2 4 2 2 2" xfId="29191" xr:uid="{B6D5C3EF-D47E-4DCF-A6DB-56B174FF223E}"/>
    <cellStyle name="Normal 9 2 2 4 2 3" xfId="29190" xr:uid="{BCE39748-C9AB-46BD-B592-336362631A11}"/>
    <cellStyle name="Normal 9 2 2 4 3" xfId="9035" xr:uid="{00000000-0005-0000-0000-00004B230000}"/>
    <cellStyle name="Normal 9 2 2 4 3 2" xfId="29192" xr:uid="{9534F7C5-2F6F-4309-BCFA-8215796B9623}"/>
    <cellStyle name="Normal 9 2 2 4 4" xfId="29189" xr:uid="{2633EC64-5ECF-4968-B510-BBCCA77958CA}"/>
    <cellStyle name="Normal 9 2 2 4 5" xfId="24516" xr:uid="{6E41A3DD-599F-4B6D-84B5-BE91BF565AB3}"/>
    <cellStyle name="Normal 9 2 2 4 6" xfId="38376" xr:uid="{704EA8EA-8361-46CB-9F08-AD6EEC928136}"/>
    <cellStyle name="Normal 9 2 2 4 7" xfId="40856" xr:uid="{5874A060-ABBC-467C-AF4B-9ECCE8F767CC}"/>
    <cellStyle name="Normal 9 2 2 4 8" xfId="43334" xr:uid="{8348C4D4-707A-49CC-88E5-275C3C0AD68F}"/>
    <cellStyle name="Normal 9 2 2 5" xfId="9036" xr:uid="{00000000-0005-0000-0000-00004C230000}"/>
    <cellStyle name="Normal 9 2 2 5 2" xfId="9037" xr:uid="{00000000-0005-0000-0000-00004D230000}"/>
    <cellStyle name="Normal 9 2 2 5 2 2" xfId="9038" xr:uid="{00000000-0005-0000-0000-00004E230000}"/>
    <cellStyle name="Normal 9 2 2 5 2 2 2" xfId="29195" xr:uid="{A2666B92-CE07-4299-88D1-4343EEA4BA96}"/>
    <cellStyle name="Normal 9 2 2 5 2 3" xfId="29194" xr:uid="{11C0248F-5253-4F4C-9D81-2148AC729F9B}"/>
    <cellStyle name="Normal 9 2 2 5 3" xfId="9039" xr:uid="{00000000-0005-0000-0000-00004F230000}"/>
    <cellStyle name="Normal 9 2 2 5 3 2" xfId="29196" xr:uid="{647D1143-DA1E-42C1-8934-8A81FEAF4DC3}"/>
    <cellStyle name="Normal 9 2 2 5 4" xfId="29193" xr:uid="{C1E9D625-D237-4653-A4E5-B538975A2792}"/>
    <cellStyle name="Normal 9 2 2 6" xfId="9040" xr:uid="{00000000-0005-0000-0000-000050230000}"/>
    <cellStyle name="Normal 9 2 2 6 2" xfId="9041" xr:uid="{00000000-0005-0000-0000-000051230000}"/>
    <cellStyle name="Normal 9 2 2 6 2 2" xfId="29198" xr:uid="{6CD0F383-17DE-4C00-A2A5-A1618A3E8F1F}"/>
    <cellStyle name="Normal 9 2 2 6 3" xfId="29197" xr:uid="{B24C885F-D58D-4326-A534-4BE7B07D31C9}"/>
    <cellStyle name="Normal 9 2 2 7" xfId="9042" xr:uid="{00000000-0005-0000-0000-000052230000}"/>
    <cellStyle name="Normal 9 2 2 7 2" xfId="29199" xr:uid="{A8715EDF-D37A-4BD2-AD0D-F604B2572548}"/>
    <cellStyle name="Normal 9 2 2 8" xfId="21986" xr:uid="{A284A5E7-E2B2-4163-99F0-B4EB3162D042}"/>
    <cellStyle name="Normal 9 2 2 9" xfId="37601" xr:uid="{809B4ADE-BD23-41D4-B37A-E90E39B4F88F}"/>
    <cellStyle name="Normal 9 2 3" xfId="9043" xr:uid="{00000000-0005-0000-0000-000053230000}"/>
    <cellStyle name="Normal 9 2 3 10" xfId="40083" xr:uid="{C1E8C98A-B12C-4546-831A-C6B728DACD08}"/>
    <cellStyle name="Normal 9 2 3 11" xfId="42561" xr:uid="{108F6BAA-BD3D-41CD-AB20-27E502A49D4E}"/>
    <cellStyle name="Normal 9 2 3 2" xfId="9044" xr:uid="{00000000-0005-0000-0000-000054230000}"/>
    <cellStyle name="Normal 9 2 3 2 10" xfId="42562" xr:uid="{B2E896E1-A59B-4EDA-91AA-02DAE1A6E3B0}"/>
    <cellStyle name="Normal 9 2 3 2 2" xfId="9045" xr:uid="{00000000-0005-0000-0000-000055230000}"/>
    <cellStyle name="Normal 9 2 3 2 2 2" xfId="9046" xr:uid="{00000000-0005-0000-0000-000056230000}"/>
    <cellStyle name="Normal 9 2 3 2 2 2 2" xfId="9047" xr:uid="{00000000-0005-0000-0000-000057230000}"/>
    <cellStyle name="Normal 9 2 3 2 2 2 2 2" xfId="29204" xr:uid="{52AED35E-4B82-48B7-AC26-AB56CED8ABB8}"/>
    <cellStyle name="Normal 9 2 3 2 2 2 3" xfId="29203" xr:uid="{15250EEA-A426-4915-AF93-C4EB2FFAB72B}"/>
    <cellStyle name="Normal 9 2 3 2 2 3" xfId="9048" xr:uid="{00000000-0005-0000-0000-000058230000}"/>
    <cellStyle name="Normal 9 2 3 2 2 3 2" xfId="29205" xr:uid="{990402C6-DFAF-4E41-B25B-B46AE01432D8}"/>
    <cellStyle name="Normal 9 2 3 2 2 4" xfId="29202" xr:uid="{51DF81E2-473F-4D5C-8329-2E40C44C702D}"/>
    <cellStyle name="Normal 9 2 3 2 2 5" xfId="24519" xr:uid="{C72BA39E-A425-4F69-84EE-9A8DF6C4F93C}"/>
    <cellStyle name="Normal 9 2 3 2 2 6" xfId="38379" xr:uid="{E99AE766-358B-435C-9114-1D833C6A49F3}"/>
    <cellStyle name="Normal 9 2 3 2 2 7" xfId="40859" xr:uid="{AA15976A-FB61-4A9F-8AFA-43974545CF0E}"/>
    <cellStyle name="Normal 9 2 3 2 2 8" xfId="43337" xr:uid="{7E04AE29-2F89-4972-B73E-96718544CD18}"/>
    <cellStyle name="Normal 9 2 3 2 3" xfId="9049" xr:uid="{00000000-0005-0000-0000-000059230000}"/>
    <cellStyle name="Normal 9 2 3 2 3 2" xfId="9050" xr:uid="{00000000-0005-0000-0000-00005A230000}"/>
    <cellStyle name="Normal 9 2 3 2 3 2 2" xfId="9051" xr:uid="{00000000-0005-0000-0000-00005B230000}"/>
    <cellStyle name="Normal 9 2 3 2 3 2 2 2" xfId="29208" xr:uid="{36B988B4-3A07-4975-9543-1A4C8C91ECE2}"/>
    <cellStyle name="Normal 9 2 3 2 3 2 3" xfId="29207" xr:uid="{F33A147B-B329-4B99-9EAF-39B7962DAE14}"/>
    <cellStyle name="Normal 9 2 3 2 3 3" xfId="9052" xr:uid="{00000000-0005-0000-0000-00005C230000}"/>
    <cellStyle name="Normal 9 2 3 2 3 3 2" xfId="29209" xr:uid="{63783A77-8B2E-4264-8FA8-7E892C9C313E}"/>
    <cellStyle name="Normal 9 2 3 2 3 4" xfId="29206" xr:uid="{46ED915F-67CB-4961-BB75-596974414B24}"/>
    <cellStyle name="Normal 9 2 3 2 4" xfId="9053" xr:uid="{00000000-0005-0000-0000-00005D230000}"/>
    <cellStyle name="Normal 9 2 3 2 4 2" xfId="9054" xr:uid="{00000000-0005-0000-0000-00005E230000}"/>
    <cellStyle name="Normal 9 2 3 2 4 2 2" xfId="29211" xr:uid="{CB8514BD-4977-47AA-ABCA-60D88211425D}"/>
    <cellStyle name="Normal 9 2 3 2 4 3" xfId="29210" xr:uid="{786E3A63-B672-42F2-A301-4B6295C63910}"/>
    <cellStyle name="Normal 9 2 3 2 5" xfId="9055" xr:uid="{00000000-0005-0000-0000-00005F230000}"/>
    <cellStyle name="Normal 9 2 3 2 5 2" xfId="29212" xr:uid="{8FF9BD84-675F-4F4E-A4E8-F62EA4392674}"/>
    <cellStyle name="Normal 9 2 3 2 6" xfId="29201" xr:uid="{2556DECB-17F7-47DB-8D60-6930EF73CFAF}"/>
    <cellStyle name="Normal 9 2 3 2 7" xfId="21990" xr:uid="{99818CDB-E56A-4F5C-B3CA-B8D5CE29708C}"/>
    <cellStyle name="Normal 9 2 3 2 8" xfId="37604" xr:uid="{08477329-A16D-4B32-9E1D-97926B65A961}"/>
    <cellStyle name="Normal 9 2 3 2 9" xfId="40084" xr:uid="{F75E092A-050F-42EE-89AC-DF7D1BB34342}"/>
    <cellStyle name="Normal 9 2 3 3" xfId="9056" xr:uid="{00000000-0005-0000-0000-000060230000}"/>
    <cellStyle name="Normal 9 2 3 3 2" xfId="9057" xr:uid="{00000000-0005-0000-0000-000061230000}"/>
    <cellStyle name="Normal 9 2 3 3 2 2" xfId="9058" xr:uid="{00000000-0005-0000-0000-000062230000}"/>
    <cellStyle name="Normal 9 2 3 3 2 2 2" xfId="29215" xr:uid="{5DF3865E-1C84-409F-9433-49DE7319E49C}"/>
    <cellStyle name="Normal 9 2 3 3 2 3" xfId="29214" xr:uid="{06691C8A-D9EE-44CE-A74A-3BE74024C07A}"/>
    <cellStyle name="Normal 9 2 3 3 3" xfId="9059" xr:uid="{00000000-0005-0000-0000-000063230000}"/>
    <cellStyle name="Normal 9 2 3 3 3 2" xfId="29216" xr:uid="{C98AD0F8-87BA-4ED0-B4BA-6F65391A0E96}"/>
    <cellStyle name="Normal 9 2 3 3 4" xfId="29213" xr:uid="{B42D6B09-378F-43DB-8762-9C78B054FD33}"/>
    <cellStyle name="Normal 9 2 3 3 5" xfId="24518" xr:uid="{B5C7A970-DC60-4850-A4D5-687251CC422C}"/>
    <cellStyle name="Normal 9 2 3 3 6" xfId="38378" xr:uid="{9A3DB472-B5E2-4F6C-B2C3-048DD41A71FC}"/>
    <cellStyle name="Normal 9 2 3 3 7" xfId="40858" xr:uid="{237D2A2F-7B19-4CE9-A1A7-3DA4BE22820C}"/>
    <cellStyle name="Normal 9 2 3 3 8" xfId="43336" xr:uid="{D452C2B7-345B-478C-BB57-59579F1DA464}"/>
    <cellStyle name="Normal 9 2 3 4" xfId="9060" xr:uid="{00000000-0005-0000-0000-000064230000}"/>
    <cellStyle name="Normal 9 2 3 4 2" xfId="9061" xr:uid="{00000000-0005-0000-0000-000065230000}"/>
    <cellStyle name="Normal 9 2 3 4 2 2" xfId="9062" xr:uid="{00000000-0005-0000-0000-000066230000}"/>
    <cellStyle name="Normal 9 2 3 4 2 2 2" xfId="29219" xr:uid="{5EFE959D-F47D-4763-9B5F-4C76ECAC2BF7}"/>
    <cellStyle name="Normal 9 2 3 4 2 3" xfId="29218" xr:uid="{3D1292E5-028B-4896-988F-D739CA93C551}"/>
    <cellStyle name="Normal 9 2 3 4 3" xfId="9063" xr:uid="{00000000-0005-0000-0000-000067230000}"/>
    <cellStyle name="Normal 9 2 3 4 3 2" xfId="29220" xr:uid="{104B80F1-FFBA-4C54-BE3B-F2F266877C91}"/>
    <cellStyle name="Normal 9 2 3 4 4" xfId="29217" xr:uid="{FA278B3F-BEC5-4CEE-942C-790C445BA8A4}"/>
    <cellStyle name="Normal 9 2 3 5" xfId="9064" xr:uid="{00000000-0005-0000-0000-000068230000}"/>
    <cellStyle name="Normal 9 2 3 5 2" xfId="9065" xr:uid="{00000000-0005-0000-0000-000069230000}"/>
    <cellStyle name="Normal 9 2 3 5 2 2" xfId="29222" xr:uid="{F8501991-51C2-470E-94A8-9A99C6A3A931}"/>
    <cellStyle name="Normal 9 2 3 5 3" xfId="29221" xr:uid="{E8A7FA41-C482-4C6C-8199-B320DB81E354}"/>
    <cellStyle name="Normal 9 2 3 6" xfId="9066" xr:uid="{00000000-0005-0000-0000-00006A230000}"/>
    <cellStyle name="Normal 9 2 3 6 2" xfId="29223" xr:uid="{A2EF02B1-E13D-4292-BEDE-373D2C31B0D4}"/>
    <cellStyle name="Normal 9 2 3 7" xfId="29200" xr:uid="{84BB0650-34E0-4945-A866-E217C416FC60}"/>
    <cellStyle name="Normal 9 2 3 8" xfId="21989" xr:uid="{9BE90A11-1FC6-43C9-B3B6-489D3F444CBA}"/>
    <cellStyle name="Normal 9 2 3 9" xfId="37603" xr:uid="{E5AA7AA6-1A3A-403C-834A-53EB058D7F62}"/>
    <cellStyle name="Normal 9 2 4" xfId="9067" xr:uid="{00000000-0005-0000-0000-00006B230000}"/>
    <cellStyle name="Normal 9 2 4 10" xfId="40085" xr:uid="{11EDDA3D-7681-42D1-B217-E4C2EE859057}"/>
    <cellStyle name="Normal 9 2 4 11" xfId="42563" xr:uid="{329BA801-AB38-4EFF-B667-7C4DE1722556}"/>
    <cellStyle name="Normal 9 2 4 2" xfId="9068" xr:uid="{00000000-0005-0000-0000-00006C230000}"/>
    <cellStyle name="Normal 9 2 4 2 10" xfId="42564" xr:uid="{2EAB574B-1122-472D-B5F4-9B20204AAE92}"/>
    <cellStyle name="Normal 9 2 4 2 2" xfId="9069" xr:uid="{00000000-0005-0000-0000-00006D230000}"/>
    <cellStyle name="Normal 9 2 4 2 2 2" xfId="9070" xr:uid="{00000000-0005-0000-0000-00006E230000}"/>
    <cellStyle name="Normal 9 2 4 2 2 2 2" xfId="9071" xr:uid="{00000000-0005-0000-0000-00006F230000}"/>
    <cellStyle name="Normal 9 2 4 2 2 2 2 2" xfId="29228" xr:uid="{71368B56-AD2F-4CAE-9067-C71FE6A3692B}"/>
    <cellStyle name="Normal 9 2 4 2 2 2 3" xfId="29227" xr:uid="{BF636C81-E5A6-40E1-821F-10486C37ECB8}"/>
    <cellStyle name="Normal 9 2 4 2 2 3" xfId="9072" xr:uid="{00000000-0005-0000-0000-000070230000}"/>
    <cellStyle name="Normal 9 2 4 2 2 3 2" xfId="29229" xr:uid="{A0465B87-E6E4-4023-9324-D01FDEC39F4A}"/>
    <cellStyle name="Normal 9 2 4 2 2 4" xfId="29226" xr:uid="{00B6252A-673B-4E88-8B43-992B94FA58C4}"/>
    <cellStyle name="Normal 9 2 4 2 2 5" xfId="24521" xr:uid="{64207F8C-6BA9-42E3-AA98-2EA3002D08A3}"/>
    <cellStyle name="Normal 9 2 4 2 2 6" xfId="38381" xr:uid="{5E900273-46D2-484A-ACCE-D4CC034F24CB}"/>
    <cellStyle name="Normal 9 2 4 2 2 7" xfId="40861" xr:uid="{F3752BD0-5224-4132-AA04-A9F7A3C5E155}"/>
    <cellStyle name="Normal 9 2 4 2 2 8" xfId="43339" xr:uid="{4BD45503-C85C-4317-9916-0D9678AEA7B2}"/>
    <cellStyle name="Normal 9 2 4 2 3" xfId="9073" xr:uid="{00000000-0005-0000-0000-000071230000}"/>
    <cellStyle name="Normal 9 2 4 2 3 2" xfId="9074" xr:uid="{00000000-0005-0000-0000-000072230000}"/>
    <cellStyle name="Normal 9 2 4 2 3 2 2" xfId="9075" xr:uid="{00000000-0005-0000-0000-000073230000}"/>
    <cellStyle name="Normal 9 2 4 2 3 2 2 2" xfId="29232" xr:uid="{1AC46275-E12A-46FE-B9BC-F0BD9A186F0D}"/>
    <cellStyle name="Normal 9 2 4 2 3 2 3" xfId="29231" xr:uid="{E73C0C29-5064-4BE7-AB19-262C3E3FA22C}"/>
    <cellStyle name="Normal 9 2 4 2 3 3" xfId="9076" xr:uid="{00000000-0005-0000-0000-000074230000}"/>
    <cellStyle name="Normal 9 2 4 2 3 3 2" xfId="29233" xr:uid="{CACB639C-196B-4AC7-AD83-7119D2D736B4}"/>
    <cellStyle name="Normal 9 2 4 2 3 4" xfId="29230" xr:uid="{1D4A2DC8-B436-45FC-9180-81BFECE0CDA7}"/>
    <cellStyle name="Normal 9 2 4 2 4" xfId="9077" xr:uid="{00000000-0005-0000-0000-000075230000}"/>
    <cellStyle name="Normal 9 2 4 2 4 2" xfId="9078" xr:uid="{00000000-0005-0000-0000-000076230000}"/>
    <cellStyle name="Normal 9 2 4 2 4 2 2" xfId="29235" xr:uid="{2C777944-CA96-4918-AC42-009E7FA0BB71}"/>
    <cellStyle name="Normal 9 2 4 2 4 3" xfId="29234" xr:uid="{E179E845-A0FF-43CA-B80E-6136268074CE}"/>
    <cellStyle name="Normal 9 2 4 2 5" xfId="9079" xr:uid="{00000000-0005-0000-0000-000077230000}"/>
    <cellStyle name="Normal 9 2 4 2 5 2" xfId="29236" xr:uid="{AB2D53C0-9123-4E14-A04D-C590C0C1960C}"/>
    <cellStyle name="Normal 9 2 4 2 6" xfId="29225" xr:uid="{193C6BAE-49F9-4F04-BA99-CD777E09CCC7}"/>
    <cellStyle name="Normal 9 2 4 2 7" xfId="21992" xr:uid="{062E64B7-D532-4441-B309-B788B65A283F}"/>
    <cellStyle name="Normal 9 2 4 2 8" xfId="37606" xr:uid="{AEA2181F-F5EC-4671-BF4E-AB5A1218C80A}"/>
    <cellStyle name="Normal 9 2 4 2 9" xfId="40086" xr:uid="{E7DE3EAE-9733-45F7-87FC-CF13AB44DE23}"/>
    <cellStyle name="Normal 9 2 4 3" xfId="9080" xr:uid="{00000000-0005-0000-0000-000078230000}"/>
    <cellStyle name="Normal 9 2 4 3 2" xfId="9081" xr:uid="{00000000-0005-0000-0000-000079230000}"/>
    <cellStyle name="Normal 9 2 4 3 2 2" xfId="9082" xr:uid="{00000000-0005-0000-0000-00007A230000}"/>
    <cellStyle name="Normal 9 2 4 3 2 2 2" xfId="29239" xr:uid="{EEFC48CE-7A5A-4EB3-87F9-A4FF2F8778FA}"/>
    <cellStyle name="Normal 9 2 4 3 2 3" xfId="29238" xr:uid="{B435D3D0-A40F-4C35-A8A6-10ABEE47FEC4}"/>
    <cellStyle name="Normal 9 2 4 3 3" xfId="9083" xr:uid="{00000000-0005-0000-0000-00007B230000}"/>
    <cellStyle name="Normal 9 2 4 3 3 2" xfId="29240" xr:uid="{F7025851-151A-49B3-BB51-812C5FDEBF78}"/>
    <cellStyle name="Normal 9 2 4 3 4" xfId="29237" xr:uid="{7B3B2DF8-BEDF-477A-9BAD-E463B39C334C}"/>
    <cellStyle name="Normal 9 2 4 3 5" xfId="24520" xr:uid="{186D0127-05D1-4846-85C7-D460AE562087}"/>
    <cellStyle name="Normal 9 2 4 3 6" xfId="38380" xr:uid="{072C8C10-36B5-4E34-B027-FE255381BF3A}"/>
    <cellStyle name="Normal 9 2 4 3 7" xfId="40860" xr:uid="{C4E944D1-5BAA-4183-A4BA-FF6E9A56A277}"/>
    <cellStyle name="Normal 9 2 4 3 8" xfId="43338" xr:uid="{2DFD3222-AD08-4C97-BBFE-CBD761BDE009}"/>
    <cellStyle name="Normal 9 2 4 4" xfId="9084" xr:uid="{00000000-0005-0000-0000-00007C230000}"/>
    <cellStyle name="Normal 9 2 4 4 2" xfId="9085" xr:uid="{00000000-0005-0000-0000-00007D230000}"/>
    <cellStyle name="Normal 9 2 4 4 2 2" xfId="9086" xr:uid="{00000000-0005-0000-0000-00007E230000}"/>
    <cellStyle name="Normal 9 2 4 4 2 2 2" xfId="29243" xr:uid="{B43396C5-0D5F-4C46-A8A1-DDABDF7530B6}"/>
    <cellStyle name="Normal 9 2 4 4 2 3" xfId="29242" xr:uid="{CAC2580F-BFA7-4378-9B08-81793380F6F3}"/>
    <cellStyle name="Normal 9 2 4 4 3" xfId="9087" xr:uid="{00000000-0005-0000-0000-00007F230000}"/>
    <cellStyle name="Normal 9 2 4 4 3 2" xfId="29244" xr:uid="{34C2124E-8A9D-44E0-984B-3180EA250839}"/>
    <cellStyle name="Normal 9 2 4 4 4" xfId="29241" xr:uid="{1CBF6958-CBE6-47FB-9950-60AD3C4900AB}"/>
    <cellStyle name="Normal 9 2 4 5" xfId="9088" xr:uid="{00000000-0005-0000-0000-000080230000}"/>
    <cellStyle name="Normal 9 2 4 5 2" xfId="9089" xr:uid="{00000000-0005-0000-0000-000081230000}"/>
    <cellStyle name="Normal 9 2 4 5 2 2" xfId="29246" xr:uid="{4241E476-B8E4-445B-8989-66E64756B200}"/>
    <cellStyle name="Normal 9 2 4 5 3" xfId="29245" xr:uid="{4F9EB02C-41A5-40F4-A31B-FD774A46AC96}"/>
    <cellStyle name="Normal 9 2 4 6" xfId="9090" xr:uid="{00000000-0005-0000-0000-000082230000}"/>
    <cellStyle name="Normal 9 2 4 6 2" xfId="29247" xr:uid="{BAAEC32D-6D2A-4679-867C-25FA72B4F01F}"/>
    <cellStyle name="Normal 9 2 4 7" xfId="29224" xr:uid="{040E2592-4B18-4A0F-9333-B3EE83B243A0}"/>
    <cellStyle name="Normal 9 2 4 8" xfId="21991" xr:uid="{813B01A2-F28F-47ED-B4F1-9D8FE78E206C}"/>
    <cellStyle name="Normal 9 2 4 9" xfId="37605" xr:uid="{EEA7ACBE-880E-4468-B3B6-8801D0243221}"/>
    <cellStyle name="Normal 9 2 5" xfId="9091" xr:uid="{00000000-0005-0000-0000-000083230000}"/>
    <cellStyle name="Normal 9 2 5 10" xfId="42565" xr:uid="{4E274CF0-A95F-46C6-90B4-605B6EB371C0}"/>
    <cellStyle name="Normal 9 2 5 2" xfId="9092" xr:uid="{00000000-0005-0000-0000-000084230000}"/>
    <cellStyle name="Normal 9 2 5 2 2" xfId="9093" xr:uid="{00000000-0005-0000-0000-000085230000}"/>
    <cellStyle name="Normal 9 2 5 2 2 2" xfId="9094" xr:uid="{00000000-0005-0000-0000-000086230000}"/>
    <cellStyle name="Normal 9 2 5 2 2 2 2" xfId="29251" xr:uid="{C10141BE-E781-452A-B22C-46C4FBBE0E64}"/>
    <cellStyle name="Normal 9 2 5 2 2 3" xfId="29250" xr:uid="{AA3DF8D6-9F5C-4593-AEAB-403D8AEE88A5}"/>
    <cellStyle name="Normal 9 2 5 2 3" xfId="9095" xr:uid="{00000000-0005-0000-0000-000087230000}"/>
    <cellStyle name="Normal 9 2 5 2 3 2" xfId="29252" xr:uid="{7CEE3FDD-4828-457C-AFD5-02AD3F063A72}"/>
    <cellStyle name="Normal 9 2 5 2 4" xfId="29249" xr:uid="{16D4AFD8-B53D-45CF-860A-DBAA75A63F51}"/>
    <cellStyle name="Normal 9 2 5 2 5" xfId="24522" xr:uid="{EE0E05A6-0471-4A57-9532-C5F884F1BF05}"/>
    <cellStyle name="Normal 9 2 5 2 6" xfId="38382" xr:uid="{D4FAEA18-4A01-4623-926C-47F4BE4B2880}"/>
    <cellStyle name="Normal 9 2 5 2 7" xfId="40862" xr:uid="{9C4DAD8C-81E1-4283-8A6C-4503CFB9B7FA}"/>
    <cellStyle name="Normal 9 2 5 2 8" xfId="43340" xr:uid="{8C5207C6-D346-4B9A-AB8E-174D67339BA6}"/>
    <cellStyle name="Normal 9 2 5 3" xfId="9096" xr:uid="{00000000-0005-0000-0000-000088230000}"/>
    <cellStyle name="Normal 9 2 5 3 2" xfId="9097" xr:uid="{00000000-0005-0000-0000-000089230000}"/>
    <cellStyle name="Normal 9 2 5 3 2 2" xfId="9098" xr:uid="{00000000-0005-0000-0000-00008A230000}"/>
    <cellStyle name="Normal 9 2 5 3 2 2 2" xfId="29255" xr:uid="{65AA1EBA-257E-4359-856B-DC10E42D104E}"/>
    <cellStyle name="Normal 9 2 5 3 2 3" xfId="29254" xr:uid="{908CF35A-1281-4E5D-8F85-3C4C746391FD}"/>
    <cellStyle name="Normal 9 2 5 3 3" xfId="9099" xr:uid="{00000000-0005-0000-0000-00008B230000}"/>
    <cellStyle name="Normal 9 2 5 3 3 2" xfId="29256" xr:uid="{3696DE7C-F9B9-4531-A324-0CE0E41E68D0}"/>
    <cellStyle name="Normal 9 2 5 3 4" xfId="29253" xr:uid="{BE8DEC14-05E5-4F27-BEA5-6187C12831C1}"/>
    <cellStyle name="Normal 9 2 5 4" xfId="9100" xr:uid="{00000000-0005-0000-0000-00008C230000}"/>
    <cellStyle name="Normal 9 2 5 4 2" xfId="9101" xr:uid="{00000000-0005-0000-0000-00008D230000}"/>
    <cellStyle name="Normal 9 2 5 4 2 2" xfId="29258" xr:uid="{74ED9600-EBF6-4EEA-9668-B1DE0A49C542}"/>
    <cellStyle name="Normal 9 2 5 4 3" xfId="29257" xr:uid="{AEB262AD-40A4-4B74-9CD4-F85D76BDBCDF}"/>
    <cellStyle name="Normal 9 2 5 5" xfId="9102" xr:uid="{00000000-0005-0000-0000-00008E230000}"/>
    <cellStyle name="Normal 9 2 5 5 2" xfId="29259" xr:uid="{1CEBABDE-7897-42DE-8AD2-4A0A41DA9D44}"/>
    <cellStyle name="Normal 9 2 5 6" xfId="29248" xr:uid="{6B3C3F28-FF91-4DEE-9310-DB6B51075E1E}"/>
    <cellStyle name="Normal 9 2 5 7" xfId="21993" xr:uid="{3B730DED-AAB8-4AB6-9880-6D2787426F96}"/>
    <cellStyle name="Normal 9 2 5 8" xfId="37607" xr:uid="{EA630450-52BC-4726-A9AE-DBFAB8546DE8}"/>
    <cellStyle name="Normal 9 2 5 9" xfId="40087" xr:uid="{911F0901-C2F0-496A-B1DD-B062A57B47A5}"/>
    <cellStyle name="Normal 9 2 6" xfId="9103" xr:uid="{00000000-0005-0000-0000-00008F230000}"/>
    <cellStyle name="Normal 9 2 6 2" xfId="9104" xr:uid="{00000000-0005-0000-0000-000090230000}"/>
    <cellStyle name="Normal 9 2 6 2 2" xfId="9105" xr:uid="{00000000-0005-0000-0000-000091230000}"/>
    <cellStyle name="Normal 9 2 6 2 2 2" xfId="9106" xr:uid="{00000000-0005-0000-0000-000092230000}"/>
    <cellStyle name="Normal 9 2 6 2 2 2 2" xfId="29263" xr:uid="{EEFC6D0D-96F6-442B-9AE6-8DFD5C3F02E5}"/>
    <cellStyle name="Normal 9 2 6 2 2 3" xfId="29262" xr:uid="{E534320E-3ED2-4DFF-A0D0-B03C7B0BA267}"/>
    <cellStyle name="Normal 9 2 6 2 3" xfId="9107" xr:uid="{00000000-0005-0000-0000-000093230000}"/>
    <cellStyle name="Normal 9 2 6 2 3 2" xfId="29264" xr:uid="{3CC346CA-471D-4F84-BCDE-7C7DBF75136B}"/>
    <cellStyle name="Normal 9 2 6 2 4" xfId="29261" xr:uid="{43F3783B-A309-49CE-8124-24443FC4CF52}"/>
    <cellStyle name="Normal 9 2 6 2 5" xfId="24523" xr:uid="{9AB1BDAB-0693-4535-8425-273F9B4651D3}"/>
    <cellStyle name="Normal 9 2 6 2 6" xfId="38383" xr:uid="{DF52D976-2780-46DE-8EFB-6583E329B24F}"/>
    <cellStyle name="Normal 9 2 6 2 7" xfId="40863" xr:uid="{3ACB0ADA-8DDD-41AC-9403-9344D6D72D48}"/>
    <cellStyle name="Normal 9 2 6 2 8" xfId="43341" xr:uid="{19F0B909-0CA1-43ED-9B78-5873C3D3B470}"/>
    <cellStyle name="Normal 9 2 6 3" xfId="9108" xr:uid="{00000000-0005-0000-0000-000094230000}"/>
    <cellStyle name="Normal 9 2 6 3 2" xfId="9109" xr:uid="{00000000-0005-0000-0000-000095230000}"/>
    <cellStyle name="Normal 9 2 6 3 2 2" xfId="29266" xr:uid="{CE20A686-E4A8-4248-BE9D-432DC386E7CF}"/>
    <cellStyle name="Normal 9 2 6 3 3" xfId="29265" xr:uid="{A45C5378-47F1-43C2-8EBE-31B66ABA2D2D}"/>
    <cellStyle name="Normal 9 2 6 4" xfId="9110" xr:uid="{00000000-0005-0000-0000-000096230000}"/>
    <cellStyle name="Normal 9 2 6 4 2" xfId="29267" xr:uid="{143C5DD3-312A-41F8-B2FA-D347AF8266C3}"/>
    <cellStyle name="Normal 9 2 6 5" xfId="29260" xr:uid="{BE8E1BDA-8052-428D-85B8-BEA9A9FBB8E0}"/>
    <cellStyle name="Normal 9 2 6 6" xfId="21994" xr:uid="{A57CFC01-6958-4C3A-9B66-14846BCFD82C}"/>
    <cellStyle name="Normal 9 2 6 7" xfId="37608" xr:uid="{1AE26215-93DA-4C5C-8071-1C454BD31F4A}"/>
    <cellStyle name="Normal 9 2 6 8" xfId="40088" xr:uid="{95AA5796-6087-471C-BC5B-4FB4EEB262E6}"/>
    <cellStyle name="Normal 9 2 6 9" xfId="42566" xr:uid="{564C7DA5-409D-4DAA-A7B7-146F758B33AD}"/>
    <cellStyle name="Normal 9 2 7" xfId="9111" xr:uid="{00000000-0005-0000-0000-000097230000}"/>
    <cellStyle name="Normal 9 2 7 2" xfId="9112" xr:uid="{00000000-0005-0000-0000-000098230000}"/>
    <cellStyle name="Normal 9 2 7 2 2" xfId="29269" xr:uid="{B2D77EF0-15FD-44C6-B4F8-D6208B1F8A60}"/>
    <cellStyle name="Normal 9 2 7 3" xfId="29268" xr:uid="{33D58407-B7AB-4451-9675-DC58E1105DF2}"/>
    <cellStyle name="Normal 9 2 7 4" xfId="23708" xr:uid="{6B17A837-D146-4D88-9992-E0572F80F2AF}"/>
    <cellStyle name="Normal 9 2 7 5" xfId="37659" xr:uid="{6357CD04-8157-4B57-9F79-10055ED33DC9}"/>
    <cellStyle name="Normal 9 2 7 6" xfId="40139" xr:uid="{86725203-4E16-46C9-BB9B-D7BF186B7D05}"/>
    <cellStyle name="Normal 9 2 7 7" xfId="42617" xr:uid="{8DB81CCD-B08E-41C3-A9C8-1C6843D8975E}"/>
    <cellStyle name="Normal 9 2 8" xfId="20108" xr:uid="{629B8FB8-EA1B-4DD8-8AE4-E2288CB37EAE}"/>
    <cellStyle name="Normal 9 3" xfId="9113" xr:uid="{00000000-0005-0000-0000-000099230000}"/>
    <cellStyle name="Normal 9 3 2" xfId="9114" xr:uid="{00000000-0005-0000-0000-00009A230000}"/>
    <cellStyle name="Normal 9 3 2 2" xfId="21995" xr:uid="{E6D81E22-00D7-4EBE-A5AD-0146844FED62}"/>
    <cellStyle name="Normal 9 3 3" xfId="9115" xr:uid="{00000000-0005-0000-0000-00009B230000}"/>
    <cellStyle name="Normal 9 3 3 10" xfId="42567" xr:uid="{7C7A9C3F-B10F-44DD-B976-2C8C020C2AA4}"/>
    <cellStyle name="Normal 9 3 3 2" xfId="9116" xr:uid="{00000000-0005-0000-0000-00009C230000}"/>
    <cellStyle name="Normal 9 3 3 2 2" xfId="9117" xr:uid="{00000000-0005-0000-0000-00009D230000}"/>
    <cellStyle name="Normal 9 3 3 2 2 2" xfId="9118" xr:uid="{00000000-0005-0000-0000-00009E230000}"/>
    <cellStyle name="Normal 9 3 3 2 2 2 2" xfId="29273" xr:uid="{3DAFDC7A-9793-41DA-98F1-50DB9EF2C6DB}"/>
    <cellStyle name="Normal 9 3 3 2 2 3" xfId="29272" xr:uid="{7437CE95-38E8-4D79-8A3D-C01A2B8581F2}"/>
    <cellStyle name="Normal 9 3 3 2 3" xfId="9119" xr:uid="{00000000-0005-0000-0000-00009F230000}"/>
    <cellStyle name="Normal 9 3 3 2 3 2" xfId="29274" xr:uid="{CE5A41E8-CE48-4903-8BD4-355279540888}"/>
    <cellStyle name="Normal 9 3 3 2 4" xfId="29271" xr:uid="{0C3CB88F-4B23-4885-9CA8-FF42397CFB67}"/>
    <cellStyle name="Normal 9 3 3 2 5" xfId="24524" xr:uid="{6162124C-7FD1-409E-BCBD-D4515F5F5649}"/>
    <cellStyle name="Normal 9 3 3 2 6" xfId="38384" xr:uid="{0B13BCCC-ADA7-489A-A4E8-BA94C3D4B7F6}"/>
    <cellStyle name="Normal 9 3 3 2 7" xfId="40864" xr:uid="{EAA95CEC-F849-4579-AFE2-A11A5B1E2194}"/>
    <cellStyle name="Normal 9 3 3 2 8" xfId="43342" xr:uid="{D95FBD02-8C34-4D72-B258-AC19E7C2E26F}"/>
    <cellStyle name="Normal 9 3 3 3" xfId="9120" xr:uid="{00000000-0005-0000-0000-0000A0230000}"/>
    <cellStyle name="Normal 9 3 3 3 2" xfId="9121" xr:uid="{00000000-0005-0000-0000-0000A1230000}"/>
    <cellStyle name="Normal 9 3 3 3 2 2" xfId="9122" xr:uid="{00000000-0005-0000-0000-0000A2230000}"/>
    <cellStyle name="Normal 9 3 3 3 2 2 2" xfId="29277" xr:uid="{E013271B-8A8B-4052-B9E3-E67A4CE67526}"/>
    <cellStyle name="Normal 9 3 3 3 2 3" xfId="29276" xr:uid="{6282454A-1A38-486D-B3A8-C5D1F4607FB2}"/>
    <cellStyle name="Normal 9 3 3 3 3" xfId="9123" xr:uid="{00000000-0005-0000-0000-0000A3230000}"/>
    <cellStyle name="Normal 9 3 3 3 3 2" xfId="29278" xr:uid="{F9FAF88F-6F3B-4CC1-914C-2324B584C214}"/>
    <cellStyle name="Normal 9 3 3 3 4" xfId="29275" xr:uid="{D68E2A1D-EDB6-454C-8112-3602A1B7B54C}"/>
    <cellStyle name="Normal 9 3 3 4" xfId="9124" xr:uid="{00000000-0005-0000-0000-0000A4230000}"/>
    <cellStyle name="Normal 9 3 3 4 2" xfId="9125" xr:uid="{00000000-0005-0000-0000-0000A5230000}"/>
    <cellStyle name="Normal 9 3 3 4 2 2" xfId="29280" xr:uid="{7A8E3112-8EAB-4DD8-B948-D4745007D214}"/>
    <cellStyle name="Normal 9 3 3 4 3" xfId="29279" xr:uid="{5817E9B7-DDB5-4DBF-8D1E-107CCE1864DA}"/>
    <cellStyle name="Normal 9 3 3 5" xfId="9126" xr:uid="{00000000-0005-0000-0000-0000A6230000}"/>
    <cellStyle name="Normal 9 3 3 5 2" xfId="29281" xr:uid="{C691AADE-7AAB-465C-A2AA-E39FBABD6FC8}"/>
    <cellStyle name="Normal 9 3 3 6" xfId="29270" xr:uid="{B938D112-04ED-4AE6-9919-A4AAF33FED44}"/>
    <cellStyle name="Normal 9 3 3 7" xfId="21996" xr:uid="{90FCB1EB-8A76-4567-BCF9-F047AB5243D7}"/>
    <cellStyle name="Normal 9 3 3 8" xfId="37609" xr:uid="{1DE3DDC5-C9C4-4706-BE44-0711F8A8AB0C}"/>
    <cellStyle name="Normal 9 3 3 9" xfId="40089" xr:uid="{F01E5AD4-E139-471F-80BB-4397A2D8A4B5}"/>
    <cellStyle name="Normal 9 3 4" xfId="9127" xr:uid="{00000000-0005-0000-0000-0000A7230000}"/>
    <cellStyle name="Normal 9 3 4 2" xfId="9128" xr:uid="{00000000-0005-0000-0000-0000A8230000}"/>
    <cellStyle name="Normal 9 3 4 2 2" xfId="9129" xr:uid="{00000000-0005-0000-0000-0000A9230000}"/>
    <cellStyle name="Normal 9 3 4 2 2 2" xfId="9130" xr:uid="{00000000-0005-0000-0000-0000AA230000}"/>
    <cellStyle name="Normal 9 3 4 2 2 2 2" xfId="29285" xr:uid="{A9823EDA-AAD1-4ADE-990E-B87A467E7778}"/>
    <cellStyle name="Normal 9 3 4 2 2 3" xfId="29284" xr:uid="{009DE1E3-3D17-4634-A26F-85FB8941DA84}"/>
    <cellStyle name="Normal 9 3 4 2 3" xfId="9131" xr:uid="{00000000-0005-0000-0000-0000AB230000}"/>
    <cellStyle name="Normal 9 3 4 2 3 2" xfId="29286" xr:uid="{170CD2B6-59AC-49BE-A8E2-20930CBE344F}"/>
    <cellStyle name="Normal 9 3 4 2 4" xfId="29283" xr:uid="{34BB9A5D-E091-49F7-8C20-6CA51C478FC3}"/>
    <cellStyle name="Normal 9 3 4 2 5" xfId="24525" xr:uid="{411178E9-026D-4E02-BE97-A13E5B5EBB1C}"/>
    <cellStyle name="Normal 9 3 4 2 6" xfId="38385" xr:uid="{5CA15972-17C3-410A-AC33-A727939388CC}"/>
    <cellStyle name="Normal 9 3 4 2 7" xfId="40865" xr:uid="{6732C2AB-115B-435B-AD71-87AC2B04EE6C}"/>
    <cellStyle name="Normal 9 3 4 2 8" xfId="43343" xr:uid="{B21E6415-D714-4819-9542-2FF0A76362EF}"/>
    <cellStyle name="Normal 9 3 4 3" xfId="9132" xr:uid="{00000000-0005-0000-0000-0000AC230000}"/>
    <cellStyle name="Normal 9 3 4 3 2" xfId="9133" xr:uid="{00000000-0005-0000-0000-0000AD230000}"/>
    <cellStyle name="Normal 9 3 4 3 2 2" xfId="29288" xr:uid="{46F586EA-7BE9-4785-8552-356F40FB58DD}"/>
    <cellStyle name="Normal 9 3 4 3 3" xfId="29287" xr:uid="{B37FDD4F-4A52-482C-9F20-EA891DDAC3E7}"/>
    <cellStyle name="Normal 9 3 4 4" xfId="9134" xr:uid="{00000000-0005-0000-0000-0000AE230000}"/>
    <cellStyle name="Normal 9 3 4 4 2" xfId="29289" xr:uid="{2417242E-165E-4877-83C0-EECCFFA5F4F8}"/>
    <cellStyle name="Normal 9 3 4 5" xfId="29282" xr:uid="{A3442F92-70EB-404B-ABAF-71A7C65E76C8}"/>
    <cellStyle name="Normal 9 3 4 6" xfId="21997" xr:uid="{EBB4BEB1-EB94-4A28-8C14-7AF8809845B6}"/>
    <cellStyle name="Normal 9 3 4 7" xfId="37610" xr:uid="{B82ED494-2422-4521-83BB-C0EB70FEB210}"/>
    <cellStyle name="Normal 9 3 4 8" xfId="40090" xr:uid="{6A30A9FE-967D-4ED2-AD85-EF1789383319}"/>
    <cellStyle name="Normal 9 3 4 9" xfId="42568" xr:uid="{68D69B88-4B5E-45C8-9C38-8D06CB8FC1D6}"/>
    <cellStyle name="Normal 9 3 5" xfId="9135" xr:uid="{00000000-0005-0000-0000-0000AF230000}"/>
    <cellStyle name="Normal 9 3 5 2" xfId="9136" xr:uid="{00000000-0005-0000-0000-0000B0230000}"/>
    <cellStyle name="Normal 9 3 5 2 2" xfId="29291" xr:uid="{7535E953-EEF4-422C-A79D-7E2C65A49150}"/>
    <cellStyle name="Normal 9 3 5 3" xfId="29290" xr:uid="{817B767E-F8EB-4CB2-9F0B-5BA2E670E34F}"/>
    <cellStyle name="Normal 9 3 6" xfId="20109" xr:uid="{FD037D6F-D4A6-4DB3-BCD5-C10F33DA45E8}"/>
    <cellStyle name="Normal 9 4" xfId="9137" xr:uid="{00000000-0005-0000-0000-0000B1230000}"/>
    <cellStyle name="Normal 9 4 2" xfId="20110" xr:uid="{2E9F55D0-4400-49A0-93A9-F4CAB0FB8638}"/>
    <cellStyle name="Normal 9 5" xfId="9138" xr:uid="{00000000-0005-0000-0000-0000B2230000}"/>
    <cellStyle name="Normal 9 5 2" xfId="20111" xr:uid="{1BDD95B5-8298-4562-A78C-8F99160EDF12}"/>
    <cellStyle name="Normal 9 6" xfId="9139" xr:uid="{00000000-0005-0000-0000-0000B3230000}"/>
    <cellStyle name="Normal 9 6 2" xfId="20112" xr:uid="{79006315-B94C-43CF-91A1-1A3BBB5C60BB}"/>
    <cellStyle name="Normal 9 7" xfId="9140" xr:uid="{00000000-0005-0000-0000-0000B4230000}"/>
    <cellStyle name="Normal 9 7 2" xfId="20113" xr:uid="{3135EE68-579E-4DD1-B498-48A644332226}"/>
    <cellStyle name="Normal 9 8" xfId="9141" xr:uid="{00000000-0005-0000-0000-0000B5230000}"/>
    <cellStyle name="Normal 9 8 2" xfId="20114" xr:uid="{AAD9B856-2C74-4140-83A1-023095520FC7}"/>
    <cellStyle name="Normal 9 9" xfId="9142" xr:uid="{00000000-0005-0000-0000-0000B6230000}"/>
    <cellStyle name="Normal 9 9 2" xfId="29292" xr:uid="{CE008089-534A-4E19-B692-1CA9D892F474}"/>
    <cellStyle name="Normal 9 9 3" xfId="21998" xr:uid="{2B253B91-3E55-4439-B669-F229183931A4}"/>
    <cellStyle name="Normal GHG Numbers (0.00)" xfId="9143" xr:uid="{00000000-0005-0000-0000-0000B7230000}"/>
    <cellStyle name="Normal GHG Numbers (0.00) 2" xfId="29293" xr:uid="{8BCB7054-2C65-43E9-A173-0DC974EC6515}"/>
    <cellStyle name="Normal GHG Numbers (0.00) 3" xfId="21999" xr:uid="{45395B31-DC94-480E-89DE-2081CD767A1F}"/>
    <cellStyle name="Normal GHG Textfiels Bold" xfId="9144" xr:uid="{00000000-0005-0000-0000-0000B8230000}"/>
    <cellStyle name="Normal GHG Textfiels Bold 2" xfId="29294" xr:uid="{79497509-D987-49E7-9449-730D46ED7E47}"/>
    <cellStyle name="Normal GHG Textfiels Bold 3" xfId="22000" xr:uid="{51717F6F-3C79-40AF-AB84-3ED0B1EA4567}"/>
    <cellStyle name="Normal GHG whole table" xfId="9145" xr:uid="{00000000-0005-0000-0000-0000B9230000}"/>
    <cellStyle name="Normal GHG whole table 2" xfId="29295" xr:uid="{A027BFE2-67A2-4D63-B8B0-CCB8D9F24504}"/>
    <cellStyle name="Normal GHG whole table 3" xfId="22001" xr:uid="{C894A016-9AD7-473A-9EC9-9C0A50EB2039}"/>
    <cellStyle name="Normal GHG-Shade" xfId="9146" xr:uid="{00000000-0005-0000-0000-0000BA230000}"/>
    <cellStyle name="Normal GHG-Shade 2" xfId="23710" xr:uid="{BEE63B48-47D7-4123-A637-A341DD3F74D2}"/>
    <cellStyle name="Normal GHG-Shade 3" xfId="23709" xr:uid="{DC13006D-FC40-4459-8671-DBB7D23B9198}"/>
    <cellStyle name="Normal GHG-Shade 4" xfId="29296" xr:uid="{6E34A75B-B0FF-4F65-BD56-2F33AB656AE7}"/>
    <cellStyle name="Normal GHG-Shade 5" xfId="22002" xr:uid="{EEE62DED-CE0D-4EBA-A67E-6ECB4456218C}"/>
    <cellStyle name="Normale 2" xfId="20541" xr:uid="{8EFCCC8D-4613-4468-B4D8-942D3B9408D8}"/>
    <cellStyle name="Normale_B2020" xfId="9147" xr:uid="{00000000-0005-0000-0000-0000BB230000}"/>
    <cellStyle name="Nota 2" xfId="18011" xr:uid="{68F66AEB-B740-4CD4-88D8-055EBDE35302}"/>
    <cellStyle name="Note 10" xfId="9148" xr:uid="{00000000-0005-0000-0000-0000BC230000}"/>
    <cellStyle name="Note 10 2" xfId="9149" xr:uid="{00000000-0005-0000-0000-0000BD230000}"/>
    <cellStyle name="Note 10 2 2" xfId="29298" xr:uid="{17F18610-21DB-44F6-9921-731F274977CF}"/>
    <cellStyle name="Note 10 2 3" xfId="22004" xr:uid="{FACCA059-7EAB-4030-B693-122F17900202}"/>
    <cellStyle name="Note 10 3" xfId="9150" xr:uid="{00000000-0005-0000-0000-0000BE230000}"/>
    <cellStyle name="Note 10 3 2" xfId="9151" xr:uid="{00000000-0005-0000-0000-0000BF230000}"/>
    <cellStyle name="Note 10 3 2 2" xfId="29300" xr:uid="{34550A81-9A6B-479B-8E0D-4CE41BB7CB1D}"/>
    <cellStyle name="Note 10 3 2 3" xfId="22006" xr:uid="{46747A86-285C-4D38-8A67-5A2CFE364C27}"/>
    <cellStyle name="Note 10 3 3" xfId="29299" xr:uid="{027012DA-19DD-44BB-A43C-7EACE833054C}"/>
    <cellStyle name="Note 10 3 4" xfId="22005" xr:uid="{AA387DDE-D97A-4D54-9051-DB9840E0FF93}"/>
    <cellStyle name="Note 10 3_ELC_final" xfId="9152" xr:uid="{00000000-0005-0000-0000-0000C0230000}"/>
    <cellStyle name="Note 10 4" xfId="29297" xr:uid="{806F64F4-5342-4B60-AF69-0E92EC158531}"/>
    <cellStyle name="Note 10 5" xfId="22003" xr:uid="{E63F9BA5-C4B4-4598-BFEF-5C5031D80A93}"/>
    <cellStyle name="Note 10_ELC_final" xfId="9153" xr:uid="{00000000-0005-0000-0000-0000C1230000}"/>
    <cellStyle name="Note 11" xfId="9154" xr:uid="{00000000-0005-0000-0000-0000C2230000}"/>
    <cellStyle name="Note 11 2" xfId="9155" xr:uid="{00000000-0005-0000-0000-0000C3230000}"/>
    <cellStyle name="Note 11 2 2" xfId="29302" xr:uid="{4F1E2988-BE9E-45E7-AA8A-7DDC2BB9F77B}"/>
    <cellStyle name="Note 11 2 3" xfId="22008" xr:uid="{6FDD66E9-01D0-4B48-91D7-481E78C67255}"/>
    <cellStyle name="Note 11 3" xfId="29301" xr:uid="{EEA1F098-8941-4E03-AB81-D022372BF82C}"/>
    <cellStyle name="Note 11 4" xfId="22007" xr:uid="{75AF07EA-7F34-4A77-9E67-115513728015}"/>
    <cellStyle name="Note 11_ELC_final" xfId="9156" xr:uid="{00000000-0005-0000-0000-0000C4230000}"/>
    <cellStyle name="Note 12" xfId="9157" xr:uid="{00000000-0005-0000-0000-0000C5230000}"/>
    <cellStyle name="Note 12 2" xfId="9158" xr:uid="{00000000-0005-0000-0000-0000C6230000}"/>
    <cellStyle name="Note 12 2 2" xfId="29304" xr:uid="{EB777A84-4338-458E-9AE5-C4F14950CEA8}"/>
    <cellStyle name="Note 12 2 3" xfId="22010" xr:uid="{96E06ED4-DAC0-4C0C-926C-2B8C5232BCD3}"/>
    <cellStyle name="Note 12 3" xfId="29303" xr:uid="{9980E1E7-9B44-408B-BF57-36DC54AA54C5}"/>
    <cellStyle name="Note 12 4" xfId="22009" xr:uid="{08F32261-4B92-47A1-BD24-AA6323A9339C}"/>
    <cellStyle name="Note 12_ELC_final" xfId="9159" xr:uid="{00000000-0005-0000-0000-0000C7230000}"/>
    <cellStyle name="Note 13" xfId="9160" xr:uid="{00000000-0005-0000-0000-0000C8230000}"/>
    <cellStyle name="Note 13 2" xfId="9161" xr:uid="{00000000-0005-0000-0000-0000C9230000}"/>
    <cellStyle name="Note 13 2 2" xfId="29306" xr:uid="{1AE2B62C-922E-4964-8EE7-9A365C784719}"/>
    <cellStyle name="Note 13 2 3" xfId="22012" xr:uid="{99FE2171-A715-4F83-835E-3E8210885210}"/>
    <cellStyle name="Note 13 3" xfId="29305" xr:uid="{BA71B176-C4A5-4075-B517-DA2774826F3D}"/>
    <cellStyle name="Note 13 4" xfId="22011" xr:uid="{D19C0D93-532F-41D0-9D5C-8C3277D9D732}"/>
    <cellStyle name="Note 13_ELC_final" xfId="9162" xr:uid="{00000000-0005-0000-0000-0000CA230000}"/>
    <cellStyle name="Note 14" xfId="9163" xr:uid="{00000000-0005-0000-0000-0000CB230000}"/>
    <cellStyle name="Note 14 2" xfId="9164" xr:uid="{00000000-0005-0000-0000-0000CC230000}"/>
    <cellStyle name="Note 14 2 2" xfId="29308" xr:uid="{AFB75CDD-04B0-4977-BE67-BDD8E0794DBF}"/>
    <cellStyle name="Note 14 2 3" xfId="22014" xr:uid="{E9A57AEE-2A49-420D-812A-13DAFA3934F3}"/>
    <cellStyle name="Note 14 3" xfId="29307" xr:uid="{3BFFEDB9-C85F-43CD-8E25-2B5CCD51E9D8}"/>
    <cellStyle name="Note 14 4" xfId="22013" xr:uid="{5853C681-12DA-4AF3-8CA5-31D7AB777BFC}"/>
    <cellStyle name="Note 14_ELC_final" xfId="9165" xr:uid="{00000000-0005-0000-0000-0000CD230000}"/>
    <cellStyle name="Note 15" xfId="9166" xr:uid="{00000000-0005-0000-0000-0000CE230000}"/>
    <cellStyle name="Note 15 2" xfId="9167" xr:uid="{00000000-0005-0000-0000-0000CF230000}"/>
    <cellStyle name="Note 15 2 2" xfId="29310" xr:uid="{9A8FBBFC-579C-4F31-9929-1D3182E21B45}"/>
    <cellStyle name="Note 15 2 3" xfId="22016" xr:uid="{2BA4D5C6-E1B4-4E4D-AD8B-DFB1AA6C20CB}"/>
    <cellStyle name="Note 15 3" xfId="29309" xr:uid="{6E047BCB-5A63-4319-BFC0-3F8D86F01832}"/>
    <cellStyle name="Note 15 4" xfId="22015" xr:uid="{DBB37575-4333-4F5B-9050-44021D724015}"/>
    <cellStyle name="Note 15_ELC_final" xfId="9168" xr:uid="{00000000-0005-0000-0000-0000D0230000}"/>
    <cellStyle name="Note 16" xfId="9169" xr:uid="{00000000-0005-0000-0000-0000D1230000}"/>
    <cellStyle name="Note 16 2" xfId="9170" xr:uid="{00000000-0005-0000-0000-0000D2230000}"/>
    <cellStyle name="Note 16 2 2" xfId="29312" xr:uid="{120AB2EB-9F59-4FB6-874E-D5F617A56F76}"/>
    <cellStyle name="Note 16 2 3" xfId="22018" xr:uid="{0F94F760-D2A0-4FEF-A57E-AE5B459E74C0}"/>
    <cellStyle name="Note 16 3" xfId="29311" xr:uid="{07B55AD9-E3FA-4AA3-9FF7-980A0EDBBF92}"/>
    <cellStyle name="Note 16 4" xfId="22017" xr:uid="{05071605-0CAD-4BE5-AC40-9B0DC3FA1A29}"/>
    <cellStyle name="Note 16_ELC_final" xfId="9171" xr:uid="{00000000-0005-0000-0000-0000D3230000}"/>
    <cellStyle name="Note 17" xfId="9172" xr:uid="{00000000-0005-0000-0000-0000D4230000}"/>
    <cellStyle name="Note 17 2" xfId="9173" xr:uid="{00000000-0005-0000-0000-0000D5230000}"/>
    <cellStyle name="Note 17 2 2" xfId="29314" xr:uid="{83F69761-6BBF-469F-84CA-DA0AE306327D}"/>
    <cellStyle name="Note 17 2 3" xfId="22020" xr:uid="{674C5E41-0175-4B9B-A4CD-B50BBD616F88}"/>
    <cellStyle name="Note 17 3" xfId="29313" xr:uid="{EEE11E0D-85DC-4A40-9CFC-CC4AD54C5B2D}"/>
    <cellStyle name="Note 17 4" xfId="22019" xr:uid="{4465714E-4D2F-42DB-BD31-33FE9F33EA73}"/>
    <cellStyle name="Note 17_ELC_final" xfId="9174" xr:uid="{00000000-0005-0000-0000-0000D6230000}"/>
    <cellStyle name="Note 18" xfId="9175" xr:uid="{00000000-0005-0000-0000-0000D7230000}"/>
    <cellStyle name="Note 18 2" xfId="9176" xr:uid="{00000000-0005-0000-0000-0000D8230000}"/>
    <cellStyle name="Note 18 2 2" xfId="29316" xr:uid="{6EE186F9-23F3-42C6-B130-7DBE2CF0FD57}"/>
    <cellStyle name="Note 18 2 3" xfId="22022" xr:uid="{B9706EF9-5C81-43E9-9FFB-DDABCD920A01}"/>
    <cellStyle name="Note 18 3" xfId="29315" xr:uid="{CA813BD1-C6A6-4D08-8C92-33F4E532E4C3}"/>
    <cellStyle name="Note 18 4" xfId="22021" xr:uid="{B46AA3FB-0665-41DA-8704-600518F96B9E}"/>
    <cellStyle name="Note 18_ELC_final" xfId="9177" xr:uid="{00000000-0005-0000-0000-0000D9230000}"/>
    <cellStyle name="Note 19" xfId="9178" xr:uid="{00000000-0005-0000-0000-0000DA230000}"/>
    <cellStyle name="Note 19 2" xfId="29317" xr:uid="{517858A2-425E-49C1-B5DC-FB23BD66CE5F}"/>
    <cellStyle name="Note 19 3" xfId="22023" xr:uid="{D3827490-7429-44D0-B328-D6289E7A0E9C}"/>
    <cellStyle name="Note 2" xfId="9179" xr:uid="{00000000-0005-0000-0000-0000DB230000}"/>
    <cellStyle name="Note 2 10" xfId="9180" xr:uid="{00000000-0005-0000-0000-0000DC230000}"/>
    <cellStyle name="Note 2 10 2" xfId="29319" xr:uid="{EC657D73-DD43-43E1-ABB2-4E34DE38E805}"/>
    <cellStyle name="Note 2 10 3" xfId="20115" xr:uid="{B8E85842-2D70-4490-B50D-A9B1CF770B71}"/>
    <cellStyle name="Note 2 11" xfId="9181" xr:uid="{00000000-0005-0000-0000-0000DD230000}"/>
    <cellStyle name="Note 2 11 2" xfId="29320" xr:uid="{D3AD9ED5-0587-437D-BEF6-264C0C79BBC4}"/>
    <cellStyle name="Note 2 11 3" xfId="20116" xr:uid="{E4ED8CA7-92B3-4884-B76D-7F05FC587D54}"/>
    <cellStyle name="Note 2 12" xfId="9182" xr:uid="{00000000-0005-0000-0000-0000DE230000}"/>
    <cellStyle name="Note 2 12 2" xfId="29321" xr:uid="{89996382-F1A8-4B75-A660-D7CCC3F08DB0}"/>
    <cellStyle name="Note 2 12 3" xfId="20117" xr:uid="{352C1D6A-854C-43AF-BD39-1ED1129C8351}"/>
    <cellStyle name="Note 2 13" xfId="9183" xr:uid="{00000000-0005-0000-0000-0000DF230000}"/>
    <cellStyle name="Note 2 13 2" xfId="29322" xr:uid="{801B9B30-5884-4FB9-8BE1-623D92381D8C}"/>
    <cellStyle name="Note 2 13 3" xfId="20118" xr:uid="{550BA7E0-5667-4E3E-A9A2-C42758B5798C}"/>
    <cellStyle name="Note 2 14" xfId="9184" xr:uid="{00000000-0005-0000-0000-0000E0230000}"/>
    <cellStyle name="Note 2 14 2" xfId="29323" xr:uid="{1BD6B446-246E-4EE1-944B-0B8828AC78A9}"/>
    <cellStyle name="Note 2 14 3" xfId="20119" xr:uid="{57D5E7D8-FAC5-4BE9-8831-772FB208FB2E}"/>
    <cellStyle name="Note 2 15" xfId="9185" xr:uid="{00000000-0005-0000-0000-0000E1230000}"/>
    <cellStyle name="Note 2 15 2" xfId="29324" xr:uid="{66DB3392-6EAE-4D34-9EFD-8551A872D1A7}"/>
    <cellStyle name="Note 2 15 3" xfId="20120" xr:uid="{E3D3743A-26E8-4567-BD4F-332E335AAEC5}"/>
    <cellStyle name="Note 2 16" xfId="9186" xr:uid="{00000000-0005-0000-0000-0000E2230000}"/>
    <cellStyle name="Note 2 16 2" xfId="29325" xr:uid="{F809B2F4-26E5-4007-AA5F-B631F4018FFF}"/>
    <cellStyle name="Note 2 17" xfId="29318" xr:uid="{DE121FF6-A6C6-4B8C-86FC-BC0B4CBA9819}"/>
    <cellStyle name="Note 2 18" xfId="22024" xr:uid="{FF0F50B4-34F1-4B18-9959-A2E81E96B484}"/>
    <cellStyle name="Note 2 2" xfId="9187" xr:uid="{00000000-0005-0000-0000-0000E3230000}"/>
    <cellStyle name="Note 2 2 2" xfId="9188" xr:uid="{00000000-0005-0000-0000-0000E4230000}"/>
    <cellStyle name="Note 2 2 2 2" xfId="9189" xr:uid="{00000000-0005-0000-0000-0000E5230000}"/>
    <cellStyle name="Note 2 2 2 2 2" xfId="29328" xr:uid="{4D5F02F4-551B-4B43-96A4-D1CB933C213C}"/>
    <cellStyle name="Note 2 2 2 2 3" xfId="23712" xr:uid="{0B47A8C8-4A04-4901-89A4-28121FFE9F6C}"/>
    <cellStyle name="Note 2 2 2 3" xfId="29327" xr:uid="{285E9AE2-09F4-4549-BB7E-75BBD688B52B}"/>
    <cellStyle name="Note 2 2 2 4" xfId="22025" xr:uid="{E22EFD95-F82A-4E79-938B-DA2F2AC48CFD}"/>
    <cellStyle name="Note 2 2 3" xfId="23711" xr:uid="{056EC690-37AA-41D6-A9FA-9E5EF4F15E02}"/>
    <cellStyle name="Note 2 2 4" xfId="29326" xr:uid="{E381A2E2-01E7-418A-853F-6D1721BFFD9D}"/>
    <cellStyle name="Note 2 2 5" xfId="20121" xr:uid="{FF10843C-62AB-4DE3-8049-697C1799F455}"/>
    <cellStyle name="Note 2 3" xfId="9190" xr:uid="{00000000-0005-0000-0000-0000E6230000}"/>
    <cellStyle name="Note 2 3 2" xfId="29329" xr:uid="{08420AA4-BE0F-4588-BEC8-BFEFB063C86B}"/>
    <cellStyle name="Note 2 3 3" xfId="20122" xr:uid="{DCFDCC31-CA30-43F2-BEA2-B39A69F9F103}"/>
    <cellStyle name="Note 2 4" xfId="9191" xr:uid="{00000000-0005-0000-0000-0000E7230000}"/>
    <cellStyle name="Note 2 4 2" xfId="29330" xr:uid="{498C56B7-7587-435E-8A8F-896E3CACBAD4}"/>
    <cellStyle name="Note 2 4 3" xfId="20123" xr:uid="{09E2ECD5-DEC8-4F2E-8145-C5FC364A5A30}"/>
    <cellStyle name="Note 2 5" xfId="9192" xr:uid="{00000000-0005-0000-0000-0000E8230000}"/>
    <cellStyle name="Note 2 5 2" xfId="29331" xr:uid="{48B834B8-8EFD-4A8B-88C7-E6B0243916C1}"/>
    <cellStyle name="Note 2 5 3" xfId="20124" xr:uid="{37ACDEEB-BA03-41A9-BAF3-22FECBB9B77A}"/>
    <cellStyle name="Note 2 6" xfId="9193" xr:uid="{00000000-0005-0000-0000-0000E9230000}"/>
    <cellStyle name="Note 2 6 2" xfId="29332" xr:uid="{B09381AB-FADC-4D49-8785-E1EEED2D81A9}"/>
    <cellStyle name="Note 2 6 3" xfId="20125" xr:uid="{9A33F6C8-D2D0-4C25-A681-3567C2145C46}"/>
    <cellStyle name="Note 2 7" xfId="9194" xr:uid="{00000000-0005-0000-0000-0000EA230000}"/>
    <cellStyle name="Note 2 7 2" xfId="29333" xr:uid="{F26147AC-D465-40AE-91D1-89C9BF55DAE7}"/>
    <cellStyle name="Note 2 7 3" xfId="20126" xr:uid="{CAB3281F-B066-4A4D-B63D-57A1558D958E}"/>
    <cellStyle name="Note 2 8" xfId="9195" xr:uid="{00000000-0005-0000-0000-0000EB230000}"/>
    <cellStyle name="Note 2 8 2" xfId="29334" xr:uid="{2F948BD0-9C6C-4026-8F9B-834861C93412}"/>
    <cellStyle name="Note 2 8 3" xfId="20127" xr:uid="{534569C7-E2B9-4378-8546-BB9C105A7200}"/>
    <cellStyle name="Note 2 9" xfId="9196" xr:uid="{00000000-0005-0000-0000-0000EC230000}"/>
    <cellStyle name="Note 2 9 2" xfId="29335" xr:uid="{5522FDF3-77E4-41CE-A6B0-B058BB66BCD1}"/>
    <cellStyle name="Note 2 9 3" xfId="20128" xr:uid="{ABD65BE9-A3BC-45D4-8421-4D378D65C2DC}"/>
    <cellStyle name="Note 2_PrimaryEnergyPrices_TIMES" xfId="9197" xr:uid="{00000000-0005-0000-0000-0000ED230000}"/>
    <cellStyle name="Note 20" xfId="9198" xr:uid="{00000000-0005-0000-0000-0000EE230000}"/>
    <cellStyle name="Note 20 2" xfId="29336" xr:uid="{F6E45062-6E3B-40FC-B48B-7FA196F8B51F}"/>
    <cellStyle name="Note 20 3" xfId="22026" xr:uid="{CE07A4BB-86CC-4557-96E1-005DF95EE3C5}"/>
    <cellStyle name="Note 21" xfId="9199" xr:uid="{00000000-0005-0000-0000-0000EF230000}"/>
    <cellStyle name="Note 21 2" xfId="29337" xr:uid="{E1FF4EC3-63A3-4650-B65F-E8C90577B8E7}"/>
    <cellStyle name="Note 21 3" xfId="22027" xr:uid="{D3FD85A8-7FDB-4E0D-8450-5D399E9B0526}"/>
    <cellStyle name="Note 22" xfId="9200" xr:uid="{00000000-0005-0000-0000-0000F0230000}"/>
    <cellStyle name="Note 22 2" xfId="29338" xr:uid="{D9A092A0-3682-4F45-A94F-BBCD633BCC05}"/>
    <cellStyle name="Note 22 3" xfId="22028" xr:uid="{3F461695-C118-4457-82E5-D11187BD0C6C}"/>
    <cellStyle name="Note 23" xfId="9201" xr:uid="{00000000-0005-0000-0000-0000F1230000}"/>
    <cellStyle name="Note 23 2" xfId="29339" xr:uid="{D59B4C75-C33D-4D96-A142-7FF0247BDEF5}"/>
    <cellStyle name="Note 23 3" xfId="22029" xr:uid="{73938F40-7153-4689-A2BF-365F0B015F20}"/>
    <cellStyle name="Note 24" xfId="9202" xr:uid="{00000000-0005-0000-0000-0000F2230000}"/>
    <cellStyle name="Note 24 2" xfId="29340" xr:uid="{2A0420BA-BEDB-443E-9F18-E7299CE9544B}"/>
    <cellStyle name="Note 24 3" xfId="22030" xr:uid="{8C021064-EADC-44CB-A99E-7D8E074ACD32}"/>
    <cellStyle name="Note 25" xfId="9203" xr:uid="{00000000-0005-0000-0000-0000F3230000}"/>
    <cellStyle name="Note 25 2" xfId="29341" xr:uid="{CC8518F4-D5FF-4E88-A3ED-2C58F7681243}"/>
    <cellStyle name="Note 25 3" xfId="22031" xr:uid="{A9FB85C7-CAE8-4297-917D-5B6F53C3E7C3}"/>
    <cellStyle name="Note 26" xfId="9204" xr:uid="{00000000-0005-0000-0000-0000F4230000}"/>
    <cellStyle name="Note 26 2" xfId="29342" xr:uid="{F9DC3F2E-30F5-4F3F-8DD0-A80CE493421A}"/>
    <cellStyle name="Note 26 3" xfId="22032" xr:uid="{600C72B6-2A0B-4A96-970C-0F223D8FB3B7}"/>
    <cellStyle name="Note 27" xfId="9205" xr:uid="{00000000-0005-0000-0000-0000F5230000}"/>
    <cellStyle name="Note 27 2" xfId="29343" xr:uid="{323AA150-7BB5-4165-87E7-5F6A0E05B22A}"/>
    <cellStyle name="Note 27 3" xfId="22033" xr:uid="{D3422FC9-F550-41A0-B186-EA4706312A59}"/>
    <cellStyle name="Note 28" xfId="9206" xr:uid="{00000000-0005-0000-0000-0000F6230000}"/>
    <cellStyle name="Note 28 2" xfId="29344" xr:uid="{9CEB0665-B32E-4E14-A170-BD1D3EDFC3C7}"/>
    <cellStyle name="Note 28 3" xfId="22034" xr:uid="{A1590F8E-052A-4879-BA96-DD22F42A47BF}"/>
    <cellStyle name="Note 29" xfId="9207" xr:uid="{00000000-0005-0000-0000-0000F7230000}"/>
    <cellStyle name="Note 29 2" xfId="29345" xr:uid="{BE9DFEE0-8B30-4115-909E-E343A4A4490F}"/>
    <cellStyle name="Note 29 3" xfId="22035" xr:uid="{D4A344DE-228D-4CD5-90D7-4CCB3C6B90D7}"/>
    <cellStyle name="Note 3" xfId="9208" xr:uid="{00000000-0005-0000-0000-0000F8230000}"/>
    <cellStyle name="Note 3 2" xfId="9209" xr:uid="{00000000-0005-0000-0000-0000F9230000}"/>
    <cellStyle name="Note 3 2 2" xfId="9210" xr:uid="{00000000-0005-0000-0000-0000FA230000}"/>
    <cellStyle name="Note 3 2 2 2" xfId="29348" xr:uid="{88187164-5426-4635-93E1-FA97F7BC1E3F}"/>
    <cellStyle name="Note 3 2 2 3" xfId="22037" xr:uid="{58119681-E480-406A-943B-6FEE2E647657}"/>
    <cellStyle name="Note 3 2 3" xfId="29347" xr:uid="{123B038E-6B93-4B32-BB3E-E2BB544EEA03}"/>
    <cellStyle name="Note 3 2 4" xfId="22036" xr:uid="{0099A63C-C2E8-411B-916C-124CA42C71EA}"/>
    <cellStyle name="Note 3 3" xfId="9211" xr:uid="{00000000-0005-0000-0000-0000FB230000}"/>
    <cellStyle name="Note 3 3 2" xfId="29349" xr:uid="{82006056-734C-453F-A867-0F248D7402AB}"/>
    <cellStyle name="Note 3 3 3" xfId="22038" xr:uid="{E8C5E3BC-FB5C-4644-94D5-4227E2356A67}"/>
    <cellStyle name="Note 3 4" xfId="9212" xr:uid="{00000000-0005-0000-0000-0000FC230000}"/>
    <cellStyle name="Note 3 4 2" xfId="9213" xr:uid="{00000000-0005-0000-0000-0000FD230000}"/>
    <cellStyle name="Note 3 4 2 2" xfId="29351" xr:uid="{71CF7948-1957-45DE-B7F6-2DF858F070A2}"/>
    <cellStyle name="Note 3 4 2 3" xfId="22040" xr:uid="{C5179F64-9794-4A93-B6D7-0A235B55F924}"/>
    <cellStyle name="Note 3 4 3" xfId="9214" xr:uid="{00000000-0005-0000-0000-0000FE230000}"/>
    <cellStyle name="Note 3 4 3 2" xfId="29352" xr:uid="{A8CC3296-7248-4E0C-BB0E-D6F7A244C901}"/>
    <cellStyle name="Note 3 4 3 3" xfId="22041" xr:uid="{A30DD7B3-89EA-418D-BBC3-A311ED5C8A07}"/>
    <cellStyle name="Note 3 4 4" xfId="29350" xr:uid="{A74A0B82-D492-4D15-8885-0402AF2E9BBD}"/>
    <cellStyle name="Note 3 4 5" xfId="22039" xr:uid="{F47C6349-322A-4A57-8CEA-10C81265EDDD}"/>
    <cellStyle name="Note 3 5" xfId="9215" xr:uid="{00000000-0005-0000-0000-0000FF230000}"/>
    <cellStyle name="Note 3 5 2" xfId="29353" xr:uid="{07390C35-21B2-4010-9DF3-F9ADBC7021E8}"/>
    <cellStyle name="Note 3 5 3" xfId="22042" xr:uid="{F685F10F-4BA5-4118-976B-39273AEB7880}"/>
    <cellStyle name="Note 3 6" xfId="9216" xr:uid="{00000000-0005-0000-0000-000000240000}"/>
    <cellStyle name="Note 3 6 2" xfId="29354" xr:uid="{F0DC6E76-895C-41BD-9707-E29EF640869C}"/>
    <cellStyle name="Note 3 6 3" xfId="22043" xr:uid="{29AA24D7-E939-40D2-9A68-88F0DA46ED70}"/>
    <cellStyle name="Note 3 7" xfId="9217" xr:uid="{00000000-0005-0000-0000-000001240000}"/>
    <cellStyle name="Note 3 7 2" xfId="29355" xr:uid="{D23B8F0A-2729-46E9-AB2E-1E9CAC8FFA2E}"/>
    <cellStyle name="Note 3 7 3" xfId="22044" xr:uid="{915FA1B0-3FB7-4D54-B4A6-AB9FC1B1E144}"/>
    <cellStyle name="Note 3 8" xfId="29346" xr:uid="{EE29E98E-EE4F-42AE-85E6-41CF227F11D4}"/>
    <cellStyle name="Note 3 9" xfId="20129" xr:uid="{14D8B395-9C88-4A34-8697-D23A6CE9BABB}"/>
    <cellStyle name="Note 3_PrimaryEnergyPrices_TIMES" xfId="9218" xr:uid="{00000000-0005-0000-0000-000002240000}"/>
    <cellStyle name="Note 30" xfId="9219" xr:uid="{00000000-0005-0000-0000-000003240000}"/>
    <cellStyle name="Note 30 2" xfId="29356" xr:uid="{F62CA837-4FA8-4780-B9CB-FC32417D3CCB}"/>
    <cellStyle name="Note 30 3" xfId="22045" xr:uid="{A5B72E7E-F401-4753-8705-710D187CD71D}"/>
    <cellStyle name="Note 31" xfId="9220" xr:uid="{00000000-0005-0000-0000-000004240000}"/>
    <cellStyle name="Note 31 2" xfId="29357" xr:uid="{F4F2661A-E8A6-4D4C-9BB5-9926E640636C}"/>
    <cellStyle name="Note 31 3" xfId="22046" xr:uid="{28910536-308E-4E8D-A37E-17586D38566E}"/>
    <cellStyle name="Note 32" xfId="9221" xr:uid="{00000000-0005-0000-0000-000005240000}"/>
    <cellStyle name="Note 32 2" xfId="29358" xr:uid="{D34D0BF8-80CD-4343-AD8B-AC1511E523CD}"/>
    <cellStyle name="Note 32 3" xfId="22047" xr:uid="{89FB4312-D864-445C-8EC8-068815AA8B30}"/>
    <cellStyle name="Note 33" xfId="9222" xr:uid="{00000000-0005-0000-0000-000006240000}"/>
    <cellStyle name="Note 33 2" xfId="29359" xr:uid="{E2B0B06F-B847-43A9-9D29-9CF7FB4F85F9}"/>
    <cellStyle name="Note 33 3" xfId="22048" xr:uid="{5958115F-68B2-4F3D-9976-3825E9F1AFC2}"/>
    <cellStyle name="Note 34" xfId="9223" xr:uid="{00000000-0005-0000-0000-000007240000}"/>
    <cellStyle name="Note 34 2" xfId="29360" xr:uid="{52FD6E25-E59D-4193-A4FA-B499E7BC43C0}"/>
    <cellStyle name="Note 34 3" xfId="22049" xr:uid="{EB262F67-0D8B-455C-B6DE-1E2E679957C6}"/>
    <cellStyle name="Note 35" xfId="9224" xr:uid="{00000000-0005-0000-0000-000008240000}"/>
    <cellStyle name="Note 35 2" xfId="29361" xr:uid="{A13493FF-D560-4C04-9A21-7BF21DEEF150}"/>
    <cellStyle name="Note 35 3" xfId="22050" xr:uid="{DFA217EE-0875-4346-8686-A1EE4675B766}"/>
    <cellStyle name="Note 36" xfId="9225" xr:uid="{00000000-0005-0000-0000-000009240000}"/>
    <cellStyle name="Note 36 2" xfId="29362" xr:uid="{1E7D767D-8A67-4768-8B2D-F1114ACB7FE3}"/>
    <cellStyle name="Note 36 3" xfId="22051" xr:uid="{6532270C-C33A-4632-82F6-56B3FE71F968}"/>
    <cellStyle name="Note 37" xfId="9226" xr:uid="{00000000-0005-0000-0000-00000A240000}"/>
    <cellStyle name="Note 37 2" xfId="29363" xr:uid="{94342796-10E9-4125-B236-4C9E4996A6B2}"/>
    <cellStyle name="Note 37 3" xfId="22052" xr:uid="{BFF2F81B-8E73-441B-8534-7B6A8238B153}"/>
    <cellStyle name="Note 38" xfId="9227" xr:uid="{00000000-0005-0000-0000-00000B240000}"/>
    <cellStyle name="Note 38 2" xfId="29364" xr:uid="{215FDE73-1B25-43AD-8948-E1D6305A353A}"/>
    <cellStyle name="Note 38 3" xfId="22053" xr:uid="{DC743046-BD29-48CB-9E83-5FE2F5008899}"/>
    <cellStyle name="Note 39" xfId="9228" xr:uid="{00000000-0005-0000-0000-00000C240000}"/>
    <cellStyle name="Note 39 2" xfId="29365" xr:uid="{1D9A66AA-5EC2-4578-89C3-4CA14D834C1C}"/>
    <cellStyle name="Note 39 3" xfId="22054" xr:uid="{6804F9C4-7AE1-484C-8850-BF011FDCC722}"/>
    <cellStyle name="Note 4" xfId="9229" xr:uid="{00000000-0005-0000-0000-00000D240000}"/>
    <cellStyle name="Note 4 2" xfId="9230" xr:uid="{00000000-0005-0000-0000-00000E240000}"/>
    <cellStyle name="Note 4 2 2" xfId="29367" xr:uid="{E33DC07D-40C0-4B3F-8F39-42B8EC027B33}"/>
    <cellStyle name="Note 4 2 3" xfId="22055" xr:uid="{B2837D02-73BB-470F-BC24-54D560E63494}"/>
    <cellStyle name="Note 4 3" xfId="9231" xr:uid="{00000000-0005-0000-0000-00000F240000}"/>
    <cellStyle name="Note 4 3 2" xfId="9232" xr:uid="{00000000-0005-0000-0000-000010240000}"/>
    <cellStyle name="Note 4 3 2 2" xfId="29369" xr:uid="{A7DCE015-4CA9-4906-B6B9-18163CBFD87E}"/>
    <cellStyle name="Note 4 3 2 3" xfId="22057" xr:uid="{4AA9E4CA-9BE0-43E5-A138-A4C76ED6D7DC}"/>
    <cellStyle name="Note 4 3 3" xfId="29368" xr:uid="{65EA07BE-FE1D-4379-946D-BC7FAE278C09}"/>
    <cellStyle name="Note 4 3 4" xfId="22056" xr:uid="{B715BEE8-87B0-4BAF-B1C9-8B43D17EF9AE}"/>
    <cellStyle name="Note 4 3_ELC_final" xfId="9233" xr:uid="{00000000-0005-0000-0000-000011240000}"/>
    <cellStyle name="Note 4 4" xfId="9234" xr:uid="{00000000-0005-0000-0000-000012240000}"/>
    <cellStyle name="Note 4 4 2" xfId="29370" xr:uid="{9C2DF707-ED3F-4387-83DF-121F1DEA4290}"/>
    <cellStyle name="Note 4 4 3" xfId="22058" xr:uid="{46BDDB38-5077-4895-A730-22948FC7A994}"/>
    <cellStyle name="Note 4 5" xfId="29366" xr:uid="{FD94EBE9-9166-49C4-BC20-0CF6C40DC2E4}"/>
    <cellStyle name="Note 4 6" xfId="20130" xr:uid="{AC710FDA-8C4F-4509-9E98-3B70FCF3252F}"/>
    <cellStyle name="Note 4_ELC_final" xfId="9235" xr:uid="{00000000-0005-0000-0000-000013240000}"/>
    <cellStyle name="Note 40" xfId="9236" xr:uid="{00000000-0005-0000-0000-000014240000}"/>
    <cellStyle name="Note 40 2" xfId="29371" xr:uid="{B628EA02-E753-4A7D-9917-0408DC734126}"/>
    <cellStyle name="Note 40 3" xfId="22059" xr:uid="{52D6BF4B-ECD3-456E-B4EB-668D8C95E029}"/>
    <cellStyle name="Note 41" xfId="9237" xr:uid="{00000000-0005-0000-0000-000015240000}"/>
    <cellStyle name="Note 41 2" xfId="29372" xr:uid="{8B713FE6-F5CA-44E5-9D31-74A169E6FF38}"/>
    <cellStyle name="Note 41 3" xfId="22060" xr:uid="{E6BF6D8A-2CC1-4CE7-AE83-E9774A3B0D66}"/>
    <cellStyle name="Note 42" xfId="20542" xr:uid="{8CA41FD2-40CF-47EF-9F4B-E38F4044B35C}"/>
    <cellStyle name="Note 43" xfId="36752" xr:uid="{19A4A20C-BFBC-4FD9-8F4F-AE97B3CBADFB}"/>
    <cellStyle name="Note 44" xfId="38906" xr:uid="{962FF611-5310-471E-8D27-A82FD2296BDB}"/>
    <cellStyle name="Note 45" xfId="39232" xr:uid="{8B55F1F4-95F1-4388-BA09-475CC70C72A4}"/>
    <cellStyle name="Note 46" xfId="41710" xr:uid="{CEAE3087-B6A5-4B4B-B512-B229D4EB15EB}"/>
    <cellStyle name="Note 47" xfId="43864" xr:uid="{8E20262B-83BE-4F2F-95D8-6CD622D80ABD}"/>
    <cellStyle name="Note 5" xfId="9238" xr:uid="{00000000-0005-0000-0000-000016240000}"/>
    <cellStyle name="Note 5 2" xfId="9239" xr:uid="{00000000-0005-0000-0000-000017240000}"/>
    <cellStyle name="Note 5 2 2" xfId="29374" xr:uid="{1AC01A66-96D2-4C7B-99F3-47F2553CE834}"/>
    <cellStyle name="Note 5 2 3" xfId="22061" xr:uid="{D5BFB632-3D1C-4D79-8DB8-2587E4F9CDE6}"/>
    <cellStyle name="Note 5 3" xfId="9240" xr:uid="{00000000-0005-0000-0000-000018240000}"/>
    <cellStyle name="Note 5 3 2" xfId="9241" xr:uid="{00000000-0005-0000-0000-000019240000}"/>
    <cellStyle name="Note 5 3 2 2" xfId="29376" xr:uid="{F8C1D654-C302-4428-8EFB-0A5E8B0AE760}"/>
    <cellStyle name="Note 5 3 2 3" xfId="22063" xr:uid="{292699A5-CB24-4A50-AF28-BEEF0E7C93A5}"/>
    <cellStyle name="Note 5 3 3" xfId="29375" xr:uid="{2CE49532-2217-43B4-A363-E05B3A78961D}"/>
    <cellStyle name="Note 5 3 4" xfId="22062" xr:uid="{77BC6A37-6248-44CC-BB67-AA9B94444328}"/>
    <cellStyle name="Note 5 3_ELC_final" xfId="9242" xr:uid="{00000000-0005-0000-0000-00001A240000}"/>
    <cellStyle name="Note 5 4" xfId="9243" xr:uid="{00000000-0005-0000-0000-00001B240000}"/>
    <cellStyle name="Note 5 4 2" xfId="29377" xr:uid="{AE522FCE-ADE5-4A76-A207-241ACD29E6E5}"/>
    <cellStyle name="Note 5 4 3" xfId="22064" xr:uid="{046662A1-1BB7-4212-97E1-29A937F00EDF}"/>
    <cellStyle name="Note 5 5" xfId="29373" xr:uid="{8B4F4FAF-54A6-418C-A1B3-A99D1896BCF6}"/>
    <cellStyle name="Note 5 6" xfId="20131" xr:uid="{7D37D044-BA01-4F97-A0BA-26866852C060}"/>
    <cellStyle name="Note 5_ELC_final" xfId="9244" xr:uid="{00000000-0005-0000-0000-00001C240000}"/>
    <cellStyle name="Note 6" xfId="9245" xr:uid="{00000000-0005-0000-0000-00001D240000}"/>
    <cellStyle name="Note 6 2" xfId="9246" xr:uid="{00000000-0005-0000-0000-00001E240000}"/>
    <cellStyle name="Note 6 2 2" xfId="29379" xr:uid="{1B7A808E-7221-44EF-B314-5A0210CE3B8A}"/>
    <cellStyle name="Note 6 2 3" xfId="22065" xr:uid="{942A812A-7E4F-4CDD-A537-E2DA4B181814}"/>
    <cellStyle name="Note 6 3" xfId="9247" xr:uid="{00000000-0005-0000-0000-00001F240000}"/>
    <cellStyle name="Note 6 3 2" xfId="9248" xr:uid="{00000000-0005-0000-0000-000020240000}"/>
    <cellStyle name="Note 6 3 2 2" xfId="29381" xr:uid="{9B06F644-D388-454A-85B8-DE59C19027FA}"/>
    <cellStyle name="Note 6 3 2 3" xfId="22067" xr:uid="{86EF4657-C103-4455-87AF-E7E68D02AA3F}"/>
    <cellStyle name="Note 6 3 3" xfId="29380" xr:uid="{CAE0CC9B-961B-4983-A20B-45A099BE51A7}"/>
    <cellStyle name="Note 6 3 4" xfId="22066" xr:uid="{2A341C39-4105-4A10-966C-F312634F4E28}"/>
    <cellStyle name="Note 6 3_ELC_final" xfId="9249" xr:uid="{00000000-0005-0000-0000-000021240000}"/>
    <cellStyle name="Note 6 4" xfId="9250" xr:uid="{00000000-0005-0000-0000-000022240000}"/>
    <cellStyle name="Note 6 4 2" xfId="29382" xr:uid="{3178C145-2A77-410C-A7D6-6E4A55BD6532}"/>
    <cellStyle name="Note 6 4 3" xfId="22068" xr:uid="{A082DF97-E1BF-435B-AE5D-333DF574A020}"/>
    <cellStyle name="Note 6 5" xfId="29378" xr:uid="{AC8C4225-D943-4FF4-9CB1-60A6A6DB12ED}"/>
    <cellStyle name="Note 6 6" xfId="20132" xr:uid="{DD60DAE1-8A25-4E8B-9112-02A259CA6D4E}"/>
    <cellStyle name="Note 6_ELC_final" xfId="9251" xr:uid="{00000000-0005-0000-0000-000023240000}"/>
    <cellStyle name="Note 7" xfId="9252" xr:uid="{00000000-0005-0000-0000-000024240000}"/>
    <cellStyle name="Note 7 2" xfId="9253" xr:uid="{00000000-0005-0000-0000-000025240000}"/>
    <cellStyle name="Note 7 2 2" xfId="29384" xr:uid="{C79EDF34-ADBE-49A3-AD67-800550B1935E}"/>
    <cellStyle name="Note 7 2 3" xfId="22069" xr:uid="{9B0A31D9-0B59-492D-A9A7-4ECC9A5CDDCD}"/>
    <cellStyle name="Note 7 3" xfId="9254" xr:uid="{00000000-0005-0000-0000-000026240000}"/>
    <cellStyle name="Note 7 3 2" xfId="9255" xr:uid="{00000000-0005-0000-0000-000027240000}"/>
    <cellStyle name="Note 7 3 2 2" xfId="29386" xr:uid="{8E66ECCF-DFBE-4871-AB3A-00651B26F66E}"/>
    <cellStyle name="Note 7 3 2 3" xfId="22071" xr:uid="{CC72B2EC-0138-458D-A92B-3D5C0F6D9EFA}"/>
    <cellStyle name="Note 7 3 3" xfId="29385" xr:uid="{E9F8CBA7-5DB6-4F9B-9C08-2E28B0825851}"/>
    <cellStyle name="Note 7 3 4" xfId="22070" xr:uid="{F6D110C1-25D0-4A71-BF18-EE4A5D48D0CB}"/>
    <cellStyle name="Note 7 3_ELC_final" xfId="9256" xr:uid="{00000000-0005-0000-0000-000028240000}"/>
    <cellStyle name="Note 7 4" xfId="9257" xr:uid="{00000000-0005-0000-0000-000029240000}"/>
    <cellStyle name="Note 7 4 2" xfId="29387" xr:uid="{CED01CE9-9533-4582-B63A-6E6F54C5335A}"/>
    <cellStyle name="Note 7 4 3" xfId="22072" xr:uid="{0C7289BC-866F-49C6-A36A-4C91BBC8C6E5}"/>
    <cellStyle name="Note 7 5" xfId="29383" xr:uid="{FA3D893F-C903-483F-A927-9FACE8D920CF}"/>
    <cellStyle name="Note 7 6" xfId="20133" xr:uid="{13010CE8-FE7E-4773-912C-C767B6125818}"/>
    <cellStyle name="Note 7_ELC_final" xfId="9258" xr:uid="{00000000-0005-0000-0000-00002A240000}"/>
    <cellStyle name="Note 8" xfId="9259" xr:uid="{00000000-0005-0000-0000-00002B240000}"/>
    <cellStyle name="Note 8 2" xfId="9260" xr:uid="{00000000-0005-0000-0000-00002C240000}"/>
    <cellStyle name="Note 8 2 2" xfId="29389" xr:uid="{C081DA02-9B87-4024-8D87-1B5156A05A03}"/>
    <cellStyle name="Note 8 2 3" xfId="22073" xr:uid="{9E54558B-6DC1-4B04-A892-A3C55A7C3DB2}"/>
    <cellStyle name="Note 8 3" xfId="9261" xr:uid="{00000000-0005-0000-0000-00002D240000}"/>
    <cellStyle name="Note 8 3 2" xfId="9262" xr:uid="{00000000-0005-0000-0000-00002E240000}"/>
    <cellStyle name="Note 8 3 2 2" xfId="29391" xr:uid="{CFA9EC4A-11A0-4EFC-A42D-4F4289A024E8}"/>
    <cellStyle name="Note 8 3 2 3" xfId="22075" xr:uid="{2BF6EB46-66C7-4A86-A949-E9C764B569C7}"/>
    <cellStyle name="Note 8 3 3" xfId="29390" xr:uid="{27921CF0-23AB-43E4-924F-F2296FE2BEBD}"/>
    <cellStyle name="Note 8 3 4" xfId="22074" xr:uid="{B96B31EF-8E32-461E-AF0D-1584CA30C156}"/>
    <cellStyle name="Note 8 3_ELC_final" xfId="9263" xr:uid="{00000000-0005-0000-0000-00002F240000}"/>
    <cellStyle name="Note 8 4" xfId="9264" xr:uid="{00000000-0005-0000-0000-000030240000}"/>
    <cellStyle name="Note 8 4 2" xfId="29392" xr:uid="{7FD431BE-827D-4029-85FA-9FCEE73B756F}"/>
    <cellStyle name="Note 8 4 3" xfId="22076" xr:uid="{60886D80-08B2-46D6-996E-CE0A6E01AB43}"/>
    <cellStyle name="Note 8 5" xfId="29388" xr:uid="{545EF759-D624-4419-982C-D9B2EC83A164}"/>
    <cellStyle name="Note 8 6" xfId="20134" xr:uid="{08A1F2E0-9F0A-4622-8C7A-A6E6BCA8B5D7}"/>
    <cellStyle name="Note 8_ELC_final" xfId="9265" xr:uid="{00000000-0005-0000-0000-000031240000}"/>
    <cellStyle name="Note 9" xfId="9266" xr:uid="{00000000-0005-0000-0000-000032240000}"/>
    <cellStyle name="Note 9 2" xfId="9267" xr:uid="{00000000-0005-0000-0000-000033240000}"/>
    <cellStyle name="Note 9 2 2" xfId="29394" xr:uid="{906A04D8-9A6D-4FA6-914C-AB2E4DED0367}"/>
    <cellStyle name="Note 9 2 3" xfId="22078" xr:uid="{C8736D12-BDD7-4090-8BF7-4C03417D4219}"/>
    <cellStyle name="Note 9 3" xfId="9268" xr:uid="{00000000-0005-0000-0000-000034240000}"/>
    <cellStyle name="Note 9 3 2" xfId="9269" xr:uid="{00000000-0005-0000-0000-000035240000}"/>
    <cellStyle name="Note 9 3 2 2" xfId="29396" xr:uid="{E1E67244-D6A3-48AF-9FE2-9D77EC223D20}"/>
    <cellStyle name="Note 9 3 2 3" xfId="22080" xr:uid="{86DEA5F2-11A5-4EDA-9D9E-03C74AA6562B}"/>
    <cellStyle name="Note 9 3 3" xfId="29395" xr:uid="{F217B457-0F9E-454B-BA6C-0C2CE2EBAA37}"/>
    <cellStyle name="Note 9 3 4" xfId="22079" xr:uid="{31A59C7B-2C3F-4A18-8F66-72E63523E1EC}"/>
    <cellStyle name="Note 9 3_ELC_final" xfId="9270" xr:uid="{00000000-0005-0000-0000-000036240000}"/>
    <cellStyle name="Note 9 4" xfId="9271" xr:uid="{00000000-0005-0000-0000-000037240000}"/>
    <cellStyle name="Note 9 4 2" xfId="29397" xr:uid="{EAB84D47-6352-4819-8663-7CC809080443}"/>
    <cellStyle name="Note 9 4 3" xfId="22081" xr:uid="{54136E5E-98C3-4229-B972-E79FA05B1C89}"/>
    <cellStyle name="Note 9 5" xfId="29393" xr:uid="{1955CCA2-AC0B-417B-997B-8862DC6685FA}"/>
    <cellStyle name="Note 9 6" xfId="22077" xr:uid="{2660B73C-D86B-4845-B4E0-B0E1B45F7C7D}"/>
    <cellStyle name="Note 9_ELC_final" xfId="9272" xr:uid="{00000000-0005-0000-0000-000038240000}"/>
    <cellStyle name="Notiz" xfId="9273" xr:uid="{00000000-0005-0000-0000-000039240000}"/>
    <cellStyle name="Notiz 2" xfId="9274" xr:uid="{00000000-0005-0000-0000-00003A240000}"/>
    <cellStyle name="Notiz 2 2" xfId="29399" xr:uid="{AC18E1BD-EA46-4DAC-8F49-41FE79BC7BA1}"/>
    <cellStyle name="Notiz 2 3" xfId="22083" xr:uid="{FBF13A36-AD40-495A-AE2E-84787AAE0CAF}"/>
    <cellStyle name="Notiz 3" xfId="9275" xr:uid="{00000000-0005-0000-0000-00003B240000}"/>
    <cellStyle name="Notiz 3 2" xfId="29400" xr:uid="{071A12FC-D559-4B27-9206-9EC101DB08C1}"/>
    <cellStyle name="Notiz 3 3" xfId="22084" xr:uid="{FB9C1F5A-E4A0-41C5-A622-D84BB70CAF8C}"/>
    <cellStyle name="Notiz 4" xfId="29398" xr:uid="{B8B8E2B1-85F2-4F48-9F24-614EF0990E4C}"/>
    <cellStyle name="Notiz 5" xfId="22082" xr:uid="{1CBD8F70-2982-4DDE-B714-874D8FF115EE}"/>
    <cellStyle name="num_note" xfId="9276" xr:uid="{00000000-0005-0000-0000-00003C240000}"/>
    <cellStyle name="Number [0.0]" xfId="23713" xr:uid="{A6DDE345-C5C7-4837-85BB-B29055934915}"/>
    <cellStyle name="Number [0.0] 2" xfId="23714" xr:uid="{C38A24D4-76E8-4EEA-B3A4-F0E95CFBC03C}"/>
    <cellStyle name="Nuovo" xfId="9277" xr:uid="{00000000-0005-0000-0000-00003D240000}"/>
    <cellStyle name="Nuovo 10" xfId="9278" xr:uid="{00000000-0005-0000-0000-00003E240000}"/>
    <cellStyle name="Nuovo 10 2" xfId="29402" xr:uid="{78FE33C7-5357-442F-8D6F-8615826A532D}"/>
    <cellStyle name="Nuovo 10 3" xfId="22086" xr:uid="{BBDA2A4F-80DF-44EA-AA15-275A0EE39860}"/>
    <cellStyle name="Nuovo 11" xfId="9279" xr:uid="{00000000-0005-0000-0000-00003F240000}"/>
    <cellStyle name="Nuovo 11 2" xfId="29403" xr:uid="{486DEF57-4F04-4252-A8D8-65B8372809EC}"/>
    <cellStyle name="Nuovo 11 3" xfId="22087" xr:uid="{C0E46DC7-C1E5-496E-8A6F-BAA581BB9759}"/>
    <cellStyle name="Nuovo 12" xfId="9280" xr:uid="{00000000-0005-0000-0000-000040240000}"/>
    <cellStyle name="Nuovo 12 2" xfId="29404" xr:uid="{8E619DE5-05A4-479B-8D99-413A99B1A136}"/>
    <cellStyle name="Nuovo 12 3" xfId="22088" xr:uid="{A1EA08F0-2278-4834-9FA8-18F82E32D379}"/>
    <cellStyle name="Nuovo 13" xfId="9281" xr:uid="{00000000-0005-0000-0000-000041240000}"/>
    <cellStyle name="Nuovo 13 2" xfId="29405" xr:uid="{C612AEC0-8580-4628-BEB1-4D7BC610D576}"/>
    <cellStyle name="Nuovo 13 3" xfId="22089" xr:uid="{3F848667-215D-46AE-BA31-F95C58B43B6C}"/>
    <cellStyle name="Nuovo 14" xfId="9282" xr:uid="{00000000-0005-0000-0000-000042240000}"/>
    <cellStyle name="Nuovo 14 2" xfId="29406" xr:uid="{33DCB826-D8C2-4E12-8475-F1ED93638231}"/>
    <cellStyle name="Nuovo 14 3" xfId="22090" xr:uid="{893F6B92-C0EB-470B-B5C7-733F96E639CA}"/>
    <cellStyle name="Nuovo 15" xfId="9283" xr:uid="{00000000-0005-0000-0000-000043240000}"/>
    <cellStyle name="Nuovo 15 2" xfId="29407" xr:uid="{B829C778-ED0A-494E-937F-CD54966B175A}"/>
    <cellStyle name="Nuovo 15 3" xfId="22091" xr:uid="{E2C38D00-54FD-4A74-BDBC-0DA5020D2914}"/>
    <cellStyle name="Nuovo 16" xfId="9284" xr:uid="{00000000-0005-0000-0000-000044240000}"/>
    <cellStyle name="Nuovo 16 2" xfId="29408" xr:uid="{B38FD2E4-A711-4558-8FA6-72AC12F1EC9B}"/>
    <cellStyle name="Nuovo 16 3" xfId="22092" xr:uid="{366EF196-2501-4B04-B553-DC56F20F918B}"/>
    <cellStyle name="Nuovo 17" xfId="9285" xr:uid="{00000000-0005-0000-0000-000045240000}"/>
    <cellStyle name="Nuovo 17 2" xfId="29409" xr:uid="{202AF076-C93E-4B8B-97F4-C869C074F572}"/>
    <cellStyle name="Nuovo 17 3" xfId="22093" xr:uid="{7D12FF25-5841-4337-80A9-119B6ADD6E51}"/>
    <cellStyle name="Nuovo 18" xfId="9286" xr:uid="{00000000-0005-0000-0000-000046240000}"/>
    <cellStyle name="Nuovo 18 2" xfId="29410" xr:uid="{46231EC0-5C6C-4692-BA7F-32947DC65872}"/>
    <cellStyle name="Nuovo 18 3" xfId="22094" xr:uid="{C665859C-AA7C-4A67-9613-B60811E114A9}"/>
    <cellStyle name="Nuovo 19" xfId="9287" xr:uid="{00000000-0005-0000-0000-000047240000}"/>
    <cellStyle name="Nuovo 19 2" xfId="29411" xr:uid="{EB418C98-7FA0-454A-9B31-E5B8C531725D}"/>
    <cellStyle name="Nuovo 19 3" xfId="22095" xr:uid="{1964A442-EAF8-4C39-9605-4E13C68D1CAF}"/>
    <cellStyle name="Nuovo 2" xfId="9288" xr:uid="{00000000-0005-0000-0000-000048240000}"/>
    <cellStyle name="Nuovo 2 2" xfId="9289" xr:uid="{00000000-0005-0000-0000-000049240000}"/>
    <cellStyle name="Nuovo 2 2 2" xfId="29413" xr:uid="{F303F924-05D1-4E85-ACEE-FC623C218B15}"/>
    <cellStyle name="Nuovo 2 3" xfId="29412" xr:uid="{09D61E56-08CA-4D37-85E3-EF74ABA405BE}"/>
    <cellStyle name="Nuovo 2 4" xfId="22096" xr:uid="{BE8D868B-4E28-4C60-A7EB-348EEE4DEC5B}"/>
    <cellStyle name="Nuovo 20" xfId="9290" xr:uid="{00000000-0005-0000-0000-00004A240000}"/>
    <cellStyle name="Nuovo 20 2" xfId="29414" xr:uid="{134A5A49-C0B2-4BD8-9324-0310C9A00EEA}"/>
    <cellStyle name="Nuovo 20 3" xfId="22097" xr:uid="{AB6DCA86-5370-40A9-B63A-8691520A0561}"/>
    <cellStyle name="Nuovo 21" xfId="9291" xr:uid="{00000000-0005-0000-0000-00004B240000}"/>
    <cellStyle name="Nuovo 21 2" xfId="29415" xr:uid="{C1DBBB1C-7EED-44A5-9A15-D1A20EAF29BF}"/>
    <cellStyle name="Nuovo 21 3" xfId="22098" xr:uid="{33B9499B-B4D0-4193-98B3-9A4DF370FE5E}"/>
    <cellStyle name="Nuovo 22" xfId="9292" xr:uid="{00000000-0005-0000-0000-00004C240000}"/>
    <cellStyle name="Nuovo 22 2" xfId="29416" xr:uid="{8861F045-25DE-4AEF-AC00-5F5F0C312D1D}"/>
    <cellStyle name="Nuovo 22 3" xfId="22099" xr:uid="{EC478CAB-D33C-4213-B9F5-17B89DA9D18F}"/>
    <cellStyle name="Nuovo 23" xfId="9293" xr:uid="{00000000-0005-0000-0000-00004D240000}"/>
    <cellStyle name="Nuovo 23 2" xfId="29417" xr:uid="{B8DC5E88-A71C-4B39-B218-2FCD0BCE6D70}"/>
    <cellStyle name="Nuovo 23 3" xfId="22100" xr:uid="{2AB7078F-48F6-4D95-BDC6-C6582A8095CD}"/>
    <cellStyle name="Nuovo 24" xfId="9294" xr:uid="{00000000-0005-0000-0000-00004E240000}"/>
    <cellStyle name="Nuovo 24 2" xfId="29418" xr:uid="{95368711-5445-4513-B4E3-79AB1FBB5AA1}"/>
    <cellStyle name="Nuovo 24 3" xfId="22101" xr:uid="{F78559FC-FEE3-446F-B362-03F6DDDF42F6}"/>
    <cellStyle name="Nuovo 25" xfId="9295" xr:uid="{00000000-0005-0000-0000-00004F240000}"/>
    <cellStyle name="Nuovo 25 2" xfId="29419" xr:uid="{F2B77035-92ED-4A51-80E5-274F747603C5}"/>
    <cellStyle name="Nuovo 25 3" xfId="22102" xr:uid="{87D3ACF3-942A-4C07-9828-ADDB0CE55062}"/>
    <cellStyle name="Nuovo 26" xfId="9296" xr:uid="{00000000-0005-0000-0000-000050240000}"/>
    <cellStyle name="Nuovo 26 2" xfId="29420" xr:uid="{243E5DE3-2A99-40A6-B3E1-FDB7B82E26BB}"/>
    <cellStyle name="Nuovo 26 3" xfId="22103" xr:uid="{847EB813-8259-4D50-9A9B-5D3F5F87A9DC}"/>
    <cellStyle name="Nuovo 27" xfId="9297" xr:uid="{00000000-0005-0000-0000-000051240000}"/>
    <cellStyle name="Nuovo 27 2" xfId="29421" xr:uid="{BDCE77D0-0615-40B5-8E16-18723C327B27}"/>
    <cellStyle name="Nuovo 27 3" xfId="22104" xr:uid="{180E0286-B728-4690-9B1C-FBD0E32E9932}"/>
    <cellStyle name="Nuovo 28" xfId="9298" xr:uid="{00000000-0005-0000-0000-000052240000}"/>
    <cellStyle name="Nuovo 28 2" xfId="29422" xr:uid="{1A6305FB-F718-4B30-B7B6-2ECFD1B57E11}"/>
    <cellStyle name="Nuovo 28 3" xfId="22105" xr:uid="{3DBB40C5-0DA7-48A9-8708-CB01506AA8F7}"/>
    <cellStyle name="Nuovo 29" xfId="9299" xr:uid="{00000000-0005-0000-0000-000053240000}"/>
    <cellStyle name="Nuovo 29 2" xfId="29423" xr:uid="{E489408F-5D13-4779-9FE3-AFD96C36D4B1}"/>
    <cellStyle name="Nuovo 29 3" xfId="22106" xr:uid="{6AF88158-98B5-492E-A166-A4DFBCD5F2A4}"/>
    <cellStyle name="Nuovo 3" xfId="9300" xr:uid="{00000000-0005-0000-0000-000054240000}"/>
    <cellStyle name="Nuovo 3 2" xfId="29424" xr:uid="{6ECB0A00-F7D5-4392-B9F9-4B1E497B77FB}"/>
    <cellStyle name="Nuovo 3 3" xfId="22107" xr:uid="{640B9E98-A322-4CC3-8120-132D291EC057}"/>
    <cellStyle name="Nuovo 30" xfId="9301" xr:uid="{00000000-0005-0000-0000-000055240000}"/>
    <cellStyle name="Nuovo 30 2" xfId="29425" xr:uid="{46E48D46-9383-45F8-89DB-CC823257240B}"/>
    <cellStyle name="Nuovo 30 3" xfId="22108" xr:uid="{21022BE3-F9AD-4C38-B598-1412FB9228A0}"/>
    <cellStyle name="Nuovo 31" xfId="9302" xr:uid="{00000000-0005-0000-0000-000056240000}"/>
    <cellStyle name="Nuovo 31 2" xfId="29426" xr:uid="{11DEFFFB-6038-4EFF-8DFD-11914D292D0C}"/>
    <cellStyle name="Nuovo 31 3" xfId="22109" xr:uid="{CD10007F-50D0-4A67-A79A-CF604B71F631}"/>
    <cellStyle name="Nuovo 32" xfId="9303" xr:uid="{00000000-0005-0000-0000-000057240000}"/>
    <cellStyle name="Nuovo 32 2" xfId="29427" xr:uid="{69F6F1A6-081C-4D53-992F-05067B8D921E}"/>
    <cellStyle name="Nuovo 32 3" xfId="22110" xr:uid="{0E3C368B-A2A1-4C7D-B8AB-849C1405E378}"/>
    <cellStyle name="Nuovo 33" xfId="9304" xr:uid="{00000000-0005-0000-0000-000058240000}"/>
    <cellStyle name="Nuovo 33 2" xfId="29428" xr:uid="{E0D6A75E-2291-424A-8A14-765A58ADD9E5}"/>
    <cellStyle name="Nuovo 33 3" xfId="22111" xr:uid="{FCF2ABB4-963C-44F4-A993-960F920F821F}"/>
    <cellStyle name="Nuovo 34" xfId="9305" xr:uid="{00000000-0005-0000-0000-000059240000}"/>
    <cellStyle name="Nuovo 34 2" xfId="29429" xr:uid="{1A8EAFAB-6289-416F-AEA8-A0FB04F1EEF0}"/>
    <cellStyle name="Nuovo 34 3" xfId="22112" xr:uid="{F881E889-563A-4CA7-93EE-AB92822F7F8B}"/>
    <cellStyle name="Nuovo 35" xfId="9306" xr:uid="{00000000-0005-0000-0000-00005A240000}"/>
    <cellStyle name="Nuovo 35 2" xfId="29430" xr:uid="{685A35AC-4FBA-4745-B2CE-7E04609669AF}"/>
    <cellStyle name="Nuovo 35 3" xfId="22113" xr:uid="{4405E123-D5A0-467C-AE0D-218ABD35D7A9}"/>
    <cellStyle name="Nuovo 36" xfId="9307" xr:uid="{00000000-0005-0000-0000-00005B240000}"/>
    <cellStyle name="Nuovo 36 2" xfId="29431" xr:uid="{76A8598D-BA8B-4106-9DD8-BD598B832B28}"/>
    <cellStyle name="Nuovo 36 3" xfId="22114" xr:uid="{45F56558-4FE5-4D66-9923-10ECB0A6D494}"/>
    <cellStyle name="Nuovo 37" xfId="9308" xr:uid="{00000000-0005-0000-0000-00005C240000}"/>
    <cellStyle name="Nuovo 37 2" xfId="29432" xr:uid="{A972E446-E4A7-47D6-9853-F558C933D44D}"/>
    <cellStyle name="Nuovo 37 3" xfId="22115" xr:uid="{6823C656-7777-41B9-A349-8559A4BAC519}"/>
    <cellStyle name="Nuovo 38" xfId="9309" xr:uid="{00000000-0005-0000-0000-00005D240000}"/>
    <cellStyle name="Nuovo 38 2" xfId="9310" xr:uid="{00000000-0005-0000-0000-00005E240000}"/>
    <cellStyle name="Nuovo 38 2 2" xfId="29434" xr:uid="{71AD3F68-C09A-4B6E-871D-7B45FC39C661}"/>
    <cellStyle name="Nuovo 38 3" xfId="9311" xr:uid="{00000000-0005-0000-0000-00005F240000}"/>
    <cellStyle name="Nuovo 38 3 2" xfId="29435" xr:uid="{B108405B-40E8-4B05-A568-104ABD8C5F35}"/>
    <cellStyle name="Nuovo 38 4" xfId="9312" xr:uid="{00000000-0005-0000-0000-000060240000}"/>
    <cellStyle name="Nuovo 38 4 2" xfId="29436" xr:uid="{E6AB04E9-40D4-4ACF-AD68-D308CFF7DC9B}"/>
    <cellStyle name="Nuovo 38 5" xfId="29433" xr:uid="{84C50285-7E4C-4A00-8E71-E25B1C5A8323}"/>
    <cellStyle name="Nuovo 38 6" xfId="22116" xr:uid="{365F5093-CA86-4201-A71C-E6C0AFFD22C3}"/>
    <cellStyle name="Nuovo 39" xfId="9313" xr:uid="{00000000-0005-0000-0000-000061240000}"/>
    <cellStyle name="Nuovo 39 2" xfId="9314" xr:uid="{00000000-0005-0000-0000-000062240000}"/>
    <cellStyle name="Nuovo 39 2 2" xfId="29438" xr:uid="{D89D74E0-5E67-481F-B258-BC1294035443}"/>
    <cellStyle name="Nuovo 39 3" xfId="29437" xr:uid="{1462AA76-9FAE-4750-8709-1C4C31E04F8A}"/>
    <cellStyle name="Nuovo 4" xfId="9315" xr:uid="{00000000-0005-0000-0000-000063240000}"/>
    <cellStyle name="Nuovo 4 2" xfId="9316" xr:uid="{00000000-0005-0000-0000-000064240000}"/>
    <cellStyle name="Nuovo 4 2 2" xfId="29440" xr:uid="{B67788BD-68A3-444F-AF6C-BCDD58C5DBD9}"/>
    <cellStyle name="Nuovo 4 2 3" xfId="22118" xr:uid="{6A82C3AA-2948-4909-8149-9B546B157C8B}"/>
    <cellStyle name="Nuovo 4 3" xfId="29439" xr:uid="{3A138CEC-495E-4505-BDC1-D4E3C05F2A85}"/>
    <cellStyle name="Nuovo 4 4" xfId="22117" xr:uid="{1DF0D388-604C-4877-BD57-5F1C80C11CC0}"/>
    <cellStyle name="Nuovo 40" xfId="9317" xr:uid="{00000000-0005-0000-0000-000065240000}"/>
    <cellStyle name="Nuovo 40 2" xfId="9318" xr:uid="{00000000-0005-0000-0000-000066240000}"/>
    <cellStyle name="Nuovo 40 2 2" xfId="29442" xr:uid="{1A5840C6-6332-4668-86B6-FF366FAF64EB}"/>
    <cellStyle name="Nuovo 40 3" xfId="29441" xr:uid="{1A4AD9E1-10B5-4ADE-BB47-4ABE4F58CA55}"/>
    <cellStyle name="Nuovo 41" xfId="29401" xr:uid="{78CC3B9A-AAEA-42B5-BA98-2A6A3347E329}"/>
    <cellStyle name="Nuovo 42" xfId="22085" xr:uid="{1762AA59-C9E9-42C3-BDAA-950243576A07}"/>
    <cellStyle name="Nuovo 5" xfId="9319" xr:uid="{00000000-0005-0000-0000-000067240000}"/>
    <cellStyle name="Nuovo 5 2" xfId="29443" xr:uid="{17D5AD13-4C7B-4105-8954-7A7B08C535A2}"/>
    <cellStyle name="Nuovo 5 3" xfId="22119" xr:uid="{24F3E4B9-C7A6-4933-B51A-D354CEEFB86D}"/>
    <cellStyle name="Nuovo 6" xfId="9320" xr:uid="{00000000-0005-0000-0000-000068240000}"/>
    <cellStyle name="Nuovo 6 2" xfId="29444" xr:uid="{8AE1B87A-3EF7-43EC-A65F-1343E9220DFE}"/>
    <cellStyle name="Nuovo 6 3" xfId="22120" xr:uid="{63F0BB86-3CCB-4581-B078-973522C06E6E}"/>
    <cellStyle name="Nuovo 7" xfId="9321" xr:uid="{00000000-0005-0000-0000-000069240000}"/>
    <cellStyle name="Nuovo 7 2" xfId="29445" xr:uid="{9963A53F-0E8A-461F-B1F1-6B6112757A22}"/>
    <cellStyle name="Nuovo 7 3" xfId="22121" xr:uid="{062D7C23-E02D-42DC-9309-ECD0BA9C060D}"/>
    <cellStyle name="Nuovo 8" xfId="9322" xr:uid="{00000000-0005-0000-0000-00006A240000}"/>
    <cellStyle name="Nuovo 8 2" xfId="29446" xr:uid="{2E870D31-09D6-46DF-AD5E-FBA7D911BF0B}"/>
    <cellStyle name="Nuovo 8 3" xfId="22122" xr:uid="{CB49A2D9-6CA3-4F53-B2C1-9962789A1640}"/>
    <cellStyle name="Nuovo 9" xfId="9323" xr:uid="{00000000-0005-0000-0000-00006B240000}"/>
    <cellStyle name="Nuovo 9 2" xfId="29447" xr:uid="{AC61FD20-DCC6-4D7C-80A0-4E849D06D9AF}"/>
    <cellStyle name="Nuovo 9 3" xfId="22123" xr:uid="{023A4E67-9B07-4BEF-A15E-64C325B00E9D}"/>
    <cellStyle name="Output" xfId="19443" builtinId="21" customBuiltin="1"/>
    <cellStyle name="Output 10" xfId="9324" xr:uid="{00000000-0005-0000-0000-00006C240000}"/>
    <cellStyle name="Output 10 2" xfId="29448" xr:uid="{7FB720CA-8D56-439B-96F7-D7F8D2A0A872}"/>
    <cellStyle name="Output 10 3" xfId="22124" xr:uid="{BD93F7FC-D37B-44B2-93D6-B1F5F01EF294}"/>
    <cellStyle name="Output 11" xfId="9325" xr:uid="{00000000-0005-0000-0000-00006D240000}"/>
    <cellStyle name="Output 11 2" xfId="29449" xr:uid="{905B50E0-17DD-4CDC-BE31-A351BFB14B45}"/>
    <cellStyle name="Output 11 3" xfId="22125" xr:uid="{830852FB-3ACA-42B9-B0D3-4410CF5C1A41}"/>
    <cellStyle name="Output 12" xfId="9326" xr:uid="{00000000-0005-0000-0000-00006E240000}"/>
    <cellStyle name="Output 12 2" xfId="29450" xr:uid="{35024B51-8A37-4502-8B78-1C0C593915DA}"/>
    <cellStyle name="Output 12 3" xfId="22126" xr:uid="{4281DD09-7E0E-435F-9D5B-887B597CACE0}"/>
    <cellStyle name="Output 13" xfId="9327" xr:uid="{00000000-0005-0000-0000-00006F240000}"/>
    <cellStyle name="Output 13 2" xfId="29451" xr:uid="{AA628A29-7AF8-4812-9F46-35722ECF0FBF}"/>
    <cellStyle name="Output 13 3" xfId="22127" xr:uid="{5288B993-C2D6-4D6A-85D0-F2A0E8183F3D}"/>
    <cellStyle name="Output 14" xfId="9328" xr:uid="{00000000-0005-0000-0000-000070240000}"/>
    <cellStyle name="Output 14 2" xfId="29452" xr:uid="{F787A2A9-D26C-4D04-B341-AB381E371D12}"/>
    <cellStyle name="Output 14 3" xfId="22128" xr:uid="{37A19FF7-4409-4385-85D1-5300CE53FDC0}"/>
    <cellStyle name="Output 15" xfId="9329" xr:uid="{00000000-0005-0000-0000-000071240000}"/>
    <cellStyle name="Output 15 2" xfId="29453" xr:uid="{BD90F8E3-11EF-410F-B75A-B5AA0C954588}"/>
    <cellStyle name="Output 15 3" xfId="22129" xr:uid="{0923ACF1-C535-476E-A199-2280BB14A758}"/>
    <cellStyle name="Output 16" xfId="9330" xr:uid="{00000000-0005-0000-0000-000072240000}"/>
    <cellStyle name="Output 16 2" xfId="29454" xr:uid="{24E6A8DE-CC23-42BB-81D6-76AD10D028CD}"/>
    <cellStyle name="Output 16 3" xfId="22130" xr:uid="{7DB19388-C8B7-49AE-AD88-8FF14A74086E}"/>
    <cellStyle name="Output 17" xfId="9331" xr:uid="{00000000-0005-0000-0000-000073240000}"/>
    <cellStyle name="Output 17 2" xfId="29455" xr:uid="{F428F960-09CA-41A6-8DCE-DA48DF7D8600}"/>
    <cellStyle name="Output 17 3" xfId="22131" xr:uid="{CBA5B741-E09F-45D1-98AE-63BB46D94E31}"/>
    <cellStyle name="Output 18" xfId="9332" xr:uid="{00000000-0005-0000-0000-000074240000}"/>
    <cellStyle name="Output 18 2" xfId="29456" xr:uid="{1D89916D-DA6A-41C6-9CC9-CFCAB292376E}"/>
    <cellStyle name="Output 18 3" xfId="22132" xr:uid="{F0F41BA6-5D68-461D-87C2-BB5C10BCCC2E}"/>
    <cellStyle name="Output 19" xfId="9333" xr:uid="{00000000-0005-0000-0000-000075240000}"/>
    <cellStyle name="Output 19 2" xfId="29457" xr:uid="{486BA75D-E25B-410C-88C9-7D3092A8E053}"/>
    <cellStyle name="Output 19 3" xfId="22133" xr:uid="{FB24C49C-7AB6-44EC-8DA6-3B3D89194DA1}"/>
    <cellStyle name="Output 2" xfId="9334" xr:uid="{00000000-0005-0000-0000-000076240000}"/>
    <cellStyle name="Output 2 10" xfId="9335" xr:uid="{00000000-0005-0000-0000-000077240000}"/>
    <cellStyle name="Output 2 10 2" xfId="29459" xr:uid="{736C74EF-3994-4E52-A0E4-0C5F90B8DEAE}"/>
    <cellStyle name="Output 2 10 3" xfId="20135" xr:uid="{44108301-5137-4B83-B93D-0D7A3DFCEFF5}"/>
    <cellStyle name="Output 2 11" xfId="9336" xr:uid="{00000000-0005-0000-0000-000078240000}"/>
    <cellStyle name="Output 2 11 2" xfId="29460" xr:uid="{A4A2B415-0B1D-4794-9C98-B653E911DE4C}"/>
    <cellStyle name="Output 2 12" xfId="29458" xr:uid="{C9D8FCB6-AAE2-45D1-AF10-4A03C0808BE6}"/>
    <cellStyle name="Output 2 13" xfId="22134" xr:uid="{5DE4AA8E-2171-4366-91AD-36927EFAC87D}"/>
    <cellStyle name="Output 2 2" xfId="9337" xr:uid="{00000000-0005-0000-0000-000079240000}"/>
    <cellStyle name="Output 2 2 2" xfId="29461" xr:uid="{6017D50D-680D-46B5-BE87-1C090E40ECDC}"/>
    <cellStyle name="Output 2 2 3" xfId="20136" xr:uid="{86E96378-1E07-447D-8975-2F3D7348B061}"/>
    <cellStyle name="Output 2 3" xfId="9338" xr:uid="{00000000-0005-0000-0000-00007A240000}"/>
    <cellStyle name="Output 2 3 2" xfId="29462" xr:uid="{665181BC-0715-4494-8FCD-A65919ADA01B}"/>
    <cellStyle name="Output 2 3 3" xfId="20137" xr:uid="{CEEC11BA-D6DD-44DA-B547-031AED66C283}"/>
    <cellStyle name="Output 2 4" xfId="9339" xr:uid="{00000000-0005-0000-0000-00007B240000}"/>
    <cellStyle name="Output 2 4 2" xfId="29463" xr:uid="{F213DE67-AE3A-4367-A96E-53456278A23A}"/>
    <cellStyle name="Output 2 4 3" xfId="20138" xr:uid="{0B562A2C-479E-4D69-A408-5144A1A6DB47}"/>
    <cellStyle name="Output 2 5" xfId="9340" xr:uid="{00000000-0005-0000-0000-00007C240000}"/>
    <cellStyle name="Output 2 5 2" xfId="29464" xr:uid="{07B92542-02EB-4671-91DD-1AF472990F66}"/>
    <cellStyle name="Output 2 5 3" xfId="20139" xr:uid="{EE0C306E-3223-4F60-872A-4607E923C4D1}"/>
    <cellStyle name="Output 2 6" xfId="9341" xr:uid="{00000000-0005-0000-0000-00007D240000}"/>
    <cellStyle name="Output 2 6 2" xfId="29465" xr:uid="{0D634CA2-8AA7-4CCF-BB69-FD1D96846C01}"/>
    <cellStyle name="Output 2 6 3" xfId="20140" xr:uid="{6854ABFF-8EEC-4C88-994A-C975C4CEA466}"/>
    <cellStyle name="Output 2 7" xfId="9342" xr:uid="{00000000-0005-0000-0000-00007E240000}"/>
    <cellStyle name="Output 2 7 2" xfId="29466" xr:uid="{762F2CA4-26F0-4D25-ADD8-0FEA57582CF3}"/>
    <cellStyle name="Output 2 7 3" xfId="20141" xr:uid="{8D51D305-9B46-4221-AE46-5F089E709A31}"/>
    <cellStyle name="Output 2 8" xfId="9343" xr:uid="{00000000-0005-0000-0000-00007F240000}"/>
    <cellStyle name="Output 2 8 2" xfId="29467" xr:uid="{022E370A-FC7D-4A25-9408-0EA46C2661A9}"/>
    <cellStyle name="Output 2 8 3" xfId="20142" xr:uid="{69955536-AAC8-4392-8DE7-3778AB8470D0}"/>
    <cellStyle name="Output 2 9" xfId="9344" xr:uid="{00000000-0005-0000-0000-000080240000}"/>
    <cellStyle name="Output 2 9 2" xfId="29468" xr:uid="{CDDA1133-29EE-4869-8AE9-795EB243B263}"/>
    <cellStyle name="Output 2 9 3" xfId="20143" xr:uid="{FEE41B35-4578-478D-90FF-9E3C19EB056E}"/>
    <cellStyle name="Output 20" xfId="9345" xr:uid="{00000000-0005-0000-0000-000081240000}"/>
    <cellStyle name="Output 20 2" xfId="29469" xr:uid="{C564738E-B5CA-406F-9AA6-AC98025CAF5A}"/>
    <cellStyle name="Output 20 3" xfId="22135" xr:uid="{1F158165-ACAC-446D-967E-EFBD83D65554}"/>
    <cellStyle name="Output 21" xfId="9346" xr:uid="{00000000-0005-0000-0000-000082240000}"/>
    <cellStyle name="Output 21 2" xfId="29470" xr:uid="{063AA0BE-F688-4DB8-8C96-EB73E918D67A}"/>
    <cellStyle name="Output 21 3" xfId="22136" xr:uid="{31D76D3C-45FF-4408-BE49-699D055135CC}"/>
    <cellStyle name="Output 22" xfId="9347" xr:uid="{00000000-0005-0000-0000-000083240000}"/>
    <cellStyle name="Output 22 2" xfId="29471" xr:uid="{FC1D74E8-2604-4077-A571-E2917FB2E180}"/>
    <cellStyle name="Output 22 3" xfId="22137" xr:uid="{EAE18D08-14D6-4A28-9D83-D91C80419939}"/>
    <cellStyle name="Output 23" xfId="9348" xr:uid="{00000000-0005-0000-0000-000084240000}"/>
    <cellStyle name="Output 23 2" xfId="29472" xr:uid="{2E66FD21-94B7-40FA-A38D-AB19B9C47A8B}"/>
    <cellStyle name="Output 23 3" xfId="22138" xr:uid="{8AB182F1-2E74-4048-ADA5-F51BC9D9FEB2}"/>
    <cellStyle name="Output 24" xfId="9349" xr:uid="{00000000-0005-0000-0000-000085240000}"/>
    <cellStyle name="Output 24 2" xfId="29473" xr:uid="{DBD78843-3711-4148-BC7B-E036D000B9AF}"/>
    <cellStyle name="Output 24 3" xfId="22139" xr:uid="{A9C7F513-712B-4E26-8E28-96390086EFCD}"/>
    <cellStyle name="Output 25" xfId="9350" xr:uid="{00000000-0005-0000-0000-000086240000}"/>
    <cellStyle name="Output 25 2" xfId="29474" xr:uid="{3FCDB0EE-D5E5-4004-9B1F-1CB942B239BD}"/>
    <cellStyle name="Output 25 3" xfId="22140" xr:uid="{7B72CDC4-1FF9-4206-AE9B-B298DA7EE64B}"/>
    <cellStyle name="Output 26" xfId="9351" xr:uid="{00000000-0005-0000-0000-000087240000}"/>
    <cellStyle name="Output 26 2" xfId="29475" xr:uid="{17A6F765-D883-4058-A628-D15B41DC57DF}"/>
    <cellStyle name="Output 26 3" xfId="22141" xr:uid="{DA2C0D9D-E765-4844-834F-CB175DFCAA9D}"/>
    <cellStyle name="Output 27" xfId="9352" xr:uid="{00000000-0005-0000-0000-000088240000}"/>
    <cellStyle name="Output 27 2" xfId="29476" xr:uid="{451D7F6B-A490-4329-8854-BE808A682595}"/>
    <cellStyle name="Output 27 3" xfId="22142" xr:uid="{F9495C13-65C3-4BAD-AF09-43489277A7A7}"/>
    <cellStyle name="Output 28" xfId="9353" xr:uid="{00000000-0005-0000-0000-000089240000}"/>
    <cellStyle name="Output 28 2" xfId="29477" xr:uid="{A3E0962A-702C-4DFE-AC1B-032B9642F55E}"/>
    <cellStyle name="Output 28 3" xfId="22143" xr:uid="{F2318CCA-6937-41C3-9323-7221512E56F1}"/>
    <cellStyle name="Output 29" xfId="9354" xr:uid="{00000000-0005-0000-0000-00008A240000}"/>
    <cellStyle name="Output 29 2" xfId="29478" xr:uid="{40366E25-008D-4144-99DC-1730266D541E}"/>
    <cellStyle name="Output 29 3" xfId="22144" xr:uid="{CB0D8140-34B0-4896-AE21-48F5F5E0E1AD}"/>
    <cellStyle name="Output 3" xfId="9355" xr:uid="{00000000-0005-0000-0000-00008B240000}"/>
    <cellStyle name="Output 3 2" xfId="9356" xr:uid="{00000000-0005-0000-0000-00008C240000}"/>
    <cellStyle name="Output 3 2 2" xfId="9357" xr:uid="{00000000-0005-0000-0000-00008D240000}"/>
    <cellStyle name="Output 3 2 2 2" xfId="29481" xr:uid="{160FFE76-6C48-49F1-919D-EEC7307FE4F4}"/>
    <cellStyle name="Output 3 2 3" xfId="29480" xr:uid="{C7A4C248-7B9A-4D18-AE57-CBC4F8F1E4A1}"/>
    <cellStyle name="Output 3 2 4" xfId="22146" xr:uid="{5A3FE392-4936-4278-8CB7-ABD7C9179A5E}"/>
    <cellStyle name="Output 3 3" xfId="9358" xr:uid="{00000000-0005-0000-0000-00008E240000}"/>
    <cellStyle name="Output 3 3 2" xfId="29482" xr:uid="{003919BD-0BED-4535-952D-73C01B41C0AB}"/>
    <cellStyle name="Output 3 3 3" xfId="22147" xr:uid="{E6A8E059-60FD-437C-B588-A9BECB69B451}"/>
    <cellStyle name="Output 3 4" xfId="9359" xr:uid="{00000000-0005-0000-0000-00008F240000}"/>
    <cellStyle name="Output 3 4 2" xfId="29483" xr:uid="{9B0C4926-78E5-4D55-95AD-1A8C50170EB9}"/>
    <cellStyle name="Output 3 4 3" xfId="22148" xr:uid="{CD0C85A3-B306-47D3-B0B6-69CA57EC2F78}"/>
    <cellStyle name="Output 3 5" xfId="29479" xr:uid="{D928F63B-32C0-4C11-B421-AF2A9CAF9A68}"/>
    <cellStyle name="Output 3 6" xfId="20144" xr:uid="{1740A1E7-96CC-4E46-A885-ABA4D714684A}"/>
    <cellStyle name="Output 30" xfId="9360" xr:uid="{00000000-0005-0000-0000-000090240000}"/>
    <cellStyle name="Output 30 2" xfId="29484" xr:uid="{90C07D8C-C833-4392-87E9-25CA0904E21F}"/>
    <cellStyle name="Output 30 3" xfId="22149" xr:uid="{064C7D8F-6D01-4A04-8DBF-35C47B08C1C7}"/>
    <cellStyle name="Output 31" xfId="9361" xr:uid="{00000000-0005-0000-0000-000091240000}"/>
    <cellStyle name="Output 31 2" xfId="29485" xr:uid="{E9F1E6D7-1E2D-44FC-A4C0-59B3B6ADE856}"/>
    <cellStyle name="Output 31 3" xfId="22150" xr:uid="{F9EBC5D0-1538-4C04-BB62-29ED11808A4C}"/>
    <cellStyle name="Output 32" xfId="9362" xr:uid="{00000000-0005-0000-0000-000092240000}"/>
    <cellStyle name="Output 32 2" xfId="29486" xr:uid="{66566B70-429A-4B14-B022-459A2ABEA606}"/>
    <cellStyle name="Output 32 3" xfId="22151" xr:uid="{68175496-B324-4545-B2F0-5CAFBE6CC552}"/>
    <cellStyle name="Output 33" xfId="9363" xr:uid="{00000000-0005-0000-0000-000093240000}"/>
    <cellStyle name="Output 33 2" xfId="29487" xr:uid="{0BF29CB8-2159-45F2-85DD-F9E30AFE6802}"/>
    <cellStyle name="Output 33 3" xfId="22152" xr:uid="{B0B51B45-EC0A-4E59-AA3B-81D551C196EC}"/>
    <cellStyle name="Output 34" xfId="9364" xr:uid="{00000000-0005-0000-0000-000094240000}"/>
    <cellStyle name="Output 34 2" xfId="29488" xr:uid="{87620CE4-85A8-4AA7-96F2-8795A28915EE}"/>
    <cellStyle name="Output 34 3" xfId="22153" xr:uid="{746A0600-05CE-4189-8ECE-E1A52B9CBF69}"/>
    <cellStyle name="Output 35" xfId="9365" xr:uid="{00000000-0005-0000-0000-000095240000}"/>
    <cellStyle name="Output 35 2" xfId="29489" xr:uid="{BC777D0A-40DD-434B-B893-4D97697601A7}"/>
    <cellStyle name="Output 35 3" xfId="22154" xr:uid="{8C572802-A16D-44A0-B534-1B1CAA97EEB1}"/>
    <cellStyle name="Output 36" xfId="9366" xr:uid="{00000000-0005-0000-0000-000096240000}"/>
    <cellStyle name="Output 36 2" xfId="29490" xr:uid="{C788ECD1-1F55-44E2-AC63-58418D2FF063}"/>
    <cellStyle name="Output 36 3" xfId="22155" xr:uid="{13F9F30B-12B8-4A46-B3F4-22EC77B2996A}"/>
    <cellStyle name="Output 37" xfId="9367" xr:uid="{00000000-0005-0000-0000-000097240000}"/>
    <cellStyle name="Output 37 2" xfId="29491" xr:uid="{6BB73768-79FC-4DD9-9FC5-DA16BD2FC062}"/>
    <cellStyle name="Output 37 3" xfId="22156" xr:uid="{7EF9C6E6-29E2-4148-B4BE-D41386CA73AC}"/>
    <cellStyle name="Output 38" xfId="9368" xr:uid="{00000000-0005-0000-0000-000098240000}"/>
    <cellStyle name="Output 38 2" xfId="29492" xr:uid="{4AC1A5E3-F96D-405F-A06B-1AABAC3EBD72}"/>
    <cellStyle name="Output 38 3" xfId="22157" xr:uid="{5AD9A968-6798-4192-968E-082C3699BA96}"/>
    <cellStyle name="Output 39" xfId="9369" xr:uid="{00000000-0005-0000-0000-000099240000}"/>
    <cellStyle name="Output 39 2" xfId="29493" xr:uid="{79FC35FD-7B3D-42D7-B468-5460EF8B01AC}"/>
    <cellStyle name="Output 39 3" xfId="22158" xr:uid="{273B5BE0-6D55-4216-8C52-6D0A6DBDEE8E}"/>
    <cellStyle name="Output 4" xfId="9370" xr:uid="{00000000-0005-0000-0000-00009A240000}"/>
    <cellStyle name="Output 4 2" xfId="9371" xr:uid="{00000000-0005-0000-0000-00009B240000}"/>
    <cellStyle name="Output 4 2 2" xfId="29495" xr:uid="{F25C892C-BB71-45A4-A4ED-6C00954EC143}"/>
    <cellStyle name="Output 4 3" xfId="29494" xr:uid="{625F0EDF-EF56-4803-8B97-4DEA88908D3A}"/>
    <cellStyle name="Output 4 4" xfId="22159" xr:uid="{50A1BCA1-2774-46A0-AF8A-6C0B1482C96E}"/>
    <cellStyle name="Output 40" xfId="9372" xr:uid="{00000000-0005-0000-0000-00009C240000}"/>
    <cellStyle name="Output 40 2" xfId="29496" xr:uid="{78D12D64-2497-4A66-80C0-83FF3BED9DC5}"/>
    <cellStyle name="Output 40 3" xfId="22160" xr:uid="{DFA52D9E-6DDB-420C-8405-0BA428089D5D}"/>
    <cellStyle name="Output 41" xfId="9373" xr:uid="{00000000-0005-0000-0000-00009D240000}"/>
    <cellStyle name="Output 41 2" xfId="29497" xr:uid="{5BE7ECF6-501F-4361-9FFD-BC402A62A70E}"/>
    <cellStyle name="Output 41 3" xfId="22161" xr:uid="{98B848BD-31A9-4CE7-8CFD-870E50C44C61}"/>
    <cellStyle name="Output 42" xfId="9374" xr:uid="{00000000-0005-0000-0000-00009E240000}"/>
    <cellStyle name="Output 42 2" xfId="29498" xr:uid="{8190CCB5-0820-49CD-8713-2276FA685BFE}"/>
    <cellStyle name="Output 42 3" xfId="22162" xr:uid="{BDAFEEF3-0982-4091-A746-6826C0884621}"/>
    <cellStyle name="Output 43" xfId="9375" xr:uid="{00000000-0005-0000-0000-00009F240000}"/>
    <cellStyle name="Output 43 2" xfId="29499" xr:uid="{918CAB79-7DFB-40D2-AF48-610924FD26DC}"/>
    <cellStyle name="Output 43 3" xfId="22163" xr:uid="{EEA0639E-A667-4AC3-8728-C8D23AF3D258}"/>
    <cellStyle name="Output 5" xfId="9376" xr:uid="{00000000-0005-0000-0000-0000A0240000}"/>
    <cellStyle name="Output 5 2" xfId="9377" xr:uid="{00000000-0005-0000-0000-0000A1240000}"/>
    <cellStyle name="Output 5 2 2" xfId="29501" xr:uid="{6B0A65DF-8CFC-44E3-A341-0F29D57899BB}"/>
    <cellStyle name="Output 5 3" xfId="29500" xr:uid="{CE4BA20F-4B1E-4DE7-A381-C82CF64E61C4}"/>
    <cellStyle name="Output 5 4" xfId="22164" xr:uid="{B004281C-B285-4EB6-912C-A2F6BE857505}"/>
    <cellStyle name="Output 6" xfId="9378" xr:uid="{00000000-0005-0000-0000-0000A2240000}"/>
    <cellStyle name="Output 6 2" xfId="9379" xr:uid="{00000000-0005-0000-0000-0000A3240000}"/>
    <cellStyle name="Output 6 2 2" xfId="29503" xr:uid="{397E349E-F7D4-4AAD-B2FE-5C6221E7DC58}"/>
    <cellStyle name="Output 6 3" xfId="29502" xr:uid="{096E745F-7C4D-417C-8582-A4820DA8BA13}"/>
    <cellStyle name="Output 6 4" xfId="22165" xr:uid="{FE6EACAC-BBD0-4968-8178-073754281371}"/>
    <cellStyle name="Output 7" xfId="9380" xr:uid="{00000000-0005-0000-0000-0000A4240000}"/>
    <cellStyle name="Output 7 2" xfId="29504" xr:uid="{9AEEB699-FA8E-423C-B748-CA347EFB64C4}"/>
    <cellStyle name="Output 7 3" xfId="22166" xr:uid="{C22E6915-7E8F-42D0-8CF8-0114F496D9B5}"/>
    <cellStyle name="Output 8" xfId="9381" xr:uid="{00000000-0005-0000-0000-0000A5240000}"/>
    <cellStyle name="Output 8 2" xfId="29505" xr:uid="{9A39B238-82C3-400E-91C3-9DEBCE0899B9}"/>
    <cellStyle name="Output 8 3" xfId="22167" xr:uid="{A69DD4A1-6FE1-4E12-9D25-835C68A8C687}"/>
    <cellStyle name="Output 9" xfId="9382" xr:uid="{00000000-0005-0000-0000-0000A6240000}"/>
    <cellStyle name="Output 9 2" xfId="29506" xr:uid="{AA84F745-462F-439A-B965-295D654EDCBC}"/>
    <cellStyle name="Output 9 3" xfId="22168" xr:uid="{A90BCA7F-BC4E-4B39-8B71-60D6566E7BB6}"/>
    <cellStyle name="Pattern" xfId="9383" xr:uid="{00000000-0005-0000-0000-0000A7240000}"/>
    <cellStyle name="Pattern 2" xfId="29507" xr:uid="{EF3C5DD4-938E-4898-9CCA-623D9760E038}"/>
    <cellStyle name="Pattern 3" xfId="22169" xr:uid="{8E7DF815-E76E-49A7-8660-45849EE59DD0}"/>
    <cellStyle name="Percent" xfId="19434" builtinId="5"/>
    <cellStyle name="Percent 10" xfId="9384" xr:uid="{00000000-0005-0000-0000-0000A8240000}"/>
    <cellStyle name="Percent 10 10" xfId="9385" xr:uid="{00000000-0005-0000-0000-0000A9240000}"/>
    <cellStyle name="Percent 10 10 2" xfId="29508" xr:uid="{98941C77-6EC0-4770-8D46-CED06B6B768F}"/>
    <cellStyle name="Percent 10 10 3" xfId="22170" xr:uid="{5B8A58A7-F238-4CCE-8FD7-4B5EC589C2CD}"/>
    <cellStyle name="Percent 10 11" xfId="9386" xr:uid="{00000000-0005-0000-0000-0000AA240000}"/>
    <cellStyle name="Percent 10 11 2" xfId="9387" xr:uid="{00000000-0005-0000-0000-0000AB240000}"/>
    <cellStyle name="Percent 10 11 2 2" xfId="24526" xr:uid="{49CDC434-B823-4608-BB86-2300091E23C8}"/>
    <cellStyle name="Percent 10 11 3" xfId="9388" xr:uid="{00000000-0005-0000-0000-0000AC240000}"/>
    <cellStyle name="Percent 10 11 3 2" xfId="29509" xr:uid="{FB02E478-962B-41AC-9135-A077D69BE7A1}"/>
    <cellStyle name="Percent 10 11 4" xfId="9389" xr:uid="{00000000-0005-0000-0000-0000AD240000}"/>
    <cellStyle name="Percent 10 11 4 2" xfId="29510" xr:uid="{1363CC3E-9C00-4B76-BE7B-BDED3D1C8E52}"/>
    <cellStyle name="Percent 10 11 5" xfId="22171" xr:uid="{A1E4B416-A40F-4628-93B9-C83360531BDB}"/>
    <cellStyle name="Percent 10 12" xfId="9390" xr:uid="{00000000-0005-0000-0000-0000AE240000}"/>
    <cellStyle name="Percent 10 12 2" xfId="9391" xr:uid="{00000000-0005-0000-0000-0000AF240000}"/>
    <cellStyle name="Percent 10 12 2 2" xfId="29511" xr:uid="{A4E8E91D-9CFA-4C6B-8211-6C0F4DE33152}"/>
    <cellStyle name="Percent 10 12 3" xfId="9392" xr:uid="{00000000-0005-0000-0000-0000B0240000}"/>
    <cellStyle name="Percent 10 12 3 2" xfId="29512" xr:uid="{B1FF9E75-EF7B-4EC3-A4EB-6107A42183A7}"/>
    <cellStyle name="Percent 10 12 4" xfId="9393" xr:uid="{00000000-0005-0000-0000-0000B1240000}"/>
    <cellStyle name="Percent 10 12 4 2" xfId="29513" xr:uid="{227F1ABF-DC7F-4F69-A0BE-04F2CAEE88F4}"/>
    <cellStyle name="Percent 10 12 5" xfId="22172" xr:uid="{D6450052-C6FC-4E93-A2A6-2043C1DDE1ED}"/>
    <cellStyle name="Percent 10 13" xfId="9394" xr:uid="{00000000-0005-0000-0000-0000B2240000}"/>
    <cellStyle name="Percent 10 13 2" xfId="9395" xr:uid="{00000000-0005-0000-0000-0000B3240000}"/>
    <cellStyle name="Percent 10 13 2 2" xfId="29514" xr:uid="{980FAAAD-558E-44C9-947C-6304714D462C}"/>
    <cellStyle name="Percent 10 13 3" xfId="9396" xr:uid="{00000000-0005-0000-0000-0000B4240000}"/>
    <cellStyle name="Percent 10 13 3 2" xfId="29515" xr:uid="{A9E81468-F6CE-4200-BA17-C4986477330E}"/>
    <cellStyle name="Percent 10 13 4" xfId="9397" xr:uid="{00000000-0005-0000-0000-0000B5240000}"/>
    <cellStyle name="Percent 10 13 4 2" xfId="29516" xr:uid="{C70BB7D9-581F-4627-829A-B1C59CCA9C97}"/>
    <cellStyle name="Percent 10 13 5" xfId="22173" xr:uid="{0AC08DEE-8F08-4C08-B88C-9571729995D0}"/>
    <cellStyle name="Percent 10 14" xfId="9398" xr:uid="{00000000-0005-0000-0000-0000B6240000}"/>
    <cellStyle name="Percent 10 14 2" xfId="9399" xr:uid="{00000000-0005-0000-0000-0000B7240000}"/>
    <cellStyle name="Percent 10 14 2 2" xfId="29517" xr:uid="{82845AA3-40CB-41F4-A6C2-3E11C40048CD}"/>
    <cellStyle name="Percent 10 14 3" xfId="9400" xr:uid="{00000000-0005-0000-0000-0000B8240000}"/>
    <cellStyle name="Percent 10 14 3 2" xfId="29518" xr:uid="{E35B0917-BAFD-41FC-90ED-D79C665A2040}"/>
    <cellStyle name="Percent 10 14 4" xfId="9401" xr:uid="{00000000-0005-0000-0000-0000B9240000}"/>
    <cellStyle name="Percent 10 14 4 2" xfId="29519" xr:uid="{FB82970C-8755-4C66-BC0B-FB8EFEDEF391}"/>
    <cellStyle name="Percent 10 14 5" xfId="9402" xr:uid="{00000000-0005-0000-0000-0000BA240000}"/>
    <cellStyle name="Percent 10 14 5 2" xfId="29520" xr:uid="{C16F4B87-6C28-402C-9734-E2CBDD5EDD89}"/>
    <cellStyle name="Percent 10 14 6" xfId="22174" xr:uid="{A5945427-0940-4D38-9BCD-E879E972011E}"/>
    <cellStyle name="Percent 10 15" xfId="9403" xr:uid="{00000000-0005-0000-0000-0000BB240000}"/>
    <cellStyle name="Percent 10 15 2" xfId="9404" xr:uid="{00000000-0005-0000-0000-0000BC240000}"/>
    <cellStyle name="Percent 10 15 2 2" xfId="29521" xr:uid="{18B2B45B-59F7-4348-A21C-1EAC6757F9BE}"/>
    <cellStyle name="Percent 10 15 3" xfId="9405" xr:uid="{00000000-0005-0000-0000-0000BD240000}"/>
    <cellStyle name="Percent 10 15 3 2" xfId="29522" xr:uid="{3024946E-3152-46C7-9354-255A304FE4C9}"/>
    <cellStyle name="Percent 10 15 4" xfId="9406" xr:uid="{00000000-0005-0000-0000-0000BE240000}"/>
    <cellStyle name="Percent 10 15 4 2" xfId="29523" xr:uid="{1E3FC8E8-5635-4D9E-AE7A-09EF2577D0E7}"/>
    <cellStyle name="Percent 10 15 5" xfId="9407" xr:uid="{00000000-0005-0000-0000-0000BF240000}"/>
    <cellStyle name="Percent 10 15 5 2" xfId="29524" xr:uid="{3687FA25-4E7E-4C5F-B299-BA234CB62485}"/>
    <cellStyle name="Percent 10 15 6" xfId="22175" xr:uid="{B7BE3246-0FD3-412E-BCA0-A2206D90DE45}"/>
    <cellStyle name="Percent 10 16" xfId="9408" xr:uid="{00000000-0005-0000-0000-0000C0240000}"/>
    <cellStyle name="Percent 10 16 2" xfId="9409" xr:uid="{00000000-0005-0000-0000-0000C1240000}"/>
    <cellStyle name="Percent 10 16 2 2" xfId="29525" xr:uid="{84A8688D-F237-42B0-95EE-111E9973AB37}"/>
    <cellStyle name="Percent 10 16 3" xfId="9410" xr:uid="{00000000-0005-0000-0000-0000C2240000}"/>
    <cellStyle name="Percent 10 16 3 2" xfId="29526" xr:uid="{667115BE-F319-410F-9778-C8150D2B7E0F}"/>
    <cellStyle name="Percent 10 16 4" xfId="9411" xr:uid="{00000000-0005-0000-0000-0000C3240000}"/>
    <cellStyle name="Percent 10 16 4 2" xfId="29527" xr:uid="{88339294-4E50-4850-A352-5DF2220BFC57}"/>
    <cellStyle name="Percent 10 16 5" xfId="9412" xr:uid="{00000000-0005-0000-0000-0000C4240000}"/>
    <cellStyle name="Percent 10 16 5 2" xfId="29528" xr:uid="{3EC258C7-3EA2-4365-9320-1142D02FE1B6}"/>
    <cellStyle name="Percent 10 16 6" xfId="22176" xr:uid="{D4B175B1-E5F6-4101-906C-1FE2BF5ECD43}"/>
    <cellStyle name="Percent 10 17" xfId="9413" xr:uid="{00000000-0005-0000-0000-0000C5240000}"/>
    <cellStyle name="Percent 10 17 2" xfId="9414" xr:uid="{00000000-0005-0000-0000-0000C6240000}"/>
    <cellStyle name="Percent 10 17 2 2" xfId="29529" xr:uid="{E318F95F-9F8D-4C07-9932-7216EB5E9016}"/>
    <cellStyle name="Percent 10 17 3" xfId="9415" xr:uid="{00000000-0005-0000-0000-0000C7240000}"/>
    <cellStyle name="Percent 10 17 3 2" xfId="29530" xr:uid="{87B41F61-82D0-4E7C-8B83-8813434DC565}"/>
    <cellStyle name="Percent 10 17 4" xfId="9416" xr:uid="{00000000-0005-0000-0000-0000C8240000}"/>
    <cellStyle name="Percent 10 17 4 2" xfId="29531" xr:uid="{1D0F440E-9A70-4CF3-9484-A090C1B7AF78}"/>
    <cellStyle name="Percent 10 17 5" xfId="9417" xr:uid="{00000000-0005-0000-0000-0000C9240000}"/>
    <cellStyle name="Percent 10 17 5 2" xfId="29532" xr:uid="{96B3D8AD-624A-4626-95B1-2AAEA663EF24}"/>
    <cellStyle name="Percent 10 17 6" xfId="22177" xr:uid="{C002753C-A57F-4147-BA98-593CE39CA838}"/>
    <cellStyle name="Percent 10 18" xfId="9418" xr:uid="{00000000-0005-0000-0000-0000CA240000}"/>
    <cellStyle name="Percent 10 18 2" xfId="9419" xr:uid="{00000000-0005-0000-0000-0000CB240000}"/>
    <cellStyle name="Percent 10 18 2 2" xfId="29533" xr:uid="{1C378E3A-8F74-4509-9644-57BEB1305A4A}"/>
    <cellStyle name="Percent 10 18 3" xfId="9420" xr:uid="{00000000-0005-0000-0000-0000CC240000}"/>
    <cellStyle name="Percent 10 18 3 2" xfId="29534" xr:uid="{8FFB4432-4CE9-4ADC-BC0F-2BEE9D18E74D}"/>
    <cellStyle name="Percent 10 18 4" xfId="9421" xr:uid="{00000000-0005-0000-0000-0000CD240000}"/>
    <cellStyle name="Percent 10 18 4 2" xfId="29535" xr:uid="{B227AF30-2815-4D9D-8124-DFE3764E24B1}"/>
    <cellStyle name="Percent 10 18 5" xfId="9422" xr:uid="{00000000-0005-0000-0000-0000CE240000}"/>
    <cellStyle name="Percent 10 18 5 2" xfId="29536" xr:uid="{789C0067-A100-4952-B706-7D3B246D6872}"/>
    <cellStyle name="Percent 10 18 6" xfId="22178" xr:uid="{17E69F6F-ACA1-4D52-932C-702D1222CF20}"/>
    <cellStyle name="Percent 10 19" xfId="9423" xr:uid="{00000000-0005-0000-0000-0000CF240000}"/>
    <cellStyle name="Percent 10 19 2" xfId="9424" xr:uid="{00000000-0005-0000-0000-0000D0240000}"/>
    <cellStyle name="Percent 10 19 2 2" xfId="29537" xr:uid="{781DAF6B-3BF7-443F-A5BE-76D2FBA3743A}"/>
    <cellStyle name="Percent 10 19 3" xfId="9425" xr:uid="{00000000-0005-0000-0000-0000D1240000}"/>
    <cellStyle name="Percent 10 19 3 2" xfId="29538" xr:uid="{FE216849-EBD5-4464-B058-1861824FEB38}"/>
    <cellStyle name="Percent 10 19 4" xfId="9426" xr:uid="{00000000-0005-0000-0000-0000D2240000}"/>
    <cellStyle name="Percent 10 19 4 2" xfId="29539" xr:uid="{D951A888-CB72-41C1-AF02-0F930FE4C4BF}"/>
    <cellStyle name="Percent 10 19 5" xfId="9427" xr:uid="{00000000-0005-0000-0000-0000D3240000}"/>
    <cellStyle name="Percent 10 19 5 2" xfId="29540" xr:uid="{E4307C21-F5F9-4D48-BCB1-AC55325559D3}"/>
    <cellStyle name="Percent 10 19 6" xfId="22179" xr:uid="{98923462-F38A-4BC2-A0CB-CBC0D1872283}"/>
    <cellStyle name="Percent 10 2" xfId="9428" xr:uid="{00000000-0005-0000-0000-0000D4240000}"/>
    <cellStyle name="Percent 10 2 2" xfId="9429" xr:uid="{00000000-0005-0000-0000-0000D5240000}"/>
    <cellStyle name="Percent 10 2 2 2" xfId="9430" xr:uid="{00000000-0005-0000-0000-0000D6240000}"/>
    <cellStyle name="Percent 10 2 2 2 2" xfId="29541" xr:uid="{7A91BAC1-3B10-4D4A-995F-DF3A4E9CE0AE}"/>
    <cellStyle name="Percent 10 2 2 3" xfId="9431" xr:uid="{00000000-0005-0000-0000-0000D7240000}"/>
    <cellStyle name="Percent 10 2 2 3 2" xfId="29542" xr:uid="{144AE187-7C7C-4F0C-9692-13C5ED617254}"/>
    <cellStyle name="Percent 10 2 2 4" xfId="9432" xr:uid="{00000000-0005-0000-0000-0000D8240000}"/>
    <cellStyle name="Percent 10 2 2 4 2" xfId="29543" xr:uid="{571B6CF6-6D21-4D7A-914E-9D360D7FE225}"/>
    <cellStyle name="Percent 10 2 2 5" xfId="9433" xr:uid="{00000000-0005-0000-0000-0000D9240000}"/>
    <cellStyle name="Percent 10 2 2 5 2" xfId="29544" xr:uid="{66F32E46-4BE7-4179-9432-F1D28700D6DD}"/>
    <cellStyle name="Percent 10 2 2 6" xfId="22181" xr:uid="{0958379A-E663-474B-8671-EE5BBA2C3B96}"/>
    <cellStyle name="Percent 10 2 3" xfId="9434" xr:uid="{00000000-0005-0000-0000-0000DA240000}"/>
    <cellStyle name="Percent 10 2 3 2" xfId="9435" xr:uid="{00000000-0005-0000-0000-0000DB240000}"/>
    <cellStyle name="Percent 10 2 3 2 2" xfId="29545" xr:uid="{D7E4D5A0-5124-4A70-85F6-C7ECEC87BE29}"/>
    <cellStyle name="Percent 10 2 3 3" xfId="9436" xr:uid="{00000000-0005-0000-0000-0000DC240000}"/>
    <cellStyle name="Percent 10 2 3 3 2" xfId="29546" xr:uid="{EEEEEE3F-F43B-4BB7-861B-C863FBCF3EB4}"/>
    <cellStyle name="Percent 10 2 3 4" xfId="9437" xr:uid="{00000000-0005-0000-0000-0000DD240000}"/>
    <cellStyle name="Percent 10 2 3 4 2" xfId="29547" xr:uid="{91A5C6A6-F148-4FA0-A56C-60499FC3470F}"/>
    <cellStyle name="Percent 10 2 3 5" xfId="9438" xr:uid="{00000000-0005-0000-0000-0000DE240000}"/>
    <cellStyle name="Percent 10 2 3 5 2" xfId="29548" xr:uid="{4846EFAE-6B2C-4A71-8C72-820A46F2D741}"/>
    <cellStyle name="Percent 10 2 3 6" xfId="22182" xr:uid="{5018BBFE-EBC3-49A7-8770-CD96C079CCC6}"/>
    <cellStyle name="Percent 10 2 4" xfId="9439" xr:uid="{00000000-0005-0000-0000-0000DF240000}"/>
    <cellStyle name="Percent 10 2 4 2" xfId="22180" xr:uid="{C3B469D2-ED18-4AD9-AF96-6EE7495E0B44}"/>
    <cellStyle name="Percent 10 2 5" xfId="9440" xr:uid="{00000000-0005-0000-0000-0000E0240000}"/>
    <cellStyle name="Percent 10 2 5 2" xfId="29549" xr:uid="{B64C379C-F9E8-4685-9852-C8655A3FF476}"/>
    <cellStyle name="Percent 10 2 6" xfId="9441" xr:uid="{00000000-0005-0000-0000-0000E1240000}"/>
    <cellStyle name="Percent 10 2 6 2" xfId="29550" xr:uid="{C27AB729-FE2F-4E4A-A4BB-90662342D6EC}"/>
    <cellStyle name="Percent 10 2 7" xfId="9442" xr:uid="{00000000-0005-0000-0000-0000E2240000}"/>
    <cellStyle name="Percent 10 2 7 2" xfId="29551" xr:uid="{BDE153EA-55AC-493F-B69F-45B278540FFB}"/>
    <cellStyle name="Percent 10 2 8" xfId="20146" xr:uid="{87CC0A42-94F1-45F1-A843-7A7CAE40DB70}"/>
    <cellStyle name="Percent 10 20" xfId="9443" xr:uid="{00000000-0005-0000-0000-0000E3240000}"/>
    <cellStyle name="Percent 10 20 2" xfId="9444" xr:uid="{00000000-0005-0000-0000-0000E4240000}"/>
    <cellStyle name="Percent 10 20 2 2" xfId="29552" xr:uid="{9187CC2E-155C-414F-9CBA-2546911E9C84}"/>
    <cellStyle name="Percent 10 20 3" xfId="9445" xr:uid="{00000000-0005-0000-0000-0000E5240000}"/>
    <cellStyle name="Percent 10 20 3 2" xfId="29553" xr:uid="{F7187FD7-3942-4DD8-8EF2-0A4CF61DF72E}"/>
    <cellStyle name="Percent 10 20 4" xfId="9446" xr:uid="{00000000-0005-0000-0000-0000E6240000}"/>
    <cellStyle name="Percent 10 20 4 2" xfId="29554" xr:uid="{0EA79895-CF61-476A-9DAE-5586873EFABB}"/>
    <cellStyle name="Percent 10 20 5" xfId="9447" xr:uid="{00000000-0005-0000-0000-0000E7240000}"/>
    <cellStyle name="Percent 10 20 5 2" xfId="29555" xr:uid="{87EEBDE4-632C-41F7-A812-43905124D62F}"/>
    <cellStyle name="Percent 10 20 6" xfId="22183" xr:uid="{652B1FB3-06A4-48DD-86D2-90F276449E82}"/>
    <cellStyle name="Percent 10 21" xfId="20145" xr:uid="{B9843755-1FB4-47D4-BFB6-63A9B29D20F7}"/>
    <cellStyle name="Percent 10 3" xfId="9448" xr:uid="{00000000-0005-0000-0000-0000E8240000}"/>
    <cellStyle name="Percent 10 3 2" xfId="9449" xr:uid="{00000000-0005-0000-0000-0000E9240000}"/>
    <cellStyle name="Percent 10 3 2 2" xfId="9450" xr:uid="{00000000-0005-0000-0000-0000EA240000}"/>
    <cellStyle name="Percent 10 3 2 2 2" xfId="29556" xr:uid="{4EF937AF-E4B1-4D42-8ACC-AF5035D366FE}"/>
    <cellStyle name="Percent 10 3 2 3" xfId="9451" xr:uid="{00000000-0005-0000-0000-0000EB240000}"/>
    <cellStyle name="Percent 10 3 2 3 2" xfId="29557" xr:uid="{2B97B516-6208-460F-84CF-E1A45684EE5E}"/>
    <cellStyle name="Percent 10 3 2 4" xfId="9452" xr:uid="{00000000-0005-0000-0000-0000EC240000}"/>
    <cellStyle name="Percent 10 3 2 4 2" xfId="29558" xr:uid="{98DA8810-4DAA-418F-92E9-80CD64C05598}"/>
    <cellStyle name="Percent 10 3 2 5" xfId="9453" xr:uid="{00000000-0005-0000-0000-0000ED240000}"/>
    <cellStyle name="Percent 10 3 2 5 2" xfId="29559" xr:uid="{1DCE60EB-6650-4F0B-8306-6A4D200E7B4D}"/>
    <cellStyle name="Percent 10 3 2 6" xfId="22185" xr:uid="{53D6C1E6-B2FB-4B38-A1C1-AB410509EA38}"/>
    <cellStyle name="Percent 10 3 3" xfId="9454" xr:uid="{00000000-0005-0000-0000-0000EE240000}"/>
    <cellStyle name="Percent 10 3 3 2" xfId="9455" xr:uid="{00000000-0005-0000-0000-0000EF240000}"/>
    <cellStyle name="Percent 10 3 3 2 2" xfId="29560" xr:uid="{7BC6B492-79C6-4FD1-8E6B-ABC178C14C93}"/>
    <cellStyle name="Percent 10 3 3 3" xfId="9456" xr:uid="{00000000-0005-0000-0000-0000F0240000}"/>
    <cellStyle name="Percent 10 3 3 3 2" xfId="29561" xr:uid="{730D1DF7-F478-466C-8C6A-DEB22D4D6970}"/>
    <cellStyle name="Percent 10 3 3 4" xfId="9457" xr:uid="{00000000-0005-0000-0000-0000F1240000}"/>
    <cellStyle name="Percent 10 3 3 4 2" xfId="29562" xr:uid="{6EF9EC4B-C574-4D97-9AFA-574969AF648D}"/>
    <cellStyle name="Percent 10 3 3 5" xfId="9458" xr:uid="{00000000-0005-0000-0000-0000F2240000}"/>
    <cellStyle name="Percent 10 3 3 5 2" xfId="29563" xr:uid="{14A04655-DAAC-40FF-916B-E69FD90B55E3}"/>
    <cellStyle name="Percent 10 3 3 6" xfId="22186" xr:uid="{208CAF78-475E-46C5-9D71-38D62BE8C7CC}"/>
    <cellStyle name="Percent 10 3 4" xfId="9459" xr:uid="{00000000-0005-0000-0000-0000F3240000}"/>
    <cellStyle name="Percent 10 3 4 2" xfId="22184" xr:uid="{2715333B-31AA-496E-B30D-AF84E1DBB403}"/>
    <cellStyle name="Percent 10 3 5" xfId="9460" xr:uid="{00000000-0005-0000-0000-0000F4240000}"/>
    <cellStyle name="Percent 10 3 5 2" xfId="29564" xr:uid="{1708B321-CC7A-4927-BACC-B61EFF841C30}"/>
    <cellStyle name="Percent 10 3 6" xfId="9461" xr:uid="{00000000-0005-0000-0000-0000F5240000}"/>
    <cellStyle name="Percent 10 3 6 2" xfId="29565" xr:uid="{E67E23CC-46CD-4595-A21E-6E8973C804B9}"/>
    <cellStyle name="Percent 10 3 7" xfId="9462" xr:uid="{00000000-0005-0000-0000-0000F6240000}"/>
    <cellStyle name="Percent 10 3 7 2" xfId="29566" xr:uid="{4B1EF454-E3E8-4194-A975-4C1A8045AACA}"/>
    <cellStyle name="Percent 10 3 8" xfId="20147" xr:uid="{024A287D-3A7F-4FF7-9AF7-1EF88E6F3E85}"/>
    <cellStyle name="Percent 10 4" xfId="9463" xr:uid="{00000000-0005-0000-0000-0000F7240000}"/>
    <cellStyle name="Percent 10 4 2" xfId="9464" xr:uid="{00000000-0005-0000-0000-0000F8240000}"/>
    <cellStyle name="Percent 10 4 2 2" xfId="9465" xr:uid="{00000000-0005-0000-0000-0000F9240000}"/>
    <cellStyle name="Percent 10 4 2 2 2" xfId="29567" xr:uid="{048C62D3-056D-400A-A324-BA004DDD51DC}"/>
    <cellStyle name="Percent 10 4 2 3" xfId="9466" xr:uid="{00000000-0005-0000-0000-0000FA240000}"/>
    <cellStyle name="Percent 10 4 2 3 2" xfId="29568" xr:uid="{20A38440-448F-46BF-8624-6CF57CDA4E20}"/>
    <cellStyle name="Percent 10 4 2 4" xfId="9467" xr:uid="{00000000-0005-0000-0000-0000FB240000}"/>
    <cellStyle name="Percent 10 4 2 4 2" xfId="29569" xr:uid="{BDDEB1A1-510F-4344-9F15-75D2C2D35BAC}"/>
    <cellStyle name="Percent 10 4 2 5" xfId="9468" xr:uid="{00000000-0005-0000-0000-0000FC240000}"/>
    <cellStyle name="Percent 10 4 2 5 2" xfId="29570" xr:uid="{CEE2CE43-F55E-4172-8305-487326289B82}"/>
    <cellStyle name="Percent 10 4 2 6" xfId="22188" xr:uid="{894A141F-F738-4DB4-81DB-82B34F43980C}"/>
    <cellStyle name="Percent 10 4 3" xfId="9469" xr:uid="{00000000-0005-0000-0000-0000FD240000}"/>
    <cellStyle name="Percent 10 4 3 2" xfId="9470" xr:uid="{00000000-0005-0000-0000-0000FE240000}"/>
    <cellStyle name="Percent 10 4 3 2 2" xfId="29571" xr:uid="{A0DED7B2-5BFA-44C1-A34C-24B75C9BC2B9}"/>
    <cellStyle name="Percent 10 4 3 3" xfId="9471" xr:uid="{00000000-0005-0000-0000-0000FF240000}"/>
    <cellStyle name="Percent 10 4 3 3 2" xfId="29572" xr:uid="{725A633C-AEE0-432B-AD90-F43CB74593F7}"/>
    <cellStyle name="Percent 10 4 3 4" xfId="9472" xr:uid="{00000000-0005-0000-0000-000000250000}"/>
    <cellStyle name="Percent 10 4 3 4 2" xfId="29573" xr:uid="{D6E7DA09-BD70-4E7C-B35B-ADE9B2A08452}"/>
    <cellStyle name="Percent 10 4 3 5" xfId="9473" xr:uid="{00000000-0005-0000-0000-000001250000}"/>
    <cellStyle name="Percent 10 4 3 5 2" xfId="29574" xr:uid="{16CDCB38-5216-4917-AC5A-14686A06A59E}"/>
    <cellStyle name="Percent 10 4 3 6" xfId="22189" xr:uid="{00F758B6-7733-43B5-A487-39AA13318024}"/>
    <cellStyle name="Percent 10 4 4" xfId="9474" xr:uid="{00000000-0005-0000-0000-000002250000}"/>
    <cellStyle name="Percent 10 4 4 2" xfId="22187" xr:uid="{F72A02A0-B66E-4F04-A903-E87AB476422F}"/>
    <cellStyle name="Percent 10 4 5" xfId="9475" xr:uid="{00000000-0005-0000-0000-000003250000}"/>
    <cellStyle name="Percent 10 4 5 2" xfId="29575" xr:uid="{0F31A6B5-9275-4AC7-A62B-FB8D09B902F1}"/>
    <cellStyle name="Percent 10 4 6" xfId="9476" xr:uid="{00000000-0005-0000-0000-000004250000}"/>
    <cellStyle name="Percent 10 4 6 2" xfId="29576" xr:uid="{A2DE853D-253A-4741-851C-021D52BF0BCE}"/>
    <cellStyle name="Percent 10 4 7" xfId="9477" xr:uid="{00000000-0005-0000-0000-000005250000}"/>
    <cellStyle name="Percent 10 4 7 2" xfId="29577" xr:uid="{F8B76B71-349B-4DE2-9854-5174DC754FC7}"/>
    <cellStyle name="Percent 10 4 8" xfId="20148" xr:uid="{9E220958-D5FD-4A90-920C-58E041EB4EAB}"/>
    <cellStyle name="Percent 10 5" xfId="9478" xr:uid="{00000000-0005-0000-0000-000006250000}"/>
    <cellStyle name="Percent 10 5 2" xfId="9479" xr:uid="{00000000-0005-0000-0000-000007250000}"/>
    <cellStyle name="Percent 10 5 2 2" xfId="9480" xr:uid="{00000000-0005-0000-0000-000008250000}"/>
    <cellStyle name="Percent 10 5 2 2 2" xfId="29578" xr:uid="{16958DC8-4692-4937-81ED-070C6E975903}"/>
    <cellStyle name="Percent 10 5 2 3" xfId="9481" xr:uid="{00000000-0005-0000-0000-000009250000}"/>
    <cellStyle name="Percent 10 5 2 3 2" xfId="29579" xr:uid="{250E4045-007D-439E-80A0-A415F5C0F8A5}"/>
    <cellStyle name="Percent 10 5 2 4" xfId="9482" xr:uid="{00000000-0005-0000-0000-00000A250000}"/>
    <cellStyle name="Percent 10 5 2 4 2" xfId="29580" xr:uid="{CE119981-AB3C-4C1F-B207-3FE6E1B8530F}"/>
    <cellStyle name="Percent 10 5 2 5" xfId="9483" xr:uid="{00000000-0005-0000-0000-00000B250000}"/>
    <cellStyle name="Percent 10 5 2 5 2" xfId="29581" xr:uid="{2ADAFD51-C3CB-420C-A80E-4633481161B0}"/>
    <cellStyle name="Percent 10 5 2 6" xfId="22191" xr:uid="{6AC32F6C-427D-4393-9178-578AA64ADC77}"/>
    <cellStyle name="Percent 10 5 3" xfId="9484" xr:uid="{00000000-0005-0000-0000-00000C250000}"/>
    <cellStyle name="Percent 10 5 3 2" xfId="9485" xr:uid="{00000000-0005-0000-0000-00000D250000}"/>
    <cellStyle name="Percent 10 5 3 2 2" xfId="29582" xr:uid="{DDDB0D93-AEA8-49B8-8DFD-E5C2BBC81FEF}"/>
    <cellStyle name="Percent 10 5 3 3" xfId="9486" xr:uid="{00000000-0005-0000-0000-00000E250000}"/>
    <cellStyle name="Percent 10 5 3 3 2" xfId="29583" xr:uid="{1C87D0FB-9B07-46F4-A599-053A2CE2EA44}"/>
    <cellStyle name="Percent 10 5 3 4" xfId="9487" xr:uid="{00000000-0005-0000-0000-00000F250000}"/>
    <cellStyle name="Percent 10 5 3 4 2" xfId="29584" xr:uid="{E20D7220-DE90-49A3-AA74-D53B7532E68B}"/>
    <cellStyle name="Percent 10 5 3 5" xfId="9488" xr:uid="{00000000-0005-0000-0000-000010250000}"/>
    <cellStyle name="Percent 10 5 3 5 2" xfId="29585" xr:uid="{9EEBBC58-3CCE-43F9-A8E7-AC8F5934A1FE}"/>
    <cellStyle name="Percent 10 5 3 6" xfId="22192" xr:uid="{729B95F6-BDAF-4628-87CD-F6E7CBD371EA}"/>
    <cellStyle name="Percent 10 5 4" xfId="9489" xr:uid="{00000000-0005-0000-0000-000011250000}"/>
    <cellStyle name="Percent 10 5 4 2" xfId="22190" xr:uid="{583760C3-A14F-4A11-81EA-8C800B7AAADB}"/>
    <cellStyle name="Percent 10 5 5" xfId="9490" xr:uid="{00000000-0005-0000-0000-000012250000}"/>
    <cellStyle name="Percent 10 5 5 2" xfId="29586" xr:uid="{AD592F69-CA77-4D91-83B9-602B5EB4434A}"/>
    <cellStyle name="Percent 10 5 6" xfId="9491" xr:uid="{00000000-0005-0000-0000-000013250000}"/>
    <cellStyle name="Percent 10 5 6 2" xfId="29587" xr:uid="{8DFC66B1-0758-4DE3-959D-D4405A44CED6}"/>
    <cellStyle name="Percent 10 5 7" xfId="9492" xr:uid="{00000000-0005-0000-0000-000014250000}"/>
    <cellStyle name="Percent 10 5 7 2" xfId="29588" xr:uid="{9AD8F3D2-0F7E-4141-9A4B-1D50CC484F7C}"/>
    <cellStyle name="Percent 10 5 8" xfId="20149" xr:uid="{A90BD3BD-52F6-41E0-B77D-3C399F3A969A}"/>
    <cellStyle name="Percent 10 6" xfId="9493" xr:uid="{00000000-0005-0000-0000-000015250000}"/>
    <cellStyle name="Percent 10 6 2" xfId="9494" xr:uid="{00000000-0005-0000-0000-000016250000}"/>
    <cellStyle name="Percent 10 6 2 2" xfId="9495" xr:uid="{00000000-0005-0000-0000-000017250000}"/>
    <cellStyle name="Percent 10 6 2 2 2" xfId="29589" xr:uid="{53873617-893D-4C7D-823B-2C09516BC7D6}"/>
    <cellStyle name="Percent 10 6 2 3" xfId="9496" xr:uid="{00000000-0005-0000-0000-000018250000}"/>
    <cellStyle name="Percent 10 6 2 3 2" xfId="29590" xr:uid="{7097DFE5-E97F-46B8-8B9F-595AD088E60F}"/>
    <cellStyle name="Percent 10 6 2 4" xfId="9497" xr:uid="{00000000-0005-0000-0000-000019250000}"/>
    <cellStyle name="Percent 10 6 2 4 2" xfId="29591" xr:uid="{C8180C86-CF49-4122-B600-975F4DD4BC02}"/>
    <cellStyle name="Percent 10 6 2 5" xfId="9498" xr:uid="{00000000-0005-0000-0000-00001A250000}"/>
    <cellStyle name="Percent 10 6 2 5 2" xfId="29592" xr:uid="{63168656-2760-4EDB-9EE7-15145792A797}"/>
    <cellStyle name="Percent 10 6 2 6" xfId="22194" xr:uid="{8A793C03-C752-4206-B0CD-0F559577230C}"/>
    <cellStyle name="Percent 10 6 3" xfId="9499" xr:uid="{00000000-0005-0000-0000-00001B250000}"/>
    <cellStyle name="Percent 10 6 3 2" xfId="9500" xr:uid="{00000000-0005-0000-0000-00001C250000}"/>
    <cellStyle name="Percent 10 6 3 2 2" xfId="29593" xr:uid="{A95A71FA-1CCE-4402-95D5-BE12FE256F57}"/>
    <cellStyle name="Percent 10 6 3 3" xfId="9501" xr:uid="{00000000-0005-0000-0000-00001D250000}"/>
    <cellStyle name="Percent 10 6 3 3 2" xfId="29594" xr:uid="{85172B39-D6DA-4D17-B493-74B0C9C2572E}"/>
    <cellStyle name="Percent 10 6 3 4" xfId="9502" xr:uid="{00000000-0005-0000-0000-00001E250000}"/>
    <cellStyle name="Percent 10 6 3 4 2" xfId="29595" xr:uid="{A1AE2213-BC0E-4911-9FFE-9F8162BE478F}"/>
    <cellStyle name="Percent 10 6 3 5" xfId="9503" xr:uid="{00000000-0005-0000-0000-00001F250000}"/>
    <cellStyle name="Percent 10 6 3 5 2" xfId="29596" xr:uid="{59782EE5-3158-48FD-8FA3-58185BA9F1AB}"/>
    <cellStyle name="Percent 10 6 3 6" xfId="22195" xr:uid="{C3ACA656-0B2A-4271-8E85-BEF471DEDC6D}"/>
    <cellStyle name="Percent 10 6 4" xfId="9504" xr:uid="{00000000-0005-0000-0000-000020250000}"/>
    <cellStyle name="Percent 10 6 4 2" xfId="22193" xr:uid="{AFC32B08-FC22-49C2-A40F-9D2823D34BD5}"/>
    <cellStyle name="Percent 10 6 5" xfId="9505" xr:uid="{00000000-0005-0000-0000-000021250000}"/>
    <cellStyle name="Percent 10 6 5 2" xfId="29597" xr:uid="{2BD4845D-0507-423F-99B1-76EB363F1EC1}"/>
    <cellStyle name="Percent 10 6 6" xfId="9506" xr:uid="{00000000-0005-0000-0000-000022250000}"/>
    <cellStyle name="Percent 10 6 6 2" xfId="29598" xr:uid="{70417EAA-4979-4768-B4AC-45F12440D851}"/>
    <cellStyle name="Percent 10 6 7" xfId="9507" xr:uid="{00000000-0005-0000-0000-000023250000}"/>
    <cellStyle name="Percent 10 6 7 2" xfId="29599" xr:uid="{ED995FD3-7306-4CC7-AC94-2BDB0171CD18}"/>
    <cellStyle name="Percent 10 6 8" xfId="20150" xr:uid="{F040B5A2-0310-490E-A821-F8D9137B9693}"/>
    <cellStyle name="Percent 10 7" xfId="9508" xr:uid="{00000000-0005-0000-0000-000024250000}"/>
    <cellStyle name="Percent 10 7 10" xfId="20151" xr:uid="{4C1D2C0D-2EEF-49FB-8F1B-13D14175FED0}"/>
    <cellStyle name="Percent 10 7 2" xfId="9509" xr:uid="{00000000-0005-0000-0000-000025250000}"/>
    <cellStyle name="Percent 10 7 2 2" xfId="9510" xr:uid="{00000000-0005-0000-0000-000026250000}"/>
    <cellStyle name="Percent 10 7 2 2 2" xfId="29600" xr:uid="{F805B4F5-1F06-43EC-B921-99E287F14CE6}"/>
    <cellStyle name="Percent 10 7 2 3" xfId="9511" xr:uid="{00000000-0005-0000-0000-000027250000}"/>
    <cellStyle name="Percent 10 7 2 3 2" xfId="29601" xr:uid="{5A407593-03E9-436F-B16B-6D56EF06EB40}"/>
    <cellStyle name="Percent 10 7 2 4" xfId="9512" xr:uid="{00000000-0005-0000-0000-000028250000}"/>
    <cellStyle name="Percent 10 7 2 4 2" xfId="29602" xr:uid="{8B90E017-8358-48ED-8698-EFD24262CEAA}"/>
    <cellStyle name="Percent 10 7 2 5" xfId="9513" xr:uid="{00000000-0005-0000-0000-000029250000}"/>
    <cellStyle name="Percent 10 7 2 5 2" xfId="29603" xr:uid="{56309620-08E6-4015-A615-51FC32D25D79}"/>
    <cellStyle name="Percent 10 7 2 6" xfId="22197" xr:uid="{CBADD7CD-1F7C-4EC6-AB99-077896C94331}"/>
    <cellStyle name="Percent 10 7 3" xfId="9514" xr:uid="{00000000-0005-0000-0000-00002A250000}"/>
    <cellStyle name="Percent 10 7 3 2" xfId="9515" xr:uid="{00000000-0005-0000-0000-00002B250000}"/>
    <cellStyle name="Percent 10 7 3 2 2" xfId="29604" xr:uid="{A9FCB2E9-A55E-44F1-A89A-CEFE3DDEDE6B}"/>
    <cellStyle name="Percent 10 7 3 3" xfId="9516" xr:uid="{00000000-0005-0000-0000-00002C250000}"/>
    <cellStyle name="Percent 10 7 3 3 2" xfId="29605" xr:uid="{952EC42F-9E65-4F98-A9EB-7082EFD25968}"/>
    <cellStyle name="Percent 10 7 3 4" xfId="9517" xr:uid="{00000000-0005-0000-0000-00002D250000}"/>
    <cellStyle name="Percent 10 7 3 4 2" xfId="29606" xr:uid="{505468BD-CF59-4456-9F64-90760DAD268D}"/>
    <cellStyle name="Percent 10 7 3 5" xfId="9518" xr:uid="{00000000-0005-0000-0000-00002E250000}"/>
    <cellStyle name="Percent 10 7 3 5 2" xfId="29607" xr:uid="{284240CD-F443-423A-A886-314B030CD74F}"/>
    <cellStyle name="Percent 10 7 3 6" xfId="22198" xr:uid="{B24FB219-3657-4E84-A354-32DEC1B23DD6}"/>
    <cellStyle name="Percent 10 7 4" xfId="9519" xr:uid="{00000000-0005-0000-0000-00002F250000}"/>
    <cellStyle name="Percent 10 7 4 2" xfId="9520" xr:uid="{00000000-0005-0000-0000-000030250000}"/>
    <cellStyle name="Percent 10 7 4 2 2" xfId="29608" xr:uid="{2BC1A2A4-2DB3-47DD-877D-C9909843B747}"/>
    <cellStyle name="Percent 10 7 4 3" xfId="9521" xr:uid="{00000000-0005-0000-0000-000031250000}"/>
    <cellStyle name="Percent 10 7 4 3 2" xfId="29609" xr:uid="{D2A76453-CAC3-4028-B770-390847195086}"/>
    <cellStyle name="Percent 10 7 4 4" xfId="9522" xr:uid="{00000000-0005-0000-0000-000032250000}"/>
    <cellStyle name="Percent 10 7 4 4 2" xfId="29610" xr:uid="{A409E742-CE9E-4F6C-9590-7AE9EE408CD8}"/>
    <cellStyle name="Percent 10 7 4 5" xfId="9523" xr:uid="{00000000-0005-0000-0000-000033250000}"/>
    <cellStyle name="Percent 10 7 4 5 2" xfId="29611" xr:uid="{B2D4BD5F-67E7-4091-B1B8-6A026A2916E9}"/>
    <cellStyle name="Percent 10 7 4 6" xfId="22199" xr:uid="{E4FAB76D-4AD3-4B8E-A8EB-B9D0D7129621}"/>
    <cellStyle name="Percent 10 7 5" xfId="9524" xr:uid="{00000000-0005-0000-0000-000034250000}"/>
    <cellStyle name="Percent 10 7 5 2" xfId="9525" xr:uid="{00000000-0005-0000-0000-000035250000}"/>
    <cellStyle name="Percent 10 7 5 2 2" xfId="29612" xr:uid="{D3FC5451-13E7-46D7-B808-0115ADB78BB1}"/>
    <cellStyle name="Percent 10 7 5 3" xfId="9526" xr:uid="{00000000-0005-0000-0000-000036250000}"/>
    <cellStyle name="Percent 10 7 5 3 2" xfId="29613" xr:uid="{EF28A771-4F13-472A-B1F6-68FC5C4AC25D}"/>
    <cellStyle name="Percent 10 7 5 4" xfId="9527" xr:uid="{00000000-0005-0000-0000-000037250000}"/>
    <cellStyle name="Percent 10 7 5 4 2" xfId="29614" xr:uid="{F6373A2A-2044-4CB0-9E53-C24DF0D21507}"/>
    <cellStyle name="Percent 10 7 5 5" xfId="9528" xr:uid="{00000000-0005-0000-0000-000038250000}"/>
    <cellStyle name="Percent 10 7 5 5 2" xfId="29615" xr:uid="{21379B4D-ACBC-42EC-8CC8-953B887E9EB8}"/>
    <cellStyle name="Percent 10 7 5 6" xfId="22200" xr:uid="{75E5FEFC-6283-468B-8F43-6D28F4762256}"/>
    <cellStyle name="Percent 10 7 6" xfId="9529" xr:uid="{00000000-0005-0000-0000-000039250000}"/>
    <cellStyle name="Percent 10 7 6 2" xfId="22196" xr:uid="{49469A56-B79C-4A85-B398-6A7173B82DFE}"/>
    <cellStyle name="Percent 10 7 7" xfId="9530" xr:uid="{00000000-0005-0000-0000-00003A250000}"/>
    <cellStyle name="Percent 10 7 7 2" xfId="29616" xr:uid="{7CBC81E9-4462-4FE8-B275-2C379DFDCDA4}"/>
    <cellStyle name="Percent 10 7 8" xfId="9531" xr:uid="{00000000-0005-0000-0000-00003B250000}"/>
    <cellStyle name="Percent 10 7 8 2" xfId="29617" xr:uid="{62269766-CDAF-47CC-AD8D-36C557306E01}"/>
    <cellStyle name="Percent 10 7 9" xfId="9532" xr:uid="{00000000-0005-0000-0000-00003C250000}"/>
    <cellStyle name="Percent 10 7 9 2" xfId="29618" xr:uid="{C7DD0C13-A951-420B-99ED-D9EEA2DE1471}"/>
    <cellStyle name="Percent 10 8" xfId="9533" xr:uid="{00000000-0005-0000-0000-00003D250000}"/>
    <cellStyle name="Percent 10 8 2" xfId="9534" xr:uid="{00000000-0005-0000-0000-00003E250000}"/>
    <cellStyle name="Percent 10 8 2 2" xfId="9535" xr:uid="{00000000-0005-0000-0000-00003F250000}"/>
    <cellStyle name="Percent 10 8 2 2 2" xfId="29619" xr:uid="{4346063E-5DEE-4A9B-803B-79192338D780}"/>
    <cellStyle name="Percent 10 8 2 3" xfId="9536" xr:uid="{00000000-0005-0000-0000-000040250000}"/>
    <cellStyle name="Percent 10 8 2 3 2" xfId="29620" xr:uid="{57C2EBDD-4F7E-4325-9EA2-C06991173B56}"/>
    <cellStyle name="Percent 10 8 2 4" xfId="9537" xr:uid="{00000000-0005-0000-0000-000041250000}"/>
    <cellStyle name="Percent 10 8 2 4 2" xfId="29621" xr:uid="{AD8C03A0-7544-4535-B921-C3BC55F5FB8C}"/>
    <cellStyle name="Percent 10 8 2 5" xfId="9538" xr:uid="{00000000-0005-0000-0000-000042250000}"/>
    <cellStyle name="Percent 10 8 2 5 2" xfId="29622" xr:uid="{F8141785-E835-4C1C-9502-CA8759C66351}"/>
    <cellStyle name="Percent 10 8 2 6" xfId="22202" xr:uid="{8638E58C-4593-4C96-9FC7-784866912A27}"/>
    <cellStyle name="Percent 10 8 3" xfId="9539" xr:uid="{00000000-0005-0000-0000-000043250000}"/>
    <cellStyle name="Percent 10 8 3 2" xfId="9540" xr:uid="{00000000-0005-0000-0000-000044250000}"/>
    <cellStyle name="Percent 10 8 3 2 2" xfId="29623" xr:uid="{4B8536D1-F084-41C4-A32C-146FE2C59028}"/>
    <cellStyle name="Percent 10 8 3 3" xfId="9541" xr:uid="{00000000-0005-0000-0000-000045250000}"/>
    <cellStyle name="Percent 10 8 3 3 2" xfId="29624" xr:uid="{0E849932-C954-42D6-A3F5-A32B509F3AC2}"/>
    <cellStyle name="Percent 10 8 3 4" xfId="9542" xr:uid="{00000000-0005-0000-0000-000046250000}"/>
    <cellStyle name="Percent 10 8 3 4 2" xfId="29625" xr:uid="{496610FD-8ED1-477A-8B48-9878FAF01776}"/>
    <cellStyle name="Percent 10 8 3 5" xfId="9543" xr:uid="{00000000-0005-0000-0000-000047250000}"/>
    <cellStyle name="Percent 10 8 3 5 2" xfId="29626" xr:uid="{E61036DC-21A2-47E0-9E41-4B15CAF929D2}"/>
    <cellStyle name="Percent 10 8 3 6" xfId="22203" xr:uid="{BAFB31E9-1BC5-44BD-B5ED-95DE51ED1776}"/>
    <cellStyle name="Percent 10 8 4" xfId="9544" xr:uid="{00000000-0005-0000-0000-000048250000}"/>
    <cellStyle name="Percent 10 8 4 2" xfId="22201" xr:uid="{860E1047-2282-4CD9-B714-6C77A8E85FA1}"/>
    <cellStyle name="Percent 10 8 5" xfId="9545" xr:uid="{00000000-0005-0000-0000-000049250000}"/>
    <cellStyle name="Percent 10 8 5 2" xfId="29627" xr:uid="{8FA7F3B6-F1E2-4BCD-B1CD-FF5E1803171C}"/>
    <cellStyle name="Percent 10 8 6" xfId="9546" xr:uid="{00000000-0005-0000-0000-00004A250000}"/>
    <cellStyle name="Percent 10 8 6 2" xfId="29628" xr:uid="{5A2A8473-6C12-4507-86C4-04668B5A08B2}"/>
    <cellStyle name="Percent 10 8 7" xfId="9547" xr:uid="{00000000-0005-0000-0000-00004B250000}"/>
    <cellStyle name="Percent 10 8 7 2" xfId="29629" xr:uid="{82366228-6012-4888-BCA8-1277AA2A4213}"/>
    <cellStyle name="Percent 10 8 8" xfId="20152" xr:uid="{FC20EE52-14D5-4C08-8DF7-E4F789EC2F93}"/>
    <cellStyle name="Percent 10 9" xfId="9548" xr:uid="{00000000-0005-0000-0000-00004C250000}"/>
    <cellStyle name="Percent 10 9 2" xfId="9549" xr:uid="{00000000-0005-0000-0000-00004D250000}"/>
    <cellStyle name="Percent 10 9 2 2" xfId="29630" xr:uid="{A5AD4FF3-7BB2-4C81-BD80-EF8BF295AA45}"/>
    <cellStyle name="Percent 10 9 3" xfId="9550" xr:uid="{00000000-0005-0000-0000-00004E250000}"/>
    <cellStyle name="Percent 10 9 3 2" xfId="29631" xr:uid="{1BD9C455-0788-4931-99A9-6D73269686F1}"/>
    <cellStyle name="Percent 10 9 4" xfId="9551" xr:uid="{00000000-0005-0000-0000-00004F250000}"/>
    <cellStyle name="Percent 10 9 4 2" xfId="29632" xr:uid="{59161423-2845-467C-88D3-277B4F0AE551}"/>
    <cellStyle name="Percent 10 9 5" xfId="9552" xr:uid="{00000000-0005-0000-0000-000050250000}"/>
    <cellStyle name="Percent 10 9 5 2" xfId="29633" xr:uid="{AB0CBD66-269D-4E56-BAD3-45C0E2B30E5D}"/>
    <cellStyle name="Percent 10 9 6" xfId="22204" xr:uid="{3DE24304-EDAB-436D-AAFD-5554F1D5220B}"/>
    <cellStyle name="Percent 11" xfId="9553" xr:uid="{00000000-0005-0000-0000-000051250000}"/>
    <cellStyle name="Percent 11 10" xfId="9554" xr:uid="{00000000-0005-0000-0000-000052250000}"/>
    <cellStyle name="Percent 11 10 2" xfId="9555" xr:uid="{00000000-0005-0000-0000-000053250000}"/>
    <cellStyle name="Percent 11 10 2 2" xfId="29634" xr:uid="{6473FAE6-C764-4DD4-A7E5-7697BB4D53D6}"/>
    <cellStyle name="Percent 11 10 3" xfId="9556" xr:uid="{00000000-0005-0000-0000-000054250000}"/>
    <cellStyle name="Percent 11 10 3 2" xfId="29635" xr:uid="{C81AACC2-D24C-4DF4-A385-8E25E3E4C0D0}"/>
    <cellStyle name="Percent 11 10 4" xfId="9557" xr:uid="{00000000-0005-0000-0000-000055250000}"/>
    <cellStyle name="Percent 11 10 4 2" xfId="29636" xr:uid="{159FC5B1-D219-4ADE-8C1F-21E8071AEED6}"/>
    <cellStyle name="Percent 11 10 5" xfId="9558" xr:uid="{00000000-0005-0000-0000-000056250000}"/>
    <cellStyle name="Percent 11 10 5 2" xfId="29637" xr:uid="{EBFEB7B7-F0D5-4749-AF0F-782A3A144463}"/>
    <cellStyle name="Percent 11 10 6" xfId="22206" xr:uid="{DA117315-4EAB-400E-B1C9-65AEBDF3F8CC}"/>
    <cellStyle name="Percent 11 11" xfId="9559" xr:uid="{00000000-0005-0000-0000-000057250000}"/>
    <cellStyle name="Percent 11 11 2" xfId="22205" xr:uid="{7D8C4BEC-3B96-4100-B0B6-74EFF3DA5A94}"/>
    <cellStyle name="Percent 11 12" xfId="9560" xr:uid="{00000000-0005-0000-0000-000058250000}"/>
    <cellStyle name="Percent 11 12 2" xfId="29638" xr:uid="{26047966-22F0-4340-AD2B-79363AC3A65E}"/>
    <cellStyle name="Percent 11 13" xfId="9561" xr:uid="{00000000-0005-0000-0000-000059250000}"/>
    <cellStyle name="Percent 11 13 2" xfId="29639" xr:uid="{F594B364-E056-4851-83BF-62DB0C070331}"/>
    <cellStyle name="Percent 11 14" xfId="9562" xr:uid="{00000000-0005-0000-0000-00005A250000}"/>
    <cellStyle name="Percent 11 14 2" xfId="29640" xr:uid="{AFC5274E-A3D6-441B-B036-683EC52629BC}"/>
    <cellStyle name="Percent 11 15" xfId="20153" xr:uid="{65E14949-3ADF-4B7D-ABC1-1843E04431C9}"/>
    <cellStyle name="Percent 11 2" xfId="9563" xr:uid="{00000000-0005-0000-0000-00005B250000}"/>
    <cellStyle name="Percent 11 2 2" xfId="9564" xr:uid="{00000000-0005-0000-0000-00005C250000}"/>
    <cellStyle name="Percent 11 2 2 2" xfId="9565" xr:uid="{00000000-0005-0000-0000-00005D250000}"/>
    <cellStyle name="Percent 11 2 2 2 2" xfId="29641" xr:uid="{1AADF6C6-BD36-4DFD-BD69-D635ABD41AB7}"/>
    <cellStyle name="Percent 11 2 2 3" xfId="9566" xr:uid="{00000000-0005-0000-0000-00005E250000}"/>
    <cellStyle name="Percent 11 2 2 3 2" xfId="29642" xr:uid="{CDAF9F66-2E03-4609-B595-EA380D3D8196}"/>
    <cellStyle name="Percent 11 2 2 4" xfId="9567" xr:uid="{00000000-0005-0000-0000-00005F250000}"/>
    <cellStyle name="Percent 11 2 2 4 2" xfId="29643" xr:uid="{AC2354CE-61E7-4478-8A25-862ECDE057CD}"/>
    <cellStyle name="Percent 11 2 2 5" xfId="9568" xr:uid="{00000000-0005-0000-0000-000060250000}"/>
    <cellStyle name="Percent 11 2 2 5 2" xfId="29644" xr:uid="{5FD2599E-3F26-45DB-B9B1-FED8AB9E6CA9}"/>
    <cellStyle name="Percent 11 2 2 6" xfId="22208" xr:uid="{07A9C336-A5A1-4D86-92E1-8F8B49104BB8}"/>
    <cellStyle name="Percent 11 2 3" xfId="9569" xr:uid="{00000000-0005-0000-0000-000061250000}"/>
    <cellStyle name="Percent 11 2 3 2" xfId="9570" xr:uid="{00000000-0005-0000-0000-000062250000}"/>
    <cellStyle name="Percent 11 2 3 2 2" xfId="29645" xr:uid="{EBC9D02D-BAFA-45F7-91CC-010E399116A9}"/>
    <cellStyle name="Percent 11 2 3 3" xfId="9571" xr:uid="{00000000-0005-0000-0000-000063250000}"/>
    <cellStyle name="Percent 11 2 3 3 2" xfId="29646" xr:uid="{14F7ACD2-DF9D-4B02-8405-0FA2E2ED1770}"/>
    <cellStyle name="Percent 11 2 3 4" xfId="9572" xr:uid="{00000000-0005-0000-0000-000064250000}"/>
    <cellStyle name="Percent 11 2 3 4 2" xfId="29647" xr:uid="{8939B8BC-E611-4AC6-AEA7-6DCF304A0213}"/>
    <cellStyle name="Percent 11 2 3 5" xfId="9573" xr:uid="{00000000-0005-0000-0000-000065250000}"/>
    <cellStyle name="Percent 11 2 3 5 2" xfId="29648" xr:uid="{9AC3C830-8170-4200-8D8F-3099ABE753B3}"/>
    <cellStyle name="Percent 11 2 3 6" xfId="22209" xr:uid="{C8DE0DF1-F64C-4EE2-B051-3F4E3753C209}"/>
    <cellStyle name="Percent 11 2 4" xfId="9574" xr:uid="{00000000-0005-0000-0000-000066250000}"/>
    <cellStyle name="Percent 11 2 4 2" xfId="22207" xr:uid="{F6A9B9D2-0264-41C0-99BA-5B038605F15A}"/>
    <cellStyle name="Percent 11 2 5" xfId="9575" xr:uid="{00000000-0005-0000-0000-000067250000}"/>
    <cellStyle name="Percent 11 2 5 2" xfId="29649" xr:uid="{E844F6C5-365A-4BFA-9119-741502EF25F1}"/>
    <cellStyle name="Percent 11 2 6" xfId="9576" xr:uid="{00000000-0005-0000-0000-000068250000}"/>
    <cellStyle name="Percent 11 2 6 2" xfId="29650" xr:uid="{A143851B-0D1D-4D85-9CCF-4C90D773A776}"/>
    <cellStyle name="Percent 11 2 7" xfId="9577" xr:uid="{00000000-0005-0000-0000-000069250000}"/>
    <cellStyle name="Percent 11 2 7 2" xfId="29651" xr:uid="{060E51EF-8761-4E9C-B376-37D864F13AFC}"/>
    <cellStyle name="Percent 11 2 8" xfId="20154" xr:uid="{56459880-AE52-4FB1-A013-77258DF9DAC6}"/>
    <cellStyle name="Percent 11 3" xfId="9578" xr:uid="{00000000-0005-0000-0000-00006A250000}"/>
    <cellStyle name="Percent 11 3 2" xfId="9579" xr:uid="{00000000-0005-0000-0000-00006B250000}"/>
    <cellStyle name="Percent 11 3 2 2" xfId="9580" xr:uid="{00000000-0005-0000-0000-00006C250000}"/>
    <cellStyle name="Percent 11 3 2 2 2" xfId="29652" xr:uid="{3B5E8C95-3424-4D83-ACF0-3D96D674B35E}"/>
    <cellStyle name="Percent 11 3 2 3" xfId="9581" xr:uid="{00000000-0005-0000-0000-00006D250000}"/>
    <cellStyle name="Percent 11 3 2 3 2" xfId="29653" xr:uid="{044F5DD7-CED9-4494-BBF6-6EB47B2E26AE}"/>
    <cellStyle name="Percent 11 3 2 4" xfId="9582" xr:uid="{00000000-0005-0000-0000-00006E250000}"/>
    <cellStyle name="Percent 11 3 2 4 2" xfId="29654" xr:uid="{0A2D347A-BA27-4A90-A366-49028EF7D800}"/>
    <cellStyle name="Percent 11 3 2 5" xfId="9583" xr:uid="{00000000-0005-0000-0000-00006F250000}"/>
    <cellStyle name="Percent 11 3 2 5 2" xfId="29655" xr:uid="{279CC93F-CDB7-4577-AA78-7B30983DCD9A}"/>
    <cellStyle name="Percent 11 3 2 6" xfId="22211" xr:uid="{348F2382-8D12-4D8F-B951-D21A5173EEF9}"/>
    <cellStyle name="Percent 11 3 3" xfId="9584" xr:uid="{00000000-0005-0000-0000-000070250000}"/>
    <cellStyle name="Percent 11 3 3 2" xfId="9585" xr:uid="{00000000-0005-0000-0000-000071250000}"/>
    <cellStyle name="Percent 11 3 3 2 2" xfId="29656" xr:uid="{7377B109-D2EF-4B13-9294-735DFFF9331F}"/>
    <cellStyle name="Percent 11 3 3 3" xfId="9586" xr:uid="{00000000-0005-0000-0000-000072250000}"/>
    <cellStyle name="Percent 11 3 3 3 2" xfId="29657" xr:uid="{E1EEBD61-46EC-4035-9EE6-990814CF1EF8}"/>
    <cellStyle name="Percent 11 3 3 4" xfId="9587" xr:uid="{00000000-0005-0000-0000-000073250000}"/>
    <cellStyle name="Percent 11 3 3 4 2" xfId="29658" xr:uid="{B10104DB-4C51-41BA-8408-13E3F4DA7C0F}"/>
    <cellStyle name="Percent 11 3 3 5" xfId="9588" xr:uid="{00000000-0005-0000-0000-000074250000}"/>
    <cellStyle name="Percent 11 3 3 5 2" xfId="29659" xr:uid="{4E1F81BD-F2B3-4E43-910D-256E226F351B}"/>
    <cellStyle name="Percent 11 3 3 6" xfId="22212" xr:uid="{4E25FBCE-EB34-4F8D-80F0-D579652B0CE1}"/>
    <cellStyle name="Percent 11 3 4" xfId="9589" xr:uid="{00000000-0005-0000-0000-000075250000}"/>
    <cellStyle name="Percent 11 3 4 2" xfId="22210" xr:uid="{64DD847F-4D58-4163-82A8-75F722368E4E}"/>
    <cellStyle name="Percent 11 3 5" xfId="9590" xr:uid="{00000000-0005-0000-0000-000076250000}"/>
    <cellStyle name="Percent 11 3 5 2" xfId="29660" xr:uid="{4CE59575-D9CF-4DB4-9EE1-50F0D4DFFD61}"/>
    <cellStyle name="Percent 11 3 6" xfId="9591" xr:uid="{00000000-0005-0000-0000-000077250000}"/>
    <cellStyle name="Percent 11 3 6 2" xfId="29661" xr:uid="{50D25D7B-6931-46A2-8408-9E64C95ECF45}"/>
    <cellStyle name="Percent 11 3 7" xfId="9592" xr:uid="{00000000-0005-0000-0000-000078250000}"/>
    <cellStyle name="Percent 11 3 7 2" xfId="29662" xr:uid="{C55225F2-CB06-47D2-9E2F-3AFBE5A407FF}"/>
    <cellStyle name="Percent 11 3 8" xfId="20155" xr:uid="{A99B10E7-46B5-4A34-999E-DCA295992093}"/>
    <cellStyle name="Percent 11 4" xfId="9593" xr:uid="{00000000-0005-0000-0000-000079250000}"/>
    <cellStyle name="Percent 11 4 2" xfId="9594" xr:uid="{00000000-0005-0000-0000-00007A250000}"/>
    <cellStyle name="Percent 11 4 2 2" xfId="9595" xr:uid="{00000000-0005-0000-0000-00007B250000}"/>
    <cellStyle name="Percent 11 4 2 2 2" xfId="29663" xr:uid="{D209DE05-8F04-49B2-8BA7-35FC6BB11CE5}"/>
    <cellStyle name="Percent 11 4 2 3" xfId="9596" xr:uid="{00000000-0005-0000-0000-00007C250000}"/>
    <cellStyle name="Percent 11 4 2 3 2" xfId="29664" xr:uid="{339ABD66-1E22-44E0-AD8F-BA410DC8D152}"/>
    <cellStyle name="Percent 11 4 2 4" xfId="9597" xr:uid="{00000000-0005-0000-0000-00007D250000}"/>
    <cellStyle name="Percent 11 4 2 4 2" xfId="29665" xr:uid="{03BA0D3D-3089-4BC2-945E-92A39C37C7CE}"/>
    <cellStyle name="Percent 11 4 2 5" xfId="9598" xr:uid="{00000000-0005-0000-0000-00007E250000}"/>
    <cellStyle name="Percent 11 4 2 5 2" xfId="29666" xr:uid="{0C739E55-60B2-4194-BD41-9C247336686D}"/>
    <cellStyle name="Percent 11 4 2 6" xfId="22214" xr:uid="{7F5AA308-879A-497E-9F12-C4406D5F8808}"/>
    <cellStyle name="Percent 11 4 3" xfId="9599" xr:uid="{00000000-0005-0000-0000-00007F250000}"/>
    <cellStyle name="Percent 11 4 3 2" xfId="9600" xr:uid="{00000000-0005-0000-0000-000080250000}"/>
    <cellStyle name="Percent 11 4 3 2 2" xfId="29667" xr:uid="{6F9053E6-402A-4948-B31B-623F6A0A5E39}"/>
    <cellStyle name="Percent 11 4 3 3" xfId="9601" xr:uid="{00000000-0005-0000-0000-000081250000}"/>
    <cellStyle name="Percent 11 4 3 3 2" xfId="29668" xr:uid="{724C7ED0-7295-4FC3-8BDF-DB25303C4CB0}"/>
    <cellStyle name="Percent 11 4 3 4" xfId="9602" xr:uid="{00000000-0005-0000-0000-000082250000}"/>
    <cellStyle name="Percent 11 4 3 4 2" xfId="29669" xr:uid="{5893227E-FE25-498D-B6FC-37680D1CBBB9}"/>
    <cellStyle name="Percent 11 4 3 5" xfId="9603" xr:uid="{00000000-0005-0000-0000-000083250000}"/>
    <cellStyle name="Percent 11 4 3 5 2" xfId="29670" xr:uid="{2D69A348-2133-491D-AB9C-D0792F07AD06}"/>
    <cellStyle name="Percent 11 4 3 6" xfId="22215" xr:uid="{3823BFD6-D1CF-439B-9793-4C2B4FD94F9F}"/>
    <cellStyle name="Percent 11 4 4" xfId="9604" xr:uid="{00000000-0005-0000-0000-000084250000}"/>
    <cellStyle name="Percent 11 4 4 2" xfId="22213" xr:uid="{C10918C1-8F93-43A6-98DA-AC0D54F54D22}"/>
    <cellStyle name="Percent 11 4 5" xfId="9605" xr:uid="{00000000-0005-0000-0000-000085250000}"/>
    <cellStyle name="Percent 11 4 5 2" xfId="29671" xr:uid="{B9828BDA-4DD6-483A-A2C5-B1ED7FBD5EE4}"/>
    <cellStyle name="Percent 11 4 6" xfId="9606" xr:uid="{00000000-0005-0000-0000-000086250000}"/>
    <cellStyle name="Percent 11 4 6 2" xfId="29672" xr:uid="{E6277849-6A7F-44F3-A8D7-4E3BBD314EBF}"/>
    <cellStyle name="Percent 11 4 7" xfId="9607" xr:uid="{00000000-0005-0000-0000-000087250000}"/>
    <cellStyle name="Percent 11 4 7 2" xfId="29673" xr:uid="{09DF5C47-8C98-43C7-BF21-E8DCFCF21808}"/>
    <cellStyle name="Percent 11 4 8" xfId="20156" xr:uid="{65071ACE-BBB0-47EF-9695-263117D81F89}"/>
    <cellStyle name="Percent 11 5" xfId="9608" xr:uid="{00000000-0005-0000-0000-000088250000}"/>
    <cellStyle name="Percent 11 5 2" xfId="9609" xr:uid="{00000000-0005-0000-0000-000089250000}"/>
    <cellStyle name="Percent 11 5 2 2" xfId="9610" xr:uid="{00000000-0005-0000-0000-00008A250000}"/>
    <cellStyle name="Percent 11 5 2 2 2" xfId="29674" xr:uid="{11F90EE0-F4E4-4704-A557-FFE432361771}"/>
    <cellStyle name="Percent 11 5 2 3" xfId="9611" xr:uid="{00000000-0005-0000-0000-00008B250000}"/>
    <cellStyle name="Percent 11 5 2 3 2" xfId="29675" xr:uid="{CA214C38-90F4-4379-9F02-1D2807ED8713}"/>
    <cellStyle name="Percent 11 5 2 4" xfId="9612" xr:uid="{00000000-0005-0000-0000-00008C250000}"/>
    <cellStyle name="Percent 11 5 2 4 2" xfId="29676" xr:uid="{8C90AC9E-1771-4BA9-A5FD-8C7B4B2BEBAD}"/>
    <cellStyle name="Percent 11 5 2 5" xfId="9613" xr:uid="{00000000-0005-0000-0000-00008D250000}"/>
    <cellStyle name="Percent 11 5 2 5 2" xfId="29677" xr:uid="{82E1946D-6FC1-43A5-8B74-17E33332CB19}"/>
    <cellStyle name="Percent 11 5 2 6" xfId="22217" xr:uid="{1AF077F6-9A59-435F-9635-E22012C43FE2}"/>
    <cellStyle name="Percent 11 5 3" xfId="9614" xr:uid="{00000000-0005-0000-0000-00008E250000}"/>
    <cellStyle name="Percent 11 5 3 2" xfId="9615" xr:uid="{00000000-0005-0000-0000-00008F250000}"/>
    <cellStyle name="Percent 11 5 3 2 2" xfId="29678" xr:uid="{1DC9E08B-02BC-43EE-B042-29A74D1F6CA2}"/>
    <cellStyle name="Percent 11 5 3 3" xfId="9616" xr:uid="{00000000-0005-0000-0000-000090250000}"/>
    <cellStyle name="Percent 11 5 3 3 2" xfId="29679" xr:uid="{0D3999DE-4864-433A-B9A4-B74C580CE398}"/>
    <cellStyle name="Percent 11 5 3 4" xfId="9617" xr:uid="{00000000-0005-0000-0000-000091250000}"/>
    <cellStyle name="Percent 11 5 3 4 2" xfId="29680" xr:uid="{231BA444-92AF-40B5-B0D6-69612E976F7A}"/>
    <cellStyle name="Percent 11 5 3 5" xfId="9618" xr:uid="{00000000-0005-0000-0000-000092250000}"/>
    <cellStyle name="Percent 11 5 3 5 2" xfId="29681" xr:uid="{D1D90936-E166-4E02-8860-2928718B4EF6}"/>
    <cellStyle name="Percent 11 5 3 6" xfId="22218" xr:uid="{B0582CF5-09BC-4FFC-87AE-F58CE0A8FEA1}"/>
    <cellStyle name="Percent 11 5 4" xfId="9619" xr:uid="{00000000-0005-0000-0000-000093250000}"/>
    <cellStyle name="Percent 11 5 4 2" xfId="22216" xr:uid="{7866CF15-894A-4190-AD1D-ED503E60C42C}"/>
    <cellStyle name="Percent 11 5 5" xfId="9620" xr:uid="{00000000-0005-0000-0000-000094250000}"/>
    <cellStyle name="Percent 11 5 5 2" xfId="29682" xr:uid="{767F2041-BC4E-42B2-B41F-28AC2F9609B0}"/>
    <cellStyle name="Percent 11 5 6" xfId="9621" xr:uid="{00000000-0005-0000-0000-000095250000}"/>
    <cellStyle name="Percent 11 5 6 2" xfId="29683" xr:uid="{4414F7D4-6BBC-49F5-BC1B-F9A5A08948FD}"/>
    <cellStyle name="Percent 11 5 7" xfId="9622" xr:uid="{00000000-0005-0000-0000-000096250000}"/>
    <cellStyle name="Percent 11 5 7 2" xfId="29684" xr:uid="{08135433-092A-4CF7-92B5-9290B1F1FDF2}"/>
    <cellStyle name="Percent 11 5 8" xfId="20157" xr:uid="{060A7DEE-5676-4268-9D52-A2EA03397F07}"/>
    <cellStyle name="Percent 11 6" xfId="9623" xr:uid="{00000000-0005-0000-0000-000097250000}"/>
    <cellStyle name="Percent 11 6 2" xfId="9624" xr:uid="{00000000-0005-0000-0000-000098250000}"/>
    <cellStyle name="Percent 11 6 2 2" xfId="9625" xr:uid="{00000000-0005-0000-0000-000099250000}"/>
    <cellStyle name="Percent 11 6 2 2 2" xfId="29685" xr:uid="{D733C9C4-C5F8-43E1-9A44-67F870042738}"/>
    <cellStyle name="Percent 11 6 2 3" xfId="9626" xr:uid="{00000000-0005-0000-0000-00009A250000}"/>
    <cellStyle name="Percent 11 6 2 3 2" xfId="29686" xr:uid="{87282125-CF41-40F3-B447-1F4EC31592BB}"/>
    <cellStyle name="Percent 11 6 2 4" xfId="9627" xr:uid="{00000000-0005-0000-0000-00009B250000}"/>
    <cellStyle name="Percent 11 6 2 4 2" xfId="29687" xr:uid="{C9B79D41-3DF6-4B6F-BC29-62747AF5B4BB}"/>
    <cellStyle name="Percent 11 6 2 5" xfId="9628" xr:uid="{00000000-0005-0000-0000-00009C250000}"/>
    <cellStyle name="Percent 11 6 2 5 2" xfId="29688" xr:uid="{75A0C017-BAE8-4DC0-8312-9B3804339636}"/>
    <cellStyle name="Percent 11 6 2 6" xfId="22220" xr:uid="{D7CF23D8-21E2-46B5-9784-372459F51F22}"/>
    <cellStyle name="Percent 11 6 3" xfId="9629" xr:uid="{00000000-0005-0000-0000-00009D250000}"/>
    <cellStyle name="Percent 11 6 3 2" xfId="9630" xr:uid="{00000000-0005-0000-0000-00009E250000}"/>
    <cellStyle name="Percent 11 6 3 2 2" xfId="29689" xr:uid="{283BADC6-D5DA-4F22-9C05-1BD614B722F0}"/>
    <cellStyle name="Percent 11 6 3 3" xfId="9631" xr:uid="{00000000-0005-0000-0000-00009F250000}"/>
    <cellStyle name="Percent 11 6 3 3 2" xfId="29690" xr:uid="{6A550C60-423B-443C-89E7-2F553FA4CA69}"/>
    <cellStyle name="Percent 11 6 3 4" xfId="9632" xr:uid="{00000000-0005-0000-0000-0000A0250000}"/>
    <cellStyle name="Percent 11 6 3 4 2" xfId="29691" xr:uid="{06578389-3DC5-489D-9494-708CBC64B521}"/>
    <cellStyle name="Percent 11 6 3 5" xfId="9633" xr:uid="{00000000-0005-0000-0000-0000A1250000}"/>
    <cellStyle name="Percent 11 6 3 5 2" xfId="29692" xr:uid="{94894E96-9FC3-4AD0-BAFB-60867FE9F09D}"/>
    <cellStyle name="Percent 11 6 3 6" xfId="22221" xr:uid="{DDD8D568-CD5F-4163-9CD0-E905409860E0}"/>
    <cellStyle name="Percent 11 6 4" xfId="9634" xr:uid="{00000000-0005-0000-0000-0000A2250000}"/>
    <cellStyle name="Percent 11 6 4 2" xfId="22219" xr:uid="{AACFECAC-E267-41ED-BF78-FDB80C9FF124}"/>
    <cellStyle name="Percent 11 6 5" xfId="9635" xr:uid="{00000000-0005-0000-0000-0000A3250000}"/>
    <cellStyle name="Percent 11 6 5 2" xfId="29693" xr:uid="{2BDB1773-5D5B-40F6-A795-6BD2BEC6F4A2}"/>
    <cellStyle name="Percent 11 6 6" xfId="9636" xr:uid="{00000000-0005-0000-0000-0000A4250000}"/>
    <cellStyle name="Percent 11 6 6 2" xfId="29694" xr:uid="{5D54B2D5-2916-46F6-8415-C4FD7CF77379}"/>
    <cellStyle name="Percent 11 6 7" xfId="9637" xr:uid="{00000000-0005-0000-0000-0000A5250000}"/>
    <cellStyle name="Percent 11 6 7 2" xfId="29695" xr:uid="{A474DA97-E7D2-4D33-AB17-7F669FCF661F}"/>
    <cellStyle name="Percent 11 6 8" xfId="20158" xr:uid="{A0EC1BE6-CAA6-44DA-BAC3-553F84F75137}"/>
    <cellStyle name="Percent 11 7" xfId="9638" xr:uid="{00000000-0005-0000-0000-0000A6250000}"/>
    <cellStyle name="Percent 11 7 10" xfId="20159" xr:uid="{56665804-2821-4C99-8E68-F475B8E087A1}"/>
    <cellStyle name="Percent 11 7 2" xfId="9639" xr:uid="{00000000-0005-0000-0000-0000A7250000}"/>
    <cellStyle name="Percent 11 7 2 2" xfId="9640" xr:uid="{00000000-0005-0000-0000-0000A8250000}"/>
    <cellStyle name="Percent 11 7 2 2 2" xfId="29696" xr:uid="{1423B005-91E1-4266-A7E8-924E0EC04C52}"/>
    <cellStyle name="Percent 11 7 2 3" xfId="9641" xr:uid="{00000000-0005-0000-0000-0000A9250000}"/>
    <cellStyle name="Percent 11 7 2 3 2" xfId="29697" xr:uid="{7E46D191-76FE-4E38-85B0-36566D32B803}"/>
    <cellStyle name="Percent 11 7 2 4" xfId="9642" xr:uid="{00000000-0005-0000-0000-0000AA250000}"/>
    <cellStyle name="Percent 11 7 2 4 2" xfId="29698" xr:uid="{D279C8CB-8357-4AA8-BFC8-C01EDF2C2C9C}"/>
    <cellStyle name="Percent 11 7 2 5" xfId="9643" xr:uid="{00000000-0005-0000-0000-0000AB250000}"/>
    <cellStyle name="Percent 11 7 2 5 2" xfId="29699" xr:uid="{72733869-FDE5-4832-A976-025B86877CAA}"/>
    <cellStyle name="Percent 11 7 2 6" xfId="22223" xr:uid="{D544B766-491D-44B8-A5C3-B3BB85CF90F1}"/>
    <cellStyle name="Percent 11 7 3" xfId="9644" xr:uid="{00000000-0005-0000-0000-0000AC250000}"/>
    <cellStyle name="Percent 11 7 3 2" xfId="9645" xr:uid="{00000000-0005-0000-0000-0000AD250000}"/>
    <cellStyle name="Percent 11 7 3 2 2" xfId="29700" xr:uid="{17BDC146-8689-4A33-AD06-0F0FA7F9E2A8}"/>
    <cellStyle name="Percent 11 7 3 3" xfId="9646" xr:uid="{00000000-0005-0000-0000-0000AE250000}"/>
    <cellStyle name="Percent 11 7 3 3 2" xfId="29701" xr:uid="{7961F6C7-5701-4B5D-A461-B43FD9A90465}"/>
    <cellStyle name="Percent 11 7 3 4" xfId="9647" xr:uid="{00000000-0005-0000-0000-0000AF250000}"/>
    <cellStyle name="Percent 11 7 3 4 2" xfId="29702" xr:uid="{B13F6EE6-536F-4BD3-A269-B3F15625FB73}"/>
    <cellStyle name="Percent 11 7 3 5" xfId="9648" xr:uid="{00000000-0005-0000-0000-0000B0250000}"/>
    <cellStyle name="Percent 11 7 3 5 2" xfId="29703" xr:uid="{40A606F8-1B3A-49EB-BF37-C186E51AF61F}"/>
    <cellStyle name="Percent 11 7 3 6" xfId="22224" xr:uid="{8DCF7D81-5956-4FF3-AB05-19A6516D4C48}"/>
    <cellStyle name="Percent 11 7 4" xfId="9649" xr:uid="{00000000-0005-0000-0000-0000B1250000}"/>
    <cellStyle name="Percent 11 7 4 2" xfId="9650" xr:uid="{00000000-0005-0000-0000-0000B2250000}"/>
    <cellStyle name="Percent 11 7 4 2 2" xfId="29704" xr:uid="{60D20F73-2A80-4269-AD82-EBE0677B8206}"/>
    <cellStyle name="Percent 11 7 4 3" xfId="9651" xr:uid="{00000000-0005-0000-0000-0000B3250000}"/>
    <cellStyle name="Percent 11 7 4 3 2" xfId="29705" xr:uid="{4EE6C9EB-A830-4554-BA1F-FDFD42A373A2}"/>
    <cellStyle name="Percent 11 7 4 4" xfId="9652" xr:uid="{00000000-0005-0000-0000-0000B4250000}"/>
    <cellStyle name="Percent 11 7 4 4 2" xfId="29706" xr:uid="{A8B50FBF-579A-49E8-85E1-F0852851426E}"/>
    <cellStyle name="Percent 11 7 4 5" xfId="9653" xr:uid="{00000000-0005-0000-0000-0000B5250000}"/>
    <cellStyle name="Percent 11 7 4 5 2" xfId="29707" xr:uid="{F73008DD-A257-4310-9313-5C941ACAAA99}"/>
    <cellStyle name="Percent 11 7 4 6" xfId="22225" xr:uid="{6998880A-02AC-4A2F-8F74-17C2AD66BAEA}"/>
    <cellStyle name="Percent 11 7 5" xfId="9654" xr:uid="{00000000-0005-0000-0000-0000B6250000}"/>
    <cellStyle name="Percent 11 7 5 2" xfId="9655" xr:uid="{00000000-0005-0000-0000-0000B7250000}"/>
    <cellStyle name="Percent 11 7 5 2 2" xfId="29708" xr:uid="{511BE545-8EFA-4771-AC89-7D39D7200808}"/>
    <cellStyle name="Percent 11 7 5 3" xfId="9656" xr:uid="{00000000-0005-0000-0000-0000B8250000}"/>
    <cellStyle name="Percent 11 7 5 3 2" xfId="29709" xr:uid="{BA1FA98B-054E-4107-8005-BBE25CDB89E3}"/>
    <cellStyle name="Percent 11 7 5 4" xfId="9657" xr:uid="{00000000-0005-0000-0000-0000B9250000}"/>
    <cellStyle name="Percent 11 7 5 4 2" xfId="29710" xr:uid="{1CF054BA-2E40-409C-BAF8-132116024EC3}"/>
    <cellStyle name="Percent 11 7 5 5" xfId="9658" xr:uid="{00000000-0005-0000-0000-0000BA250000}"/>
    <cellStyle name="Percent 11 7 5 5 2" xfId="29711" xr:uid="{889ABA3B-F1E2-4200-9ADD-1867CC31F976}"/>
    <cellStyle name="Percent 11 7 5 6" xfId="22226" xr:uid="{3DE3CB9C-5554-472B-A525-AF22A98CDF1B}"/>
    <cellStyle name="Percent 11 7 6" xfId="9659" xr:uid="{00000000-0005-0000-0000-0000BB250000}"/>
    <cellStyle name="Percent 11 7 6 2" xfId="22222" xr:uid="{2CE70DB0-C4F3-40AF-828B-0FE4EF0A7A99}"/>
    <cellStyle name="Percent 11 7 7" xfId="9660" xr:uid="{00000000-0005-0000-0000-0000BC250000}"/>
    <cellStyle name="Percent 11 7 7 2" xfId="29712" xr:uid="{5DA8E090-6970-4963-B649-D784CCD8945C}"/>
    <cellStyle name="Percent 11 7 8" xfId="9661" xr:uid="{00000000-0005-0000-0000-0000BD250000}"/>
    <cellStyle name="Percent 11 7 8 2" xfId="29713" xr:uid="{C4BB59C1-5588-44E5-9970-391858BAE322}"/>
    <cellStyle name="Percent 11 7 9" xfId="9662" xr:uid="{00000000-0005-0000-0000-0000BE250000}"/>
    <cellStyle name="Percent 11 7 9 2" xfId="29714" xr:uid="{AF385CB0-6675-4A0E-9FF5-3CB8CE6CDB71}"/>
    <cellStyle name="Percent 11 8" xfId="9663" xr:uid="{00000000-0005-0000-0000-0000BF250000}"/>
    <cellStyle name="Percent 11 8 2" xfId="9664" xr:uid="{00000000-0005-0000-0000-0000C0250000}"/>
    <cellStyle name="Percent 11 8 2 2" xfId="9665" xr:uid="{00000000-0005-0000-0000-0000C1250000}"/>
    <cellStyle name="Percent 11 8 2 2 2" xfId="29715" xr:uid="{3C2FC394-A72F-49F8-B98B-5E6123DD2041}"/>
    <cellStyle name="Percent 11 8 2 3" xfId="9666" xr:uid="{00000000-0005-0000-0000-0000C2250000}"/>
    <cellStyle name="Percent 11 8 2 3 2" xfId="29716" xr:uid="{894573BA-C841-4F46-A0F4-3CDFA9B4113A}"/>
    <cellStyle name="Percent 11 8 2 4" xfId="9667" xr:uid="{00000000-0005-0000-0000-0000C3250000}"/>
    <cellStyle name="Percent 11 8 2 4 2" xfId="29717" xr:uid="{0AAC4FF6-96EC-4162-9EF0-0C7745358C0A}"/>
    <cellStyle name="Percent 11 8 2 5" xfId="9668" xr:uid="{00000000-0005-0000-0000-0000C4250000}"/>
    <cellStyle name="Percent 11 8 2 5 2" xfId="29718" xr:uid="{43C4EAC9-1974-4516-8F2A-305C54110A91}"/>
    <cellStyle name="Percent 11 8 2 6" xfId="22228" xr:uid="{83DEA7CB-74D4-4F9F-B4C5-4A590EB8F1ED}"/>
    <cellStyle name="Percent 11 8 3" xfId="9669" xr:uid="{00000000-0005-0000-0000-0000C5250000}"/>
    <cellStyle name="Percent 11 8 3 2" xfId="9670" xr:uid="{00000000-0005-0000-0000-0000C6250000}"/>
    <cellStyle name="Percent 11 8 3 2 2" xfId="29719" xr:uid="{2CA53BF0-3972-412A-BC5A-D80B66FDB192}"/>
    <cellStyle name="Percent 11 8 3 3" xfId="9671" xr:uid="{00000000-0005-0000-0000-0000C7250000}"/>
    <cellStyle name="Percent 11 8 3 3 2" xfId="29720" xr:uid="{16A7DF50-FFD4-4B16-A4D8-72200364CF89}"/>
    <cellStyle name="Percent 11 8 3 4" xfId="9672" xr:uid="{00000000-0005-0000-0000-0000C8250000}"/>
    <cellStyle name="Percent 11 8 3 4 2" xfId="29721" xr:uid="{A58FB4B6-BAA9-4027-BD38-F79255184473}"/>
    <cellStyle name="Percent 11 8 3 5" xfId="9673" xr:uid="{00000000-0005-0000-0000-0000C9250000}"/>
    <cellStyle name="Percent 11 8 3 5 2" xfId="29722" xr:uid="{C1D2F8F6-70E8-487B-A88D-984A8286BA86}"/>
    <cellStyle name="Percent 11 8 3 6" xfId="22229" xr:uid="{6745A6DA-ED6C-439A-A759-7F2B621E9732}"/>
    <cellStyle name="Percent 11 8 4" xfId="9674" xr:uid="{00000000-0005-0000-0000-0000CA250000}"/>
    <cellStyle name="Percent 11 8 4 2" xfId="22227" xr:uid="{24FF6658-02FB-4945-AF5E-3F032189DD52}"/>
    <cellStyle name="Percent 11 8 5" xfId="9675" xr:uid="{00000000-0005-0000-0000-0000CB250000}"/>
    <cellStyle name="Percent 11 8 5 2" xfId="29723" xr:uid="{3121AA4B-8AEA-42E9-8FE4-C594948BF987}"/>
    <cellStyle name="Percent 11 8 6" xfId="9676" xr:uid="{00000000-0005-0000-0000-0000CC250000}"/>
    <cellStyle name="Percent 11 8 6 2" xfId="29724" xr:uid="{015A9076-F676-4182-B9E9-29ABFACBD304}"/>
    <cellStyle name="Percent 11 8 7" xfId="9677" xr:uid="{00000000-0005-0000-0000-0000CD250000}"/>
    <cellStyle name="Percent 11 8 7 2" xfId="29725" xr:uid="{C23F9354-82D8-4677-8753-97D9EE0EBEEF}"/>
    <cellStyle name="Percent 11 8 8" xfId="20160" xr:uid="{49DBD51C-5115-44D8-89A1-F3D12430BE83}"/>
    <cellStyle name="Percent 11 9" xfId="9678" xr:uid="{00000000-0005-0000-0000-0000CE250000}"/>
    <cellStyle name="Percent 11 9 2" xfId="9679" xr:uid="{00000000-0005-0000-0000-0000CF250000}"/>
    <cellStyle name="Percent 11 9 2 2" xfId="29726" xr:uid="{9F1C14DB-AC78-422C-BB77-836F30BB8035}"/>
    <cellStyle name="Percent 11 9 3" xfId="9680" xr:uid="{00000000-0005-0000-0000-0000D0250000}"/>
    <cellStyle name="Percent 11 9 3 2" xfId="29727" xr:uid="{0E9CA5C2-DC2C-475D-87BC-ADDC32671DFA}"/>
    <cellStyle name="Percent 11 9 4" xfId="9681" xr:uid="{00000000-0005-0000-0000-0000D1250000}"/>
    <cellStyle name="Percent 11 9 4 2" xfId="29728" xr:uid="{F20165BD-07B6-4FA1-B60E-C88AE1234935}"/>
    <cellStyle name="Percent 11 9 5" xfId="9682" xr:uid="{00000000-0005-0000-0000-0000D2250000}"/>
    <cellStyle name="Percent 11 9 5 2" xfId="29729" xr:uid="{50B40A1E-C126-4AA8-8E0E-BB6E18BA4F90}"/>
    <cellStyle name="Percent 11 9 6" xfId="22230" xr:uid="{FB339B5B-1597-435C-A400-153F69777D93}"/>
    <cellStyle name="Percent 12" xfId="9683" xr:uid="{00000000-0005-0000-0000-0000D3250000}"/>
    <cellStyle name="Percent 12 10" xfId="9684" xr:uid="{00000000-0005-0000-0000-0000D4250000}"/>
    <cellStyle name="Percent 12 10 2" xfId="9685" xr:uid="{00000000-0005-0000-0000-0000D5250000}"/>
    <cellStyle name="Percent 12 10 2 2" xfId="29730" xr:uid="{AA574368-9ADB-4FB6-B483-C5AC95BF8E5C}"/>
    <cellStyle name="Percent 12 10 3" xfId="9686" xr:uid="{00000000-0005-0000-0000-0000D6250000}"/>
    <cellStyle name="Percent 12 10 3 2" xfId="29731" xr:uid="{0646FD29-8128-47FA-B186-DA6E0163B64B}"/>
    <cellStyle name="Percent 12 10 4" xfId="9687" xr:uid="{00000000-0005-0000-0000-0000D7250000}"/>
    <cellStyle name="Percent 12 10 4 2" xfId="29732" xr:uid="{B25ECA0C-FA58-4A9D-BBB7-44D6A26F8690}"/>
    <cellStyle name="Percent 12 10 5" xfId="9688" xr:uid="{00000000-0005-0000-0000-0000D8250000}"/>
    <cellStyle name="Percent 12 10 5 2" xfId="29733" xr:uid="{1FD85F09-B289-45B9-BDB5-48CD507F60B6}"/>
    <cellStyle name="Percent 12 10 6" xfId="22232" xr:uid="{CE7DDE3C-5C6B-4376-9008-B0BBF3C16A32}"/>
    <cellStyle name="Percent 12 11" xfId="9689" xr:uid="{00000000-0005-0000-0000-0000D9250000}"/>
    <cellStyle name="Percent 12 11 2" xfId="22231" xr:uid="{655E33E0-9400-4685-8FE1-3AD33EE60DDE}"/>
    <cellStyle name="Percent 12 12" xfId="9690" xr:uid="{00000000-0005-0000-0000-0000DA250000}"/>
    <cellStyle name="Percent 12 12 2" xfId="29734" xr:uid="{94CB4876-DC5D-49C5-989A-35BB5F1FB272}"/>
    <cellStyle name="Percent 12 13" xfId="9691" xr:uid="{00000000-0005-0000-0000-0000DB250000}"/>
    <cellStyle name="Percent 12 13 2" xfId="29735" xr:uid="{AA665618-7A13-4B98-A87F-12BACF45702E}"/>
    <cellStyle name="Percent 12 14" xfId="9692" xr:uid="{00000000-0005-0000-0000-0000DC250000}"/>
    <cellStyle name="Percent 12 14 2" xfId="29736" xr:uid="{6A62C85F-A102-4529-8859-E02E1C2C4D5D}"/>
    <cellStyle name="Percent 12 15" xfId="20161" xr:uid="{EE33F8C0-FD99-4C8F-B4B7-B78A693FB379}"/>
    <cellStyle name="Percent 12 2" xfId="9693" xr:uid="{00000000-0005-0000-0000-0000DD250000}"/>
    <cellStyle name="Percent 12 2 2" xfId="9694" xr:uid="{00000000-0005-0000-0000-0000DE250000}"/>
    <cellStyle name="Percent 12 2 2 2" xfId="9695" xr:uid="{00000000-0005-0000-0000-0000DF250000}"/>
    <cellStyle name="Percent 12 2 2 2 2" xfId="29737" xr:uid="{A6ADA2F4-1CF2-456C-A059-86AF71A0CF71}"/>
    <cellStyle name="Percent 12 2 2 3" xfId="9696" xr:uid="{00000000-0005-0000-0000-0000E0250000}"/>
    <cellStyle name="Percent 12 2 2 3 2" xfId="29738" xr:uid="{3C0F77CD-0E99-455F-A68F-9499443B4E1B}"/>
    <cellStyle name="Percent 12 2 2 4" xfId="9697" xr:uid="{00000000-0005-0000-0000-0000E1250000}"/>
    <cellStyle name="Percent 12 2 2 4 2" xfId="29739" xr:uid="{375E5FEB-19EA-4B20-A65A-CE6253980F81}"/>
    <cellStyle name="Percent 12 2 2 5" xfId="9698" xr:uid="{00000000-0005-0000-0000-0000E2250000}"/>
    <cellStyle name="Percent 12 2 2 5 2" xfId="29740" xr:uid="{DF4499B5-5416-4B72-BE2C-2F1FB418B4FD}"/>
    <cellStyle name="Percent 12 2 2 6" xfId="22234" xr:uid="{CB876F17-52AA-4C8A-B39E-9C74247E8DA5}"/>
    <cellStyle name="Percent 12 2 3" xfId="9699" xr:uid="{00000000-0005-0000-0000-0000E3250000}"/>
    <cellStyle name="Percent 12 2 3 2" xfId="9700" xr:uid="{00000000-0005-0000-0000-0000E4250000}"/>
    <cellStyle name="Percent 12 2 3 2 2" xfId="29741" xr:uid="{99F63887-9120-4ED9-996F-B4922A7FC931}"/>
    <cellStyle name="Percent 12 2 3 3" xfId="9701" xr:uid="{00000000-0005-0000-0000-0000E5250000}"/>
    <cellStyle name="Percent 12 2 3 3 2" xfId="29742" xr:uid="{7E7898E8-CE79-4781-A628-3138590A12B5}"/>
    <cellStyle name="Percent 12 2 3 4" xfId="9702" xr:uid="{00000000-0005-0000-0000-0000E6250000}"/>
    <cellStyle name="Percent 12 2 3 4 2" xfId="29743" xr:uid="{F49CD803-E2F0-4129-B4B5-1434BD45D6E3}"/>
    <cellStyle name="Percent 12 2 3 5" xfId="9703" xr:uid="{00000000-0005-0000-0000-0000E7250000}"/>
    <cellStyle name="Percent 12 2 3 5 2" xfId="29744" xr:uid="{4E8152B2-2763-4507-A683-656B4F5A6A60}"/>
    <cellStyle name="Percent 12 2 3 6" xfId="22235" xr:uid="{D2505BD6-8E42-4F06-A99F-ECE93C4FDE09}"/>
    <cellStyle name="Percent 12 2 4" xfId="9704" xr:uid="{00000000-0005-0000-0000-0000E8250000}"/>
    <cellStyle name="Percent 12 2 4 2" xfId="22233" xr:uid="{7537F63D-6334-472D-B346-10F36E7A8239}"/>
    <cellStyle name="Percent 12 2 5" xfId="9705" xr:uid="{00000000-0005-0000-0000-0000E9250000}"/>
    <cellStyle name="Percent 12 2 5 2" xfId="29745" xr:uid="{965B8841-C849-461D-81CD-F75B32368F45}"/>
    <cellStyle name="Percent 12 2 6" xfId="9706" xr:uid="{00000000-0005-0000-0000-0000EA250000}"/>
    <cellStyle name="Percent 12 2 6 2" xfId="29746" xr:uid="{59767939-FD68-4A08-A08F-A6AEE13D8344}"/>
    <cellStyle name="Percent 12 2 7" xfId="9707" xr:uid="{00000000-0005-0000-0000-0000EB250000}"/>
    <cellStyle name="Percent 12 2 7 2" xfId="29747" xr:uid="{0CCEEFB8-B518-4944-8A80-64B6B3B3C0A0}"/>
    <cellStyle name="Percent 12 2 8" xfId="20162" xr:uid="{23A712A8-2394-421C-90F0-34CAF175F807}"/>
    <cellStyle name="Percent 12 3" xfId="9708" xr:uid="{00000000-0005-0000-0000-0000EC250000}"/>
    <cellStyle name="Percent 12 3 2" xfId="9709" xr:uid="{00000000-0005-0000-0000-0000ED250000}"/>
    <cellStyle name="Percent 12 3 2 2" xfId="9710" xr:uid="{00000000-0005-0000-0000-0000EE250000}"/>
    <cellStyle name="Percent 12 3 2 2 2" xfId="29748" xr:uid="{205198C5-C477-43C2-BB1E-0D326B130C69}"/>
    <cellStyle name="Percent 12 3 2 3" xfId="9711" xr:uid="{00000000-0005-0000-0000-0000EF250000}"/>
    <cellStyle name="Percent 12 3 2 3 2" xfId="29749" xr:uid="{F0B1A2CA-33FA-4186-AF62-CBB793B33217}"/>
    <cellStyle name="Percent 12 3 2 4" xfId="9712" xr:uid="{00000000-0005-0000-0000-0000F0250000}"/>
    <cellStyle name="Percent 12 3 2 4 2" xfId="29750" xr:uid="{DCC92F86-DC03-4493-B3A8-290CC9BE0BD1}"/>
    <cellStyle name="Percent 12 3 2 5" xfId="9713" xr:uid="{00000000-0005-0000-0000-0000F1250000}"/>
    <cellStyle name="Percent 12 3 2 5 2" xfId="29751" xr:uid="{2B6587F1-107F-4BD0-A3D3-A7175C210F72}"/>
    <cellStyle name="Percent 12 3 2 6" xfId="22237" xr:uid="{78C6B38B-3259-4398-8D07-CFCF848F2D5D}"/>
    <cellStyle name="Percent 12 3 3" xfId="9714" xr:uid="{00000000-0005-0000-0000-0000F2250000}"/>
    <cellStyle name="Percent 12 3 3 2" xfId="9715" xr:uid="{00000000-0005-0000-0000-0000F3250000}"/>
    <cellStyle name="Percent 12 3 3 2 2" xfId="29752" xr:uid="{8D858739-BC40-4693-92C8-B0252BFC210E}"/>
    <cellStyle name="Percent 12 3 3 3" xfId="9716" xr:uid="{00000000-0005-0000-0000-0000F4250000}"/>
    <cellStyle name="Percent 12 3 3 3 2" xfId="29753" xr:uid="{CFCCDD74-7ACE-46F5-B708-A16C89039269}"/>
    <cellStyle name="Percent 12 3 3 4" xfId="9717" xr:uid="{00000000-0005-0000-0000-0000F5250000}"/>
    <cellStyle name="Percent 12 3 3 4 2" xfId="29754" xr:uid="{7ECD857A-6291-4006-AE6B-86CD8A8FAC65}"/>
    <cellStyle name="Percent 12 3 3 5" xfId="9718" xr:uid="{00000000-0005-0000-0000-0000F6250000}"/>
    <cellStyle name="Percent 12 3 3 5 2" xfId="29755" xr:uid="{81A53A75-557E-4F25-97F4-2513D10A8F3C}"/>
    <cellStyle name="Percent 12 3 3 6" xfId="22238" xr:uid="{EC46A75F-054D-4BD5-AA67-F5374B5B4425}"/>
    <cellStyle name="Percent 12 3 4" xfId="9719" xr:uid="{00000000-0005-0000-0000-0000F7250000}"/>
    <cellStyle name="Percent 12 3 4 2" xfId="22236" xr:uid="{D5B036EE-0C82-4BDE-B777-4CDC925CCDBA}"/>
    <cellStyle name="Percent 12 3 5" xfId="9720" xr:uid="{00000000-0005-0000-0000-0000F8250000}"/>
    <cellStyle name="Percent 12 3 5 2" xfId="29756" xr:uid="{D9009EDA-2729-47DF-95B0-282DB4023AE6}"/>
    <cellStyle name="Percent 12 3 6" xfId="9721" xr:uid="{00000000-0005-0000-0000-0000F9250000}"/>
    <cellStyle name="Percent 12 3 6 2" xfId="29757" xr:uid="{8887B240-8623-4244-9CAF-68522DF23400}"/>
    <cellStyle name="Percent 12 3 7" xfId="9722" xr:uid="{00000000-0005-0000-0000-0000FA250000}"/>
    <cellStyle name="Percent 12 3 7 2" xfId="29758" xr:uid="{C3D61D45-0C87-4095-AEE9-865DB0E4C0F0}"/>
    <cellStyle name="Percent 12 3 8" xfId="20163" xr:uid="{6C92CB20-D4C3-46DD-BB75-6A59A637BAA6}"/>
    <cellStyle name="Percent 12 4" xfId="9723" xr:uid="{00000000-0005-0000-0000-0000FB250000}"/>
    <cellStyle name="Percent 12 4 2" xfId="9724" xr:uid="{00000000-0005-0000-0000-0000FC250000}"/>
    <cellStyle name="Percent 12 4 2 2" xfId="9725" xr:uid="{00000000-0005-0000-0000-0000FD250000}"/>
    <cellStyle name="Percent 12 4 2 2 2" xfId="29759" xr:uid="{8482668D-B66C-494B-8AD7-BEC9E543430B}"/>
    <cellStyle name="Percent 12 4 2 3" xfId="9726" xr:uid="{00000000-0005-0000-0000-0000FE250000}"/>
    <cellStyle name="Percent 12 4 2 3 2" xfId="29760" xr:uid="{517AFBCF-908F-4420-864E-98F6C5086A2E}"/>
    <cellStyle name="Percent 12 4 2 4" xfId="9727" xr:uid="{00000000-0005-0000-0000-0000FF250000}"/>
    <cellStyle name="Percent 12 4 2 4 2" xfId="29761" xr:uid="{19DADD6E-89BB-4A7F-8A05-FD776E8995C3}"/>
    <cellStyle name="Percent 12 4 2 5" xfId="9728" xr:uid="{00000000-0005-0000-0000-000000260000}"/>
    <cellStyle name="Percent 12 4 2 5 2" xfId="29762" xr:uid="{E7717024-32B0-40C2-8484-C843E69581F5}"/>
    <cellStyle name="Percent 12 4 2 6" xfId="22240" xr:uid="{E69E2058-F31E-4F2C-A8E1-A3DB95C35E83}"/>
    <cellStyle name="Percent 12 4 3" xfId="9729" xr:uid="{00000000-0005-0000-0000-000001260000}"/>
    <cellStyle name="Percent 12 4 3 2" xfId="9730" xr:uid="{00000000-0005-0000-0000-000002260000}"/>
    <cellStyle name="Percent 12 4 3 2 2" xfId="29763" xr:uid="{00A36D16-A39E-45C3-8094-6CEAE9E3499E}"/>
    <cellStyle name="Percent 12 4 3 3" xfId="9731" xr:uid="{00000000-0005-0000-0000-000003260000}"/>
    <cellStyle name="Percent 12 4 3 3 2" xfId="29764" xr:uid="{A81B15E7-6E6A-47E5-917C-059CCECDF8A9}"/>
    <cellStyle name="Percent 12 4 3 4" xfId="9732" xr:uid="{00000000-0005-0000-0000-000004260000}"/>
    <cellStyle name="Percent 12 4 3 4 2" xfId="29765" xr:uid="{F81D94C4-D25F-411F-9F5D-D9A62A0B85B7}"/>
    <cellStyle name="Percent 12 4 3 5" xfId="9733" xr:uid="{00000000-0005-0000-0000-000005260000}"/>
    <cellStyle name="Percent 12 4 3 5 2" xfId="29766" xr:uid="{85575C4B-A8DD-4F32-8307-E652F9CA5511}"/>
    <cellStyle name="Percent 12 4 3 6" xfId="22241" xr:uid="{17246889-C446-49B7-87F8-1AA062786175}"/>
    <cellStyle name="Percent 12 4 4" xfId="9734" xr:uid="{00000000-0005-0000-0000-000006260000}"/>
    <cellStyle name="Percent 12 4 4 2" xfId="22239" xr:uid="{AC4264DC-32FD-492B-934E-AB333066A050}"/>
    <cellStyle name="Percent 12 4 5" xfId="9735" xr:uid="{00000000-0005-0000-0000-000007260000}"/>
    <cellStyle name="Percent 12 4 5 2" xfId="29767" xr:uid="{4356DD24-43FE-4B2E-87BA-7E91C9AECDA9}"/>
    <cellStyle name="Percent 12 4 6" xfId="9736" xr:uid="{00000000-0005-0000-0000-000008260000}"/>
    <cellStyle name="Percent 12 4 6 2" xfId="29768" xr:uid="{D7B80800-C11D-4F27-8797-5921DDDC689B}"/>
    <cellStyle name="Percent 12 4 7" xfId="9737" xr:uid="{00000000-0005-0000-0000-000009260000}"/>
    <cellStyle name="Percent 12 4 7 2" xfId="29769" xr:uid="{57F55B23-1099-4693-977D-88B1EB73C787}"/>
    <cellStyle name="Percent 12 4 8" xfId="20164" xr:uid="{507FF230-6EF3-4A44-9364-71355180ABE7}"/>
    <cellStyle name="Percent 12 5" xfId="9738" xr:uid="{00000000-0005-0000-0000-00000A260000}"/>
    <cellStyle name="Percent 12 5 2" xfId="9739" xr:uid="{00000000-0005-0000-0000-00000B260000}"/>
    <cellStyle name="Percent 12 5 2 2" xfId="9740" xr:uid="{00000000-0005-0000-0000-00000C260000}"/>
    <cellStyle name="Percent 12 5 2 2 2" xfId="29770" xr:uid="{F25FFD65-580D-4C6E-9483-20DE854F096D}"/>
    <cellStyle name="Percent 12 5 2 3" xfId="9741" xr:uid="{00000000-0005-0000-0000-00000D260000}"/>
    <cellStyle name="Percent 12 5 2 3 2" xfId="29771" xr:uid="{A7A27A0E-FD2C-4738-8F8D-19F4FE78E8E6}"/>
    <cellStyle name="Percent 12 5 2 4" xfId="9742" xr:uid="{00000000-0005-0000-0000-00000E260000}"/>
    <cellStyle name="Percent 12 5 2 4 2" xfId="29772" xr:uid="{C5BBCB8B-4E61-4DAA-B638-33414DB916F3}"/>
    <cellStyle name="Percent 12 5 2 5" xfId="9743" xr:uid="{00000000-0005-0000-0000-00000F260000}"/>
    <cellStyle name="Percent 12 5 2 5 2" xfId="29773" xr:uid="{DCA43B06-9FAB-4E4F-9861-F3FD826B4905}"/>
    <cellStyle name="Percent 12 5 2 6" xfId="22243" xr:uid="{A0985221-DE55-4851-8539-DFE29416AF9E}"/>
    <cellStyle name="Percent 12 5 3" xfId="9744" xr:uid="{00000000-0005-0000-0000-000010260000}"/>
    <cellStyle name="Percent 12 5 3 2" xfId="9745" xr:uid="{00000000-0005-0000-0000-000011260000}"/>
    <cellStyle name="Percent 12 5 3 2 2" xfId="29774" xr:uid="{1B40A965-647B-4D9B-B6C0-59A772EBDFE7}"/>
    <cellStyle name="Percent 12 5 3 3" xfId="9746" xr:uid="{00000000-0005-0000-0000-000012260000}"/>
    <cellStyle name="Percent 12 5 3 3 2" xfId="29775" xr:uid="{E7C193F3-F302-43DC-983A-DC5F8289A57F}"/>
    <cellStyle name="Percent 12 5 3 4" xfId="9747" xr:uid="{00000000-0005-0000-0000-000013260000}"/>
    <cellStyle name="Percent 12 5 3 4 2" xfId="29776" xr:uid="{AB4F763B-0C34-4A63-846C-8FB0D1010EEC}"/>
    <cellStyle name="Percent 12 5 3 5" xfId="9748" xr:uid="{00000000-0005-0000-0000-000014260000}"/>
    <cellStyle name="Percent 12 5 3 5 2" xfId="29777" xr:uid="{E0EF2EE7-70FB-4F7A-B667-BD55D7C259EC}"/>
    <cellStyle name="Percent 12 5 3 6" xfId="22244" xr:uid="{B42622EB-6BF3-4269-9366-2CAF76019FAD}"/>
    <cellStyle name="Percent 12 5 4" xfId="9749" xr:uid="{00000000-0005-0000-0000-000015260000}"/>
    <cellStyle name="Percent 12 5 4 2" xfId="22242" xr:uid="{7EAD204D-F6D0-436E-AD43-99E2EE116996}"/>
    <cellStyle name="Percent 12 5 5" xfId="9750" xr:uid="{00000000-0005-0000-0000-000016260000}"/>
    <cellStyle name="Percent 12 5 5 2" xfId="29778" xr:uid="{249E8DB7-CD7B-4BDE-A6A6-F9F5C9A18F9E}"/>
    <cellStyle name="Percent 12 5 6" xfId="9751" xr:uid="{00000000-0005-0000-0000-000017260000}"/>
    <cellStyle name="Percent 12 5 6 2" xfId="29779" xr:uid="{7679D8B4-6BC4-4A86-A4C6-5EB5576FAAE8}"/>
    <cellStyle name="Percent 12 5 7" xfId="9752" xr:uid="{00000000-0005-0000-0000-000018260000}"/>
    <cellStyle name="Percent 12 5 7 2" xfId="29780" xr:uid="{E434CF9D-7B7A-42C1-8F7A-474DEDE8498A}"/>
    <cellStyle name="Percent 12 5 8" xfId="20165" xr:uid="{43EEFA23-46A3-4D2B-820F-BED04386F59C}"/>
    <cellStyle name="Percent 12 6" xfId="9753" xr:uid="{00000000-0005-0000-0000-000019260000}"/>
    <cellStyle name="Percent 12 6 2" xfId="9754" xr:uid="{00000000-0005-0000-0000-00001A260000}"/>
    <cellStyle name="Percent 12 6 2 2" xfId="9755" xr:uid="{00000000-0005-0000-0000-00001B260000}"/>
    <cellStyle name="Percent 12 6 2 2 2" xfId="29781" xr:uid="{3484D14D-4929-4E65-8B40-210C2B97EEBA}"/>
    <cellStyle name="Percent 12 6 2 3" xfId="9756" xr:uid="{00000000-0005-0000-0000-00001C260000}"/>
    <cellStyle name="Percent 12 6 2 3 2" xfId="29782" xr:uid="{10D16DB6-08D4-43C9-B60A-19C328D43929}"/>
    <cellStyle name="Percent 12 6 2 4" xfId="9757" xr:uid="{00000000-0005-0000-0000-00001D260000}"/>
    <cellStyle name="Percent 12 6 2 4 2" xfId="29783" xr:uid="{A0A8620A-47C1-4364-87B6-B0CE864B5C93}"/>
    <cellStyle name="Percent 12 6 2 5" xfId="9758" xr:uid="{00000000-0005-0000-0000-00001E260000}"/>
    <cellStyle name="Percent 12 6 2 5 2" xfId="29784" xr:uid="{AB61F086-5880-4C87-9190-882759145E95}"/>
    <cellStyle name="Percent 12 6 2 6" xfId="22246" xr:uid="{27E9B633-D32D-457E-9988-78E5425BD26E}"/>
    <cellStyle name="Percent 12 6 3" xfId="9759" xr:uid="{00000000-0005-0000-0000-00001F260000}"/>
    <cellStyle name="Percent 12 6 3 2" xfId="9760" xr:uid="{00000000-0005-0000-0000-000020260000}"/>
    <cellStyle name="Percent 12 6 3 2 2" xfId="29785" xr:uid="{319A9F9C-151D-4B35-8299-B7779B327B7D}"/>
    <cellStyle name="Percent 12 6 3 3" xfId="9761" xr:uid="{00000000-0005-0000-0000-000021260000}"/>
    <cellStyle name="Percent 12 6 3 3 2" xfId="29786" xr:uid="{D7F79811-F206-45A3-8BB7-BA8B60847B72}"/>
    <cellStyle name="Percent 12 6 3 4" xfId="9762" xr:uid="{00000000-0005-0000-0000-000022260000}"/>
    <cellStyle name="Percent 12 6 3 4 2" xfId="29787" xr:uid="{5680052F-63AC-46EC-AF29-65BF03A411CC}"/>
    <cellStyle name="Percent 12 6 3 5" xfId="9763" xr:uid="{00000000-0005-0000-0000-000023260000}"/>
    <cellStyle name="Percent 12 6 3 5 2" xfId="29788" xr:uid="{78A2B389-EF40-4BC5-B11A-E6E76853BD2C}"/>
    <cellStyle name="Percent 12 6 3 6" xfId="22247" xr:uid="{29CD39BF-7F00-4B45-A99D-C1B99A491A74}"/>
    <cellStyle name="Percent 12 6 4" xfId="9764" xr:uid="{00000000-0005-0000-0000-000024260000}"/>
    <cellStyle name="Percent 12 6 4 2" xfId="22245" xr:uid="{7FC7017E-687E-4B96-9314-A04F3323B582}"/>
    <cellStyle name="Percent 12 6 5" xfId="9765" xr:uid="{00000000-0005-0000-0000-000025260000}"/>
    <cellStyle name="Percent 12 6 5 2" xfId="29789" xr:uid="{D45619C3-9F80-4D06-8D6E-E0F5901112F1}"/>
    <cellStyle name="Percent 12 6 6" xfId="9766" xr:uid="{00000000-0005-0000-0000-000026260000}"/>
    <cellStyle name="Percent 12 6 6 2" xfId="29790" xr:uid="{0C467A9A-8C47-4B7A-97F0-CCBD817C087E}"/>
    <cellStyle name="Percent 12 6 7" xfId="9767" xr:uid="{00000000-0005-0000-0000-000027260000}"/>
    <cellStyle name="Percent 12 6 7 2" xfId="29791" xr:uid="{DA5E57F6-614C-4E59-A507-C21CAC49E978}"/>
    <cellStyle name="Percent 12 6 8" xfId="20166" xr:uid="{B75786A3-2B22-433B-AD11-778B2BDC4060}"/>
    <cellStyle name="Percent 12 7" xfId="9768" xr:uid="{00000000-0005-0000-0000-000028260000}"/>
    <cellStyle name="Percent 12 7 10" xfId="20167" xr:uid="{FB9557AE-9CBA-4ABA-A230-BCE17FE1E73B}"/>
    <cellStyle name="Percent 12 7 2" xfId="9769" xr:uid="{00000000-0005-0000-0000-000029260000}"/>
    <cellStyle name="Percent 12 7 2 2" xfId="9770" xr:uid="{00000000-0005-0000-0000-00002A260000}"/>
    <cellStyle name="Percent 12 7 2 2 2" xfId="29792" xr:uid="{3598A108-91EE-48E4-A03E-519F3ADE6D03}"/>
    <cellStyle name="Percent 12 7 2 3" xfId="9771" xr:uid="{00000000-0005-0000-0000-00002B260000}"/>
    <cellStyle name="Percent 12 7 2 3 2" xfId="29793" xr:uid="{D9511FE8-6EA0-4852-B021-36D7A5F9DDCF}"/>
    <cellStyle name="Percent 12 7 2 4" xfId="9772" xr:uid="{00000000-0005-0000-0000-00002C260000}"/>
    <cellStyle name="Percent 12 7 2 4 2" xfId="29794" xr:uid="{6D6CC99F-413A-4FEE-8742-5CAD6BBB2A96}"/>
    <cellStyle name="Percent 12 7 2 5" xfId="9773" xr:uid="{00000000-0005-0000-0000-00002D260000}"/>
    <cellStyle name="Percent 12 7 2 5 2" xfId="29795" xr:uid="{CDCBB463-CAF8-4868-8210-49D25C21FE65}"/>
    <cellStyle name="Percent 12 7 2 6" xfId="22249" xr:uid="{FFA0C782-9BE1-4563-937F-E2CBE41A1051}"/>
    <cellStyle name="Percent 12 7 3" xfId="9774" xr:uid="{00000000-0005-0000-0000-00002E260000}"/>
    <cellStyle name="Percent 12 7 3 2" xfId="9775" xr:uid="{00000000-0005-0000-0000-00002F260000}"/>
    <cellStyle name="Percent 12 7 3 2 2" xfId="29796" xr:uid="{409A5FA8-548C-4072-8492-4FA2A70F4BA6}"/>
    <cellStyle name="Percent 12 7 3 3" xfId="9776" xr:uid="{00000000-0005-0000-0000-000030260000}"/>
    <cellStyle name="Percent 12 7 3 3 2" xfId="29797" xr:uid="{C4EC3199-3197-4764-BB03-206D891C249A}"/>
    <cellStyle name="Percent 12 7 3 4" xfId="9777" xr:uid="{00000000-0005-0000-0000-000031260000}"/>
    <cellStyle name="Percent 12 7 3 4 2" xfId="29798" xr:uid="{99E837D3-595E-4C2F-AEE5-A7C3C1673867}"/>
    <cellStyle name="Percent 12 7 3 5" xfId="9778" xr:uid="{00000000-0005-0000-0000-000032260000}"/>
    <cellStyle name="Percent 12 7 3 5 2" xfId="29799" xr:uid="{DD77F256-DFC7-4BC2-817E-799C95D13B55}"/>
    <cellStyle name="Percent 12 7 3 6" xfId="22250" xr:uid="{B7276295-91AA-4D9F-8277-DF039F9A4632}"/>
    <cellStyle name="Percent 12 7 4" xfId="9779" xr:uid="{00000000-0005-0000-0000-000033260000}"/>
    <cellStyle name="Percent 12 7 4 2" xfId="9780" xr:uid="{00000000-0005-0000-0000-000034260000}"/>
    <cellStyle name="Percent 12 7 4 2 2" xfId="29800" xr:uid="{413274CE-F704-4D63-92A5-98E8DFC11252}"/>
    <cellStyle name="Percent 12 7 4 3" xfId="9781" xr:uid="{00000000-0005-0000-0000-000035260000}"/>
    <cellStyle name="Percent 12 7 4 3 2" xfId="29801" xr:uid="{92C9AF36-A22D-433E-89A9-74FCCE585166}"/>
    <cellStyle name="Percent 12 7 4 4" xfId="9782" xr:uid="{00000000-0005-0000-0000-000036260000}"/>
    <cellStyle name="Percent 12 7 4 4 2" xfId="29802" xr:uid="{6EE7547A-526D-4269-91F6-12B5D116A9DE}"/>
    <cellStyle name="Percent 12 7 4 5" xfId="9783" xr:uid="{00000000-0005-0000-0000-000037260000}"/>
    <cellStyle name="Percent 12 7 4 5 2" xfId="29803" xr:uid="{58BD3648-51F2-4482-ADE3-5A2A6F5E6B5E}"/>
    <cellStyle name="Percent 12 7 4 6" xfId="22251" xr:uid="{EE887ACC-273B-4424-A452-A0ABCCF8F1C2}"/>
    <cellStyle name="Percent 12 7 5" xfId="9784" xr:uid="{00000000-0005-0000-0000-000038260000}"/>
    <cellStyle name="Percent 12 7 5 2" xfId="9785" xr:uid="{00000000-0005-0000-0000-000039260000}"/>
    <cellStyle name="Percent 12 7 5 2 2" xfId="29804" xr:uid="{2B916AB1-D195-4F21-BC9A-1CC36745D199}"/>
    <cellStyle name="Percent 12 7 5 3" xfId="9786" xr:uid="{00000000-0005-0000-0000-00003A260000}"/>
    <cellStyle name="Percent 12 7 5 3 2" xfId="29805" xr:uid="{AB1992FE-568A-4011-AE1B-2BE725AFB8F3}"/>
    <cellStyle name="Percent 12 7 5 4" xfId="9787" xr:uid="{00000000-0005-0000-0000-00003B260000}"/>
    <cellStyle name="Percent 12 7 5 4 2" xfId="29806" xr:uid="{01F44167-D890-491A-BF05-CAAE9A8A9A9A}"/>
    <cellStyle name="Percent 12 7 5 5" xfId="9788" xr:uid="{00000000-0005-0000-0000-00003C260000}"/>
    <cellStyle name="Percent 12 7 5 5 2" xfId="29807" xr:uid="{52EA1035-3EFC-462F-87A8-058256A01669}"/>
    <cellStyle name="Percent 12 7 5 6" xfId="22252" xr:uid="{793E7012-72F9-475C-B45E-3931D8B4BD92}"/>
    <cellStyle name="Percent 12 7 6" xfId="9789" xr:uid="{00000000-0005-0000-0000-00003D260000}"/>
    <cellStyle name="Percent 12 7 6 2" xfId="22248" xr:uid="{2F69C837-1DD4-4470-9759-6DE15B2E1BF0}"/>
    <cellStyle name="Percent 12 7 7" xfId="9790" xr:uid="{00000000-0005-0000-0000-00003E260000}"/>
    <cellStyle name="Percent 12 7 7 2" xfId="29808" xr:uid="{31D7199A-41F2-4E58-BBD0-F8D63083267D}"/>
    <cellStyle name="Percent 12 7 8" xfId="9791" xr:uid="{00000000-0005-0000-0000-00003F260000}"/>
    <cellStyle name="Percent 12 7 8 2" xfId="29809" xr:uid="{0A2C98BD-6AC4-4070-8A96-3D690D8083A9}"/>
    <cellStyle name="Percent 12 7 9" xfId="9792" xr:uid="{00000000-0005-0000-0000-000040260000}"/>
    <cellStyle name="Percent 12 7 9 2" xfId="29810" xr:uid="{3C149CB6-7452-4003-B60D-98B55A711F54}"/>
    <cellStyle name="Percent 12 8" xfId="9793" xr:uid="{00000000-0005-0000-0000-000041260000}"/>
    <cellStyle name="Percent 12 8 2" xfId="9794" xr:uid="{00000000-0005-0000-0000-000042260000}"/>
    <cellStyle name="Percent 12 8 2 2" xfId="9795" xr:uid="{00000000-0005-0000-0000-000043260000}"/>
    <cellStyle name="Percent 12 8 2 2 2" xfId="29811" xr:uid="{8BD5DA75-CAD8-4414-B2F4-C5AEA03F3254}"/>
    <cellStyle name="Percent 12 8 2 3" xfId="9796" xr:uid="{00000000-0005-0000-0000-000044260000}"/>
    <cellStyle name="Percent 12 8 2 3 2" xfId="29812" xr:uid="{2E8BB012-0B15-436D-8135-23B893285BF4}"/>
    <cellStyle name="Percent 12 8 2 4" xfId="9797" xr:uid="{00000000-0005-0000-0000-000045260000}"/>
    <cellStyle name="Percent 12 8 2 4 2" xfId="29813" xr:uid="{5890DDBE-A910-41D0-8AB0-279CB7C3ECB7}"/>
    <cellStyle name="Percent 12 8 2 5" xfId="9798" xr:uid="{00000000-0005-0000-0000-000046260000}"/>
    <cellStyle name="Percent 12 8 2 5 2" xfId="29814" xr:uid="{12665720-125F-445D-A6B9-6F8764A0E931}"/>
    <cellStyle name="Percent 12 8 2 6" xfId="22254" xr:uid="{81E2B864-6D0E-4F44-BA03-7E864A3FEBB1}"/>
    <cellStyle name="Percent 12 8 3" xfId="9799" xr:uid="{00000000-0005-0000-0000-000047260000}"/>
    <cellStyle name="Percent 12 8 3 2" xfId="9800" xr:uid="{00000000-0005-0000-0000-000048260000}"/>
    <cellStyle name="Percent 12 8 3 2 2" xfId="29815" xr:uid="{6CFDF1AB-73B0-4A4D-B908-CA16C72C4A65}"/>
    <cellStyle name="Percent 12 8 3 3" xfId="9801" xr:uid="{00000000-0005-0000-0000-000049260000}"/>
    <cellStyle name="Percent 12 8 3 3 2" xfId="29816" xr:uid="{BC3E0FB2-C0C1-4FAE-AE6D-E1E544F3B0F1}"/>
    <cellStyle name="Percent 12 8 3 4" xfId="9802" xr:uid="{00000000-0005-0000-0000-00004A260000}"/>
    <cellStyle name="Percent 12 8 3 4 2" xfId="29817" xr:uid="{B6931D8B-AD95-4020-8052-EE7FD22CE3FB}"/>
    <cellStyle name="Percent 12 8 3 5" xfId="9803" xr:uid="{00000000-0005-0000-0000-00004B260000}"/>
    <cellStyle name="Percent 12 8 3 5 2" xfId="29818" xr:uid="{12C4229F-C2DD-4936-9BCF-D87A54A8CD6A}"/>
    <cellStyle name="Percent 12 8 3 6" xfId="22255" xr:uid="{F0B0A9ED-9251-43E2-84F8-F09D48213B74}"/>
    <cellStyle name="Percent 12 8 4" xfId="9804" xr:uid="{00000000-0005-0000-0000-00004C260000}"/>
    <cellStyle name="Percent 12 8 4 2" xfId="22253" xr:uid="{BBFC42D8-08D8-4271-855A-596B39EF5A81}"/>
    <cellStyle name="Percent 12 8 5" xfId="9805" xr:uid="{00000000-0005-0000-0000-00004D260000}"/>
    <cellStyle name="Percent 12 8 5 2" xfId="29819" xr:uid="{A105FF08-8DE0-4696-8242-9E8093DC29BB}"/>
    <cellStyle name="Percent 12 8 6" xfId="9806" xr:uid="{00000000-0005-0000-0000-00004E260000}"/>
    <cellStyle name="Percent 12 8 6 2" xfId="29820" xr:uid="{7F4FDBDC-C96D-4679-8E84-0A2C4A8D678D}"/>
    <cellStyle name="Percent 12 8 7" xfId="9807" xr:uid="{00000000-0005-0000-0000-00004F260000}"/>
    <cellStyle name="Percent 12 8 7 2" xfId="29821" xr:uid="{30388E94-C84D-4DAB-826A-6375D80D67EE}"/>
    <cellStyle name="Percent 12 8 8" xfId="20168" xr:uid="{6097645A-5C0B-4F25-8C41-7F03062B9783}"/>
    <cellStyle name="Percent 12 9" xfId="9808" xr:uid="{00000000-0005-0000-0000-000050260000}"/>
    <cellStyle name="Percent 12 9 2" xfId="9809" xr:uid="{00000000-0005-0000-0000-000051260000}"/>
    <cellStyle name="Percent 12 9 2 2" xfId="29822" xr:uid="{179D9D9E-DA97-4A47-8522-58E82F4FC8BF}"/>
    <cellStyle name="Percent 12 9 3" xfId="9810" xr:uid="{00000000-0005-0000-0000-000052260000}"/>
    <cellStyle name="Percent 12 9 3 2" xfId="29823" xr:uid="{62CBE6AC-073B-444E-AB5D-D870EBDAF5B6}"/>
    <cellStyle name="Percent 12 9 4" xfId="9811" xr:uid="{00000000-0005-0000-0000-000053260000}"/>
    <cellStyle name="Percent 12 9 4 2" xfId="29824" xr:uid="{288348EB-15F9-4EBA-97BE-BA6A508A8E2D}"/>
    <cellStyle name="Percent 12 9 5" xfId="9812" xr:uid="{00000000-0005-0000-0000-000054260000}"/>
    <cellStyle name="Percent 12 9 5 2" xfId="29825" xr:uid="{BC0A62B9-6467-48E9-A139-2117859ECDF9}"/>
    <cellStyle name="Percent 12 9 6" xfId="22256" xr:uid="{2A24EE55-6178-4D41-BB20-3A3F490C9D10}"/>
    <cellStyle name="Percent 13" xfId="9813" xr:uid="{00000000-0005-0000-0000-000055260000}"/>
    <cellStyle name="Percent 13 10" xfId="9814" xr:uid="{00000000-0005-0000-0000-000056260000}"/>
    <cellStyle name="Percent 13 10 2" xfId="9815" xr:uid="{00000000-0005-0000-0000-000057260000}"/>
    <cellStyle name="Percent 13 10 2 2" xfId="29826" xr:uid="{C3E52B22-4AD3-400E-8044-4FBF1D9942A6}"/>
    <cellStyle name="Percent 13 10 3" xfId="9816" xr:uid="{00000000-0005-0000-0000-000058260000}"/>
    <cellStyle name="Percent 13 10 3 2" xfId="29827" xr:uid="{D47C2DA7-F577-4E03-AED6-AB5D07503595}"/>
    <cellStyle name="Percent 13 10 4" xfId="9817" xr:uid="{00000000-0005-0000-0000-000059260000}"/>
    <cellStyle name="Percent 13 10 4 2" xfId="29828" xr:uid="{54D0ED01-32D1-4A89-8BFD-1685E99CE0FB}"/>
    <cellStyle name="Percent 13 10 5" xfId="9818" xr:uid="{00000000-0005-0000-0000-00005A260000}"/>
    <cellStyle name="Percent 13 10 5 2" xfId="29829" xr:uid="{274F6D62-FBCE-48CC-821A-EE571DAE3972}"/>
    <cellStyle name="Percent 13 10 6" xfId="22258" xr:uid="{0F9C27A7-C5CD-4678-AFE1-DD774C6060BB}"/>
    <cellStyle name="Percent 13 11" xfId="9819" xr:uid="{00000000-0005-0000-0000-00005B260000}"/>
    <cellStyle name="Percent 13 11 2" xfId="22257" xr:uid="{F0349C46-4C26-49A7-B580-AC8962B1B77F}"/>
    <cellStyle name="Percent 13 12" xfId="9820" xr:uid="{00000000-0005-0000-0000-00005C260000}"/>
    <cellStyle name="Percent 13 12 2" xfId="29830" xr:uid="{3B35F21F-370A-4DEB-A8DC-EA96991CAE22}"/>
    <cellStyle name="Percent 13 13" xfId="9821" xr:uid="{00000000-0005-0000-0000-00005D260000}"/>
    <cellStyle name="Percent 13 13 2" xfId="29831" xr:uid="{0E5141F8-5D79-44A2-84F6-A800398FA0D1}"/>
    <cellStyle name="Percent 13 14" xfId="9822" xr:uid="{00000000-0005-0000-0000-00005E260000}"/>
    <cellStyle name="Percent 13 14 2" xfId="29832" xr:uid="{26694BBD-20D1-46F0-A284-FBD02F40B024}"/>
    <cellStyle name="Percent 13 15" xfId="20169" xr:uid="{8802C383-B6C3-46CB-A8ED-1BEEA636376C}"/>
    <cellStyle name="Percent 13 2" xfId="9823" xr:uid="{00000000-0005-0000-0000-00005F260000}"/>
    <cellStyle name="Percent 13 2 2" xfId="9824" xr:uid="{00000000-0005-0000-0000-000060260000}"/>
    <cellStyle name="Percent 13 2 2 2" xfId="9825" xr:uid="{00000000-0005-0000-0000-000061260000}"/>
    <cellStyle name="Percent 13 2 2 2 2" xfId="29833" xr:uid="{F45EAC4A-5FFD-4FF2-8129-AEF6AF64AFF6}"/>
    <cellStyle name="Percent 13 2 2 3" xfId="9826" xr:uid="{00000000-0005-0000-0000-000062260000}"/>
    <cellStyle name="Percent 13 2 2 3 2" xfId="29834" xr:uid="{5D3B930A-72EF-4843-B923-0D411DBCF86A}"/>
    <cellStyle name="Percent 13 2 2 4" xfId="9827" xr:uid="{00000000-0005-0000-0000-000063260000}"/>
    <cellStyle name="Percent 13 2 2 4 2" xfId="29835" xr:uid="{3909AAC5-014F-43E7-AD89-F7A049BC5E8A}"/>
    <cellStyle name="Percent 13 2 2 5" xfId="9828" xr:uid="{00000000-0005-0000-0000-000064260000}"/>
    <cellStyle name="Percent 13 2 2 5 2" xfId="29836" xr:uid="{5D5B33BC-2FD9-43CD-9AA0-A3B450061DAA}"/>
    <cellStyle name="Percent 13 2 2 6" xfId="22260" xr:uid="{1AF80BB0-C85E-46B6-B018-0E07EB0A8178}"/>
    <cellStyle name="Percent 13 2 3" xfId="9829" xr:uid="{00000000-0005-0000-0000-000065260000}"/>
    <cellStyle name="Percent 13 2 3 2" xfId="9830" xr:uid="{00000000-0005-0000-0000-000066260000}"/>
    <cellStyle name="Percent 13 2 3 2 2" xfId="29837" xr:uid="{BC59B016-B59B-49A3-AC8B-844479BF1F10}"/>
    <cellStyle name="Percent 13 2 3 3" xfId="9831" xr:uid="{00000000-0005-0000-0000-000067260000}"/>
    <cellStyle name="Percent 13 2 3 3 2" xfId="29838" xr:uid="{D2E33B22-2DEA-41CB-8478-A372A1189592}"/>
    <cellStyle name="Percent 13 2 3 4" xfId="9832" xr:uid="{00000000-0005-0000-0000-000068260000}"/>
    <cellStyle name="Percent 13 2 3 4 2" xfId="29839" xr:uid="{44096C5D-596F-474D-85A9-2009E4F86BCB}"/>
    <cellStyle name="Percent 13 2 3 5" xfId="9833" xr:uid="{00000000-0005-0000-0000-000069260000}"/>
    <cellStyle name="Percent 13 2 3 5 2" xfId="29840" xr:uid="{6A104022-ABAF-46A0-9027-6625FE39EF7A}"/>
    <cellStyle name="Percent 13 2 3 6" xfId="22261" xr:uid="{AC2C3F2B-56EB-47DB-8F35-059F66BC364C}"/>
    <cellStyle name="Percent 13 2 4" xfId="9834" xr:uid="{00000000-0005-0000-0000-00006A260000}"/>
    <cellStyle name="Percent 13 2 4 2" xfId="22259" xr:uid="{96A63F2A-D142-414E-9B38-0A342D73A2D2}"/>
    <cellStyle name="Percent 13 2 5" xfId="9835" xr:uid="{00000000-0005-0000-0000-00006B260000}"/>
    <cellStyle name="Percent 13 2 5 2" xfId="29841" xr:uid="{64EA6415-B9A3-47BB-BD67-6E5BFE0D23F6}"/>
    <cellStyle name="Percent 13 2 6" xfId="9836" xr:uid="{00000000-0005-0000-0000-00006C260000}"/>
    <cellStyle name="Percent 13 2 6 2" xfId="29842" xr:uid="{0760B215-AB3F-4CB3-A8AC-868D313982E0}"/>
    <cellStyle name="Percent 13 2 7" xfId="9837" xr:uid="{00000000-0005-0000-0000-00006D260000}"/>
    <cellStyle name="Percent 13 2 7 2" xfId="29843" xr:uid="{9B7C8246-A118-4870-A8A3-3676FD739C2F}"/>
    <cellStyle name="Percent 13 2 8" xfId="20170" xr:uid="{A8178390-6B38-4129-B0E0-5475490494F8}"/>
    <cellStyle name="Percent 13 3" xfId="9838" xr:uid="{00000000-0005-0000-0000-00006E260000}"/>
    <cellStyle name="Percent 13 3 2" xfId="9839" xr:uid="{00000000-0005-0000-0000-00006F260000}"/>
    <cellStyle name="Percent 13 3 2 2" xfId="9840" xr:uid="{00000000-0005-0000-0000-000070260000}"/>
    <cellStyle name="Percent 13 3 2 2 2" xfId="29844" xr:uid="{A6A412C3-D03C-4CAA-8F6A-8F131095347A}"/>
    <cellStyle name="Percent 13 3 2 3" xfId="9841" xr:uid="{00000000-0005-0000-0000-000071260000}"/>
    <cellStyle name="Percent 13 3 2 3 2" xfId="29845" xr:uid="{B363A95F-A799-4B73-B14D-ACF56D93F131}"/>
    <cellStyle name="Percent 13 3 2 4" xfId="9842" xr:uid="{00000000-0005-0000-0000-000072260000}"/>
    <cellStyle name="Percent 13 3 2 4 2" xfId="29846" xr:uid="{77B89870-6C63-44DD-A553-9E2E2375A0D0}"/>
    <cellStyle name="Percent 13 3 2 5" xfId="9843" xr:uid="{00000000-0005-0000-0000-000073260000}"/>
    <cellStyle name="Percent 13 3 2 5 2" xfId="29847" xr:uid="{02115C59-2106-4856-86B2-E818AA4D05CB}"/>
    <cellStyle name="Percent 13 3 2 6" xfId="22263" xr:uid="{9EDF4A61-13C1-486D-9FEE-215DF054817A}"/>
    <cellStyle name="Percent 13 3 3" xfId="9844" xr:uid="{00000000-0005-0000-0000-000074260000}"/>
    <cellStyle name="Percent 13 3 3 2" xfId="9845" xr:uid="{00000000-0005-0000-0000-000075260000}"/>
    <cellStyle name="Percent 13 3 3 2 2" xfId="29848" xr:uid="{C168AB3F-9B1F-49BE-BF08-39F2EF4F7D16}"/>
    <cellStyle name="Percent 13 3 3 3" xfId="9846" xr:uid="{00000000-0005-0000-0000-000076260000}"/>
    <cellStyle name="Percent 13 3 3 3 2" xfId="29849" xr:uid="{596A04F3-E725-4C04-BDD6-84051EAF1612}"/>
    <cellStyle name="Percent 13 3 3 4" xfId="9847" xr:uid="{00000000-0005-0000-0000-000077260000}"/>
    <cellStyle name="Percent 13 3 3 4 2" xfId="29850" xr:uid="{8E1E7CF2-5B0A-4778-A8F0-F2AA09F5F5E7}"/>
    <cellStyle name="Percent 13 3 3 5" xfId="9848" xr:uid="{00000000-0005-0000-0000-000078260000}"/>
    <cellStyle name="Percent 13 3 3 5 2" xfId="29851" xr:uid="{00927B3A-A9F4-46B8-978A-FD157AEA316D}"/>
    <cellStyle name="Percent 13 3 3 6" xfId="22264" xr:uid="{2E2FCB8B-7119-40C0-8A0A-43ADB4736479}"/>
    <cellStyle name="Percent 13 3 4" xfId="9849" xr:uid="{00000000-0005-0000-0000-000079260000}"/>
    <cellStyle name="Percent 13 3 4 2" xfId="22262" xr:uid="{55BB3B96-01E0-473D-81C1-B4414B1B9EA3}"/>
    <cellStyle name="Percent 13 3 5" xfId="9850" xr:uid="{00000000-0005-0000-0000-00007A260000}"/>
    <cellStyle name="Percent 13 3 5 2" xfId="29852" xr:uid="{7B8D17A7-4F6E-48D9-8146-9B5B4563ABBC}"/>
    <cellStyle name="Percent 13 3 6" xfId="9851" xr:uid="{00000000-0005-0000-0000-00007B260000}"/>
    <cellStyle name="Percent 13 3 6 2" xfId="29853" xr:uid="{FCA33836-6AEC-4104-B82C-4F6F54E887A0}"/>
    <cellStyle name="Percent 13 3 7" xfId="9852" xr:uid="{00000000-0005-0000-0000-00007C260000}"/>
    <cellStyle name="Percent 13 3 7 2" xfId="29854" xr:uid="{842CD277-2DCD-45A0-B235-BE3DBEC66BED}"/>
    <cellStyle name="Percent 13 3 8" xfId="20171" xr:uid="{5AC8A2D7-FAC1-4873-B5E2-19ED6BC812BA}"/>
    <cellStyle name="Percent 13 4" xfId="9853" xr:uid="{00000000-0005-0000-0000-00007D260000}"/>
    <cellStyle name="Percent 13 4 2" xfId="9854" xr:uid="{00000000-0005-0000-0000-00007E260000}"/>
    <cellStyle name="Percent 13 4 2 2" xfId="9855" xr:uid="{00000000-0005-0000-0000-00007F260000}"/>
    <cellStyle name="Percent 13 4 2 2 2" xfId="29855" xr:uid="{289316E2-04E0-41F8-810E-9939E92FCC1A}"/>
    <cellStyle name="Percent 13 4 2 3" xfId="9856" xr:uid="{00000000-0005-0000-0000-000080260000}"/>
    <cellStyle name="Percent 13 4 2 3 2" xfId="29856" xr:uid="{0F8A6F24-788F-4663-A86E-0B2FE4B40BA9}"/>
    <cellStyle name="Percent 13 4 2 4" xfId="9857" xr:uid="{00000000-0005-0000-0000-000081260000}"/>
    <cellStyle name="Percent 13 4 2 4 2" xfId="29857" xr:uid="{8BDD78F8-DDD2-48CB-8C98-42E18F5A4F94}"/>
    <cellStyle name="Percent 13 4 2 5" xfId="9858" xr:uid="{00000000-0005-0000-0000-000082260000}"/>
    <cellStyle name="Percent 13 4 2 5 2" xfId="29858" xr:uid="{5824C97C-BBE4-4DD4-91E2-012612C59AE3}"/>
    <cellStyle name="Percent 13 4 2 6" xfId="22266" xr:uid="{84E4672C-8994-4B3E-9D7B-D53496681341}"/>
    <cellStyle name="Percent 13 4 3" xfId="9859" xr:uid="{00000000-0005-0000-0000-000083260000}"/>
    <cellStyle name="Percent 13 4 3 2" xfId="9860" xr:uid="{00000000-0005-0000-0000-000084260000}"/>
    <cellStyle name="Percent 13 4 3 2 2" xfId="29859" xr:uid="{0F80209E-2478-4A3F-87FC-4AD76A9C3A3B}"/>
    <cellStyle name="Percent 13 4 3 3" xfId="9861" xr:uid="{00000000-0005-0000-0000-000085260000}"/>
    <cellStyle name="Percent 13 4 3 3 2" xfId="29860" xr:uid="{7E1F9437-40EC-4709-A3D5-E025EF9A0D4A}"/>
    <cellStyle name="Percent 13 4 3 4" xfId="9862" xr:uid="{00000000-0005-0000-0000-000086260000}"/>
    <cellStyle name="Percent 13 4 3 4 2" xfId="29861" xr:uid="{BBECAD90-E4AB-4AB0-8775-9299CBBE15CE}"/>
    <cellStyle name="Percent 13 4 3 5" xfId="9863" xr:uid="{00000000-0005-0000-0000-000087260000}"/>
    <cellStyle name="Percent 13 4 3 5 2" xfId="29862" xr:uid="{921310DD-8157-4D79-BA4E-457727CB369C}"/>
    <cellStyle name="Percent 13 4 3 6" xfId="22267" xr:uid="{80387AF2-E775-4529-8541-82C73C40F5B0}"/>
    <cellStyle name="Percent 13 4 4" xfId="9864" xr:uid="{00000000-0005-0000-0000-000088260000}"/>
    <cellStyle name="Percent 13 4 4 2" xfId="22265" xr:uid="{917D7503-117B-441F-9645-973363A695B7}"/>
    <cellStyle name="Percent 13 4 5" xfId="9865" xr:uid="{00000000-0005-0000-0000-000089260000}"/>
    <cellStyle name="Percent 13 4 5 2" xfId="29863" xr:uid="{99079EDB-E2FF-465F-876A-50C6728B258A}"/>
    <cellStyle name="Percent 13 4 6" xfId="9866" xr:uid="{00000000-0005-0000-0000-00008A260000}"/>
    <cellStyle name="Percent 13 4 6 2" xfId="29864" xr:uid="{BB879DAB-F0B7-4AD0-8829-BF9F77B73CC8}"/>
    <cellStyle name="Percent 13 4 7" xfId="9867" xr:uid="{00000000-0005-0000-0000-00008B260000}"/>
    <cellStyle name="Percent 13 4 7 2" xfId="29865" xr:uid="{89CA2457-1E49-4F55-9C6E-9653C4C23C8A}"/>
    <cellStyle name="Percent 13 4 8" xfId="20172" xr:uid="{521F8B51-0105-4D36-A7E7-86AB914D87F0}"/>
    <cellStyle name="Percent 13 5" xfId="9868" xr:uid="{00000000-0005-0000-0000-00008C260000}"/>
    <cellStyle name="Percent 13 5 2" xfId="9869" xr:uid="{00000000-0005-0000-0000-00008D260000}"/>
    <cellStyle name="Percent 13 5 2 2" xfId="9870" xr:uid="{00000000-0005-0000-0000-00008E260000}"/>
    <cellStyle name="Percent 13 5 2 2 2" xfId="29866" xr:uid="{51BEDEAC-AAF7-40C3-86D9-E728A2E394E7}"/>
    <cellStyle name="Percent 13 5 2 3" xfId="9871" xr:uid="{00000000-0005-0000-0000-00008F260000}"/>
    <cellStyle name="Percent 13 5 2 3 2" xfId="29867" xr:uid="{99891504-F42C-4AAC-86F5-723A41FE51BA}"/>
    <cellStyle name="Percent 13 5 2 4" xfId="9872" xr:uid="{00000000-0005-0000-0000-000090260000}"/>
    <cellStyle name="Percent 13 5 2 4 2" xfId="29868" xr:uid="{12E3E7F3-EB13-45DE-8791-29DD0BC010CC}"/>
    <cellStyle name="Percent 13 5 2 5" xfId="9873" xr:uid="{00000000-0005-0000-0000-000091260000}"/>
    <cellStyle name="Percent 13 5 2 5 2" xfId="29869" xr:uid="{A1D3256A-F7AA-45C5-9FF6-42E6F7286751}"/>
    <cellStyle name="Percent 13 5 2 6" xfId="22269" xr:uid="{48EA3851-2941-44FB-B9E6-BB841ACE129C}"/>
    <cellStyle name="Percent 13 5 3" xfId="9874" xr:uid="{00000000-0005-0000-0000-000092260000}"/>
    <cellStyle name="Percent 13 5 3 2" xfId="9875" xr:uid="{00000000-0005-0000-0000-000093260000}"/>
    <cellStyle name="Percent 13 5 3 2 2" xfId="29870" xr:uid="{8A07A1C7-5FF5-4087-BB6A-F5B7F3D2292D}"/>
    <cellStyle name="Percent 13 5 3 3" xfId="9876" xr:uid="{00000000-0005-0000-0000-000094260000}"/>
    <cellStyle name="Percent 13 5 3 3 2" xfId="29871" xr:uid="{3F8589D0-51B1-455D-A6B8-EF2D10229467}"/>
    <cellStyle name="Percent 13 5 3 4" xfId="9877" xr:uid="{00000000-0005-0000-0000-000095260000}"/>
    <cellStyle name="Percent 13 5 3 4 2" xfId="29872" xr:uid="{E7C14159-E052-442D-816B-4E4E20BD4435}"/>
    <cellStyle name="Percent 13 5 3 5" xfId="9878" xr:uid="{00000000-0005-0000-0000-000096260000}"/>
    <cellStyle name="Percent 13 5 3 5 2" xfId="29873" xr:uid="{EAC73038-B438-4711-A639-19722A18C7AE}"/>
    <cellStyle name="Percent 13 5 3 6" xfId="22270" xr:uid="{A1599B0B-5A5E-4265-9D9F-A12C5061115E}"/>
    <cellStyle name="Percent 13 5 4" xfId="9879" xr:uid="{00000000-0005-0000-0000-000097260000}"/>
    <cellStyle name="Percent 13 5 4 2" xfId="22268" xr:uid="{B4123FAF-0745-4902-B1C0-8880870EB452}"/>
    <cellStyle name="Percent 13 5 5" xfId="9880" xr:uid="{00000000-0005-0000-0000-000098260000}"/>
    <cellStyle name="Percent 13 5 5 2" xfId="29874" xr:uid="{A0052530-67DD-4A05-A3E2-ECE2DFEC5190}"/>
    <cellStyle name="Percent 13 5 6" xfId="9881" xr:uid="{00000000-0005-0000-0000-000099260000}"/>
    <cellStyle name="Percent 13 5 6 2" xfId="29875" xr:uid="{A4160C51-ED3A-46AF-9685-B658A244AE81}"/>
    <cellStyle name="Percent 13 5 7" xfId="9882" xr:uid="{00000000-0005-0000-0000-00009A260000}"/>
    <cellStyle name="Percent 13 5 7 2" xfId="29876" xr:uid="{C6F079DF-0C8A-46C1-9D9C-102935DE12BB}"/>
    <cellStyle name="Percent 13 5 8" xfId="20173" xr:uid="{099F9748-2923-4F21-BDD1-0110D1F319A3}"/>
    <cellStyle name="Percent 13 6" xfId="9883" xr:uid="{00000000-0005-0000-0000-00009B260000}"/>
    <cellStyle name="Percent 13 6 2" xfId="9884" xr:uid="{00000000-0005-0000-0000-00009C260000}"/>
    <cellStyle name="Percent 13 6 2 2" xfId="9885" xr:uid="{00000000-0005-0000-0000-00009D260000}"/>
    <cellStyle name="Percent 13 6 2 2 2" xfId="29877" xr:uid="{6B6055EF-0EA8-4FC9-8ECC-A6851A11A8F2}"/>
    <cellStyle name="Percent 13 6 2 3" xfId="9886" xr:uid="{00000000-0005-0000-0000-00009E260000}"/>
    <cellStyle name="Percent 13 6 2 3 2" xfId="29878" xr:uid="{19D7C531-0492-4748-8C75-A84130C12B04}"/>
    <cellStyle name="Percent 13 6 2 4" xfId="9887" xr:uid="{00000000-0005-0000-0000-00009F260000}"/>
    <cellStyle name="Percent 13 6 2 4 2" xfId="29879" xr:uid="{92CA5BE4-4A73-489A-8545-7B342914A9CA}"/>
    <cellStyle name="Percent 13 6 2 5" xfId="9888" xr:uid="{00000000-0005-0000-0000-0000A0260000}"/>
    <cellStyle name="Percent 13 6 2 5 2" xfId="29880" xr:uid="{92EC4E8C-B208-463C-AC42-01B1077E3A19}"/>
    <cellStyle name="Percent 13 6 2 6" xfId="22272" xr:uid="{C2DC0CDC-B563-40EE-B3C8-9BBD65949F5F}"/>
    <cellStyle name="Percent 13 6 3" xfId="9889" xr:uid="{00000000-0005-0000-0000-0000A1260000}"/>
    <cellStyle name="Percent 13 6 3 2" xfId="9890" xr:uid="{00000000-0005-0000-0000-0000A2260000}"/>
    <cellStyle name="Percent 13 6 3 2 2" xfId="29881" xr:uid="{73864128-D521-49F1-90E8-69D4A160AAE6}"/>
    <cellStyle name="Percent 13 6 3 3" xfId="9891" xr:uid="{00000000-0005-0000-0000-0000A3260000}"/>
    <cellStyle name="Percent 13 6 3 3 2" xfId="29882" xr:uid="{859C20CA-B654-4823-878E-27199B73004E}"/>
    <cellStyle name="Percent 13 6 3 4" xfId="9892" xr:uid="{00000000-0005-0000-0000-0000A4260000}"/>
    <cellStyle name="Percent 13 6 3 4 2" xfId="29883" xr:uid="{EA6E410D-DB45-48BE-A60D-5245426FE12A}"/>
    <cellStyle name="Percent 13 6 3 5" xfId="9893" xr:uid="{00000000-0005-0000-0000-0000A5260000}"/>
    <cellStyle name="Percent 13 6 3 5 2" xfId="29884" xr:uid="{83BB0079-6566-4B60-BD98-4DB61388F8DD}"/>
    <cellStyle name="Percent 13 6 3 6" xfId="22273" xr:uid="{8F42949F-9B43-4B19-9D0E-2B98C10BC759}"/>
    <cellStyle name="Percent 13 6 4" xfId="9894" xr:uid="{00000000-0005-0000-0000-0000A6260000}"/>
    <cellStyle name="Percent 13 6 4 2" xfId="22271" xr:uid="{55899C1C-8DE8-458E-8E89-ABBE8EC9E046}"/>
    <cellStyle name="Percent 13 6 5" xfId="9895" xr:uid="{00000000-0005-0000-0000-0000A7260000}"/>
    <cellStyle name="Percent 13 6 5 2" xfId="29885" xr:uid="{4B294E80-3E1C-4AF7-AA1B-30571F6247B6}"/>
    <cellStyle name="Percent 13 6 6" xfId="9896" xr:uid="{00000000-0005-0000-0000-0000A8260000}"/>
    <cellStyle name="Percent 13 6 6 2" xfId="29886" xr:uid="{260B7535-B5F7-4363-8EDC-598F87C12A63}"/>
    <cellStyle name="Percent 13 6 7" xfId="9897" xr:uid="{00000000-0005-0000-0000-0000A9260000}"/>
    <cellStyle name="Percent 13 6 7 2" xfId="29887" xr:uid="{53CE9B97-E77B-43C7-9B68-61EDC966508A}"/>
    <cellStyle name="Percent 13 6 8" xfId="20174" xr:uid="{577F3262-1ADC-4A59-A10A-6DE7D77D1247}"/>
    <cellStyle name="Percent 13 7" xfId="9898" xr:uid="{00000000-0005-0000-0000-0000AA260000}"/>
    <cellStyle name="Percent 13 7 10" xfId="20175" xr:uid="{4B4C3032-A8CF-4D5E-BC63-3BD8E9ED8B2B}"/>
    <cellStyle name="Percent 13 7 2" xfId="9899" xr:uid="{00000000-0005-0000-0000-0000AB260000}"/>
    <cellStyle name="Percent 13 7 2 2" xfId="9900" xr:uid="{00000000-0005-0000-0000-0000AC260000}"/>
    <cellStyle name="Percent 13 7 2 2 2" xfId="29888" xr:uid="{1181E1E0-F37F-49DC-BBC4-D17F261AAD59}"/>
    <cellStyle name="Percent 13 7 2 3" xfId="9901" xr:uid="{00000000-0005-0000-0000-0000AD260000}"/>
    <cellStyle name="Percent 13 7 2 3 2" xfId="29889" xr:uid="{4D494896-2F01-4914-A357-0E40A762654C}"/>
    <cellStyle name="Percent 13 7 2 4" xfId="9902" xr:uid="{00000000-0005-0000-0000-0000AE260000}"/>
    <cellStyle name="Percent 13 7 2 4 2" xfId="29890" xr:uid="{C03741AE-DC6F-4F7F-A9C3-3807DA58D172}"/>
    <cellStyle name="Percent 13 7 2 5" xfId="9903" xr:uid="{00000000-0005-0000-0000-0000AF260000}"/>
    <cellStyle name="Percent 13 7 2 5 2" xfId="29891" xr:uid="{55EA3ED5-64F7-468A-B9A3-DEAF1E0AA280}"/>
    <cellStyle name="Percent 13 7 2 6" xfId="22275" xr:uid="{43EF2093-BCC4-4A61-823D-767578F27D47}"/>
    <cellStyle name="Percent 13 7 3" xfId="9904" xr:uid="{00000000-0005-0000-0000-0000B0260000}"/>
    <cellStyle name="Percent 13 7 3 2" xfId="9905" xr:uid="{00000000-0005-0000-0000-0000B1260000}"/>
    <cellStyle name="Percent 13 7 3 2 2" xfId="29892" xr:uid="{AD96EC71-5484-423E-951A-4685AB6D40BC}"/>
    <cellStyle name="Percent 13 7 3 3" xfId="9906" xr:uid="{00000000-0005-0000-0000-0000B2260000}"/>
    <cellStyle name="Percent 13 7 3 3 2" xfId="29893" xr:uid="{EF1C4D02-B5E2-43B8-806C-248A3A03BF23}"/>
    <cellStyle name="Percent 13 7 3 4" xfId="9907" xr:uid="{00000000-0005-0000-0000-0000B3260000}"/>
    <cellStyle name="Percent 13 7 3 4 2" xfId="29894" xr:uid="{098E85FB-5DA9-4B4B-9455-EBD2BEA13EC9}"/>
    <cellStyle name="Percent 13 7 3 5" xfId="9908" xr:uid="{00000000-0005-0000-0000-0000B4260000}"/>
    <cellStyle name="Percent 13 7 3 5 2" xfId="29895" xr:uid="{577997ED-29FE-4A40-97A6-FC85964A3A71}"/>
    <cellStyle name="Percent 13 7 3 6" xfId="22276" xr:uid="{5F16878E-1A18-4734-9814-FD203B6B0FBB}"/>
    <cellStyle name="Percent 13 7 4" xfId="9909" xr:uid="{00000000-0005-0000-0000-0000B5260000}"/>
    <cellStyle name="Percent 13 7 4 2" xfId="9910" xr:uid="{00000000-0005-0000-0000-0000B6260000}"/>
    <cellStyle name="Percent 13 7 4 2 2" xfId="29896" xr:uid="{B708318E-1FA7-4514-8B3C-B5D86E7BFD1C}"/>
    <cellStyle name="Percent 13 7 4 3" xfId="9911" xr:uid="{00000000-0005-0000-0000-0000B7260000}"/>
    <cellStyle name="Percent 13 7 4 3 2" xfId="29897" xr:uid="{31892E6D-59A4-4732-939F-6467D7623244}"/>
    <cellStyle name="Percent 13 7 4 4" xfId="9912" xr:uid="{00000000-0005-0000-0000-0000B8260000}"/>
    <cellStyle name="Percent 13 7 4 4 2" xfId="29898" xr:uid="{43782C6A-93DE-440C-A668-A9796F8AE78B}"/>
    <cellStyle name="Percent 13 7 4 5" xfId="9913" xr:uid="{00000000-0005-0000-0000-0000B9260000}"/>
    <cellStyle name="Percent 13 7 4 5 2" xfId="29899" xr:uid="{D42350FD-A24A-4C68-A266-1304E864D263}"/>
    <cellStyle name="Percent 13 7 4 6" xfId="22277" xr:uid="{6EC3F53D-66D1-45DD-BA7A-49016F8BFF7F}"/>
    <cellStyle name="Percent 13 7 5" xfId="9914" xr:uid="{00000000-0005-0000-0000-0000BA260000}"/>
    <cellStyle name="Percent 13 7 5 2" xfId="9915" xr:uid="{00000000-0005-0000-0000-0000BB260000}"/>
    <cellStyle name="Percent 13 7 5 2 2" xfId="29900" xr:uid="{3ADF3BC4-DFE2-4185-8927-D711DEB4E01B}"/>
    <cellStyle name="Percent 13 7 5 3" xfId="9916" xr:uid="{00000000-0005-0000-0000-0000BC260000}"/>
    <cellStyle name="Percent 13 7 5 3 2" xfId="29901" xr:uid="{07E981F0-3FE6-437A-87BA-7132F3D95549}"/>
    <cellStyle name="Percent 13 7 5 4" xfId="9917" xr:uid="{00000000-0005-0000-0000-0000BD260000}"/>
    <cellStyle name="Percent 13 7 5 4 2" xfId="29902" xr:uid="{CFD9EBBB-AFB5-42E1-B948-B38DC00B332C}"/>
    <cellStyle name="Percent 13 7 5 5" xfId="9918" xr:uid="{00000000-0005-0000-0000-0000BE260000}"/>
    <cellStyle name="Percent 13 7 5 5 2" xfId="29903" xr:uid="{F3EAB160-EF31-45A1-9218-F51478F02CB0}"/>
    <cellStyle name="Percent 13 7 5 6" xfId="22278" xr:uid="{D8A17892-BBAB-4DC9-86EB-2F4B6C20B9A3}"/>
    <cellStyle name="Percent 13 7 6" xfId="9919" xr:uid="{00000000-0005-0000-0000-0000BF260000}"/>
    <cellStyle name="Percent 13 7 6 2" xfId="22274" xr:uid="{24DB0547-280F-47C4-8E3F-B0F3776D681C}"/>
    <cellStyle name="Percent 13 7 7" xfId="9920" xr:uid="{00000000-0005-0000-0000-0000C0260000}"/>
    <cellStyle name="Percent 13 7 7 2" xfId="29904" xr:uid="{753C8F5F-4BE5-4585-875A-921BA3234C2B}"/>
    <cellStyle name="Percent 13 7 8" xfId="9921" xr:uid="{00000000-0005-0000-0000-0000C1260000}"/>
    <cellStyle name="Percent 13 7 8 2" xfId="29905" xr:uid="{E3B6B66F-E41C-4281-82B4-31588A66953E}"/>
    <cellStyle name="Percent 13 7 9" xfId="9922" xr:uid="{00000000-0005-0000-0000-0000C2260000}"/>
    <cellStyle name="Percent 13 7 9 2" xfId="29906" xr:uid="{EFB7E4B0-ECE2-4294-88E9-6C56E2598527}"/>
    <cellStyle name="Percent 13 8" xfId="9923" xr:uid="{00000000-0005-0000-0000-0000C3260000}"/>
    <cellStyle name="Percent 13 8 2" xfId="9924" xr:uid="{00000000-0005-0000-0000-0000C4260000}"/>
    <cellStyle name="Percent 13 8 2 2" xfId="9925" xr:uid="{00000000-0005-0000-0000-0000C5260000}"/>
    <cellStyle name="Percent 13 8 2 2 2" xfId="29907" xr:uid="{BD5EE1E7-AF85-4874-ACB8-FC0EA041675C}"/>
    <cellStyle name="Percent 13 8 2 3" xfId="9926" xr:uid="{00000000-0005-0000-0000-0000C6260000}"/>
    <cellStyle name="Percent 13 8 2 3 2" xfId="29908" xr:uid="{1D2F0AB6-6D1C-45F8-B527-0082850EC7D2}"/>
    <cellStyle name="Percent 13 8 2 4" xfId="9927" xr:uid="{00000000-0005-0000-0000-0000C7260000}"/>
    <cellStyle name="Percent 13 8 2 4 2" xfId="29909" xr:uid="{B6EF2BFA-A1EB-407A-A5F4-E74B3D002856}"/>
    <cellStyle name="Percent 13 8 2 5" xfId="9928" xr:uid="{00000000-0005-0000-0000-0000C8260000}"/>
    <cellStyle name="Percent 13 8 2 5 2" xfId="29910" xr:uid="{2427738E-74B2-4C3A-A5F9-587FB2688F03}"/>
    <cellStyle name="Percent 13 8 2 6" xfId="22280" xr:uid="{D1A35CE3-FC77-43D0-A7D2-D27E3183B69E}"/>
    <cellStyle name="Percent 13 8 3" xfId="9929" xr:uid="{00000000-0005-0000-0000-0000C9260000}"/>
    <cellStyle name="Percent 13 8 3 2" xfId="9930" xr:uid="{00000000-0005-0000-0000-0000CA260000}"/>
    <cellStyle name="Percent 13 8 3 2 2" xfId="29911" xr:uid="{7F9B0A7A-8F11-47FB-8CCF-E01374602ED2}"/>
    <cellStyle name="Percent 13 8 3 3" xfId="9931" xr:uid="{00000000-0005-0000-0000-0000CB260000}"/>
    <cellStyle name="Percent 13 8 3 3 2" xfId="29912" xr:uid="{6902F15E-4EC9-44BE-A31B-BB786CC7912D}"/>
    <cellStyle name="Percent 13 8 3 4" xfId="9932" xr:uid="{00000000-0005-0000-0000-0000CC260000}"/>
    <cellStyle name="Percent 13 8 3 4 2" xfId="29913" xr:uid="{80890E37-E180-4AAD-8B74-1BF4B38542AF}"/>
    <cellStyle name="Percent 13 8 3 5" xfId="9933" xr:uid="{00000000-0005-0000-0000-0000CD260000}"/>
    <cellStyle name="Percent 13 8 3 5 2" xfId="29914" xr:uid="{F5E79CB2-B7B4-4861-8DC3-6CC1288A66D4}"/>
    <cellStyle name="Percent 13 8 3 6" xfId="22281" xr:uid="{77D284FF-4E1A-4DE8-AF4E-B9389D677BA9}"/>
    <cellStyle name="Percent 13 8 4" xfId="9934" xr:uid="{00000000-0005-0000-0000-0000CE260000}"/>
    <cellStyle name="Percent 13 8 4 2" xfId="22279" xr:uid="{38D0598F-4599-434C-BC5E-054365F9CFA7}"/>
    <cellStyle name="Percent 13 8 5" xfId="9935" xr:uid="{00000000-0005-0000-0000-0000CF260000}"/>
    <cellStyle name="Percent 13 8 5 2" xfId="29915" xr:uid="{2A81B1CD-246A-4EDA-BF15-C906E5AD8A60}"/>
    <cellStyle name="Percent 13 8 6" xfId="9936" xr:uid="{00000000-0005-0000-0000-0000D0260000}"/>
    <cellStyle name="Percent 13 8 6 2" xfId="29916" xr:uid="{DC855F55-1B23-4E02-93D6-F0A1DA740CF0}"/>
    <cellStyle name="Percent 13 8 7" xfId="9937" xr:uid="{00000000-0005-0000-0000-0000D1260000}"/>
    <cellStyle name="Percent 13 8 7 2" xfId="29917" xr:uid="{D469DBC5-BAE4-405B-9917-AD8EBBE4433D}"/>
    <cellStyle name="Percent 13 8 8" xfId="20176" xr:uid="{A3F57EAE-42EB-4B67-963E-8A1B41E26560}"/>
    <cellStyle name="Percent 13 9" xfId="9938" xr:uid="{00000000-0005-0000-0000-0000D2260000}"/>
    <cellStyle name="Percent 13 9 2" xfId="9939" xr:uid="{00000000-0005-0000-0000-0000D3260000}"/>
    <cellStyle name="Percent 13 9 2 2" xfId="29918" xr:uid="{6133A796-DE8D-47DD-AA64-16DF9C741250}"/>
    <cellStyle name="Percent 13 9 3" xfId="9940" xr:uid="{00000000-0005-0000-0000-0000D4260000}"/>
    <cellStyle name="Percent 13 9 3 2" xfId="29919" xr:uid="{C2C8EC01-EE60-474D-AC8F-EFAFA5F41D77}"/>
    <cellStyle name="Percent 13 9 4" xfId="9941" xr:uid="{00000000-0005-0000-0000-0000D5260000}"/>
    <cellStyle name="Percent 13 9 4 2" xfId="29920" xr:uid="{A1C8F472-A08E-4DA7-92D4-B3AA91522409}"/>
    <cellStyle name="Percent 13 9 5" xfId="9942" xr:uid="{00000000-0005-0000-0000-0000D6260000}"/>
    <cellStyle name="Percent 13 9 5 2" xfId="29921" xr:uid="{95F6E233-DF90-4E06-83EA-B2E227F0C097}"/>
    <cellStyle name="Percent 13 9 6" xfId="22282" xr:uid="{734797FA-8619-45BA-97F9-7B2E6B599674}"/>
    <cellStyle name="Percent 14" xfId="9943" xr:uid="{00000000-0005-0000-0000-0000D7260000}"/>
    <cellStyle name="Percent 14 10" xfId="9944" xr:uid="{00000000-0005-0000-0000-0000D8260000}"/>
    <cellStyle name="Percent 14 10 2" xfId="9945" xr:uid="{00000000-0005-0000-0000-0000D9260000}"/>
    <cellStyle name="Percent 14 10 2 2" xfId="29922" xr:uid="{FDBB57DA-0D73-46FD-B4BE-637C84900C54}"/>
    <cellStyle name="Percent 14 10 3" xfId="9946" xr:uid="{00000000-0005-0000-0000-0000DA260000}"/>
    <cellStyle name="Percent 14 10 3 2" xfId="29923" xr:uid="{47255EEA-4DF9-4DE5-BD10-5182D5E193FE}"/>
    <cellStyle name="Percent 14 10 4" xfId="9947" xr:uid="{00000000-0005-0000-0000-0000DB260000}"/>
    <cellStyle name="Percent 14 10 4 2" xfId="29924" xr:uid="{889386F7-7499-42AF-8018-F4B26F3AE561}"/>
    <cellStyle name="Percent 14 10 5" xfId="9948" xr:uid="{00000000-0005-0000-0000-0000DC260000}"/>
    <cellStyle name="Percent 14 10 5 2" xfId="29925" xr:uid="{6AAE6C83-F651-45C7-929F-3CBBB71B35D8}"/>
    <cellStyle name="Percent 14 10 6" xfId="22284" xr:uid="{C0C4CC73-680D-475B-AE03-A9B75C03E1CB}"/>
    <cellStyle name="Percent 14 11" xfId="9949" xr:uid="{00000000-0005-0000-0000-0000DD260000}"/>
    <cellStyle name="Percent 14 11 2" xfId="22283" xr:uid="{983E6E41-D06A-40F0-9B4D-2B4B0DA2E25A}"/>
    <cellStyle name="Percent 14 12" xfId="9950" xr:uid="{00000000-0005-0000-0000-0000DE260000}"/>
    <cellStyle name="Percent 14 12 2" xfId="29926" xr:uid="{3A14FE09-94A3-4B95-AFE7-93FB3D8CE551}"/>
    <cellStyle name="Percent 14 13" xfId="9951" xr:uid="{00000000-0005-0000-0000-0000DF260000}"/>
    <cellStyle name="Percent 14 13 2" xfId="29927" xr:uid="{9B86969A-C742-4A0D-AB14-05588AD76BAC}"/>
    <cellStyle name="Percent 14 14" xfId="9952" xr:uid="{00000000-0005-0000-0000-0000E0260000}"/>
    <cellStyle name="Percent 14 14 2" xfId="29928" xr:uid="{9B4A6843-939D-4A29-B627-BB49BB5B884D}"/>
    <cellStyle name="Percent 14 15" xfId="20177" xr:uid="{7158EEE4-ACBA-401F-98C9-3764B639DAFE}"/>
    <cellStyle name="Percent 14 2" xfId="9953" xr:uid="{00000000-0005-0000-0000-0000E1260000}"/>
    <cellStyle name="Percent 14 2 2" xfId="9954" xr:uid="{00000000-0005-0000-0000-0000E2260000}"/>
    <cellStyle name="Percent 14 2 2 2" xfId="9955" xr:uid="{00000000-0005-0000-0000-0000E3260000}"/>
    <cellStyle name="Percent 14 2 2 2 2" xfId="29929" xr:uid="{5A3292F8-B5C7-4A2E-AE24-0799EF90C607}"/>
    <cellStyle name="Percent 14 2 2 3" xfId="9956" xr:uid="{00000000-0005-0000-0000-0000E4260000}"/>
    <cellStyle name="Percent 14 2 2 3 2" xfId="29930" xr:uid="{67C431D9-67CE-46A0-8DF7-DC36F102B89F}"/>
    <cellStyle name="Percent 14 2 2 4" xfId="9957" xr:uid="{00000000-0005-0000-0000-0000E5260000}"/>
    <cellStyle name="Percent 14 2 2 4 2" xfId="29931" xr:uid="{DEBB2AAB-CD91-4D75-88DB-3F0C769DD624}"/>
    <cellStyle name="Percent 14 2 2 5" xfId="9958" xr:uid="{00000000-0005-0000-0000-0000E6260000}"/>
    <cellStyle name="Percent 14 2 2 5 2" xfId="29932" xr:uid="{4F9D766E-563B-4392-9D28-612E70BDA11D}"/>
    <cellStyle name="Percent 14 2 2 6" xfId="22286" xr:uid="{18E94CF7-84F7-46B3-ADB4-696CD243D9D8}"/>
    <cellStyle name="Percent 14 2 3" xfId="9959" xr:uid="{00000000-0005-0000-0000-0000E7260000}"/>
    <cellStyle name="Percent 14 2 3 2" xfId="9960" xr:uid="{00000000-0005-0000-0000-0000E8260000}"/>
    <cellStyle name="Percent 14 2 3 2 2" xfId="29933" xr:uid="{836150A1-DC87-4020-B5C2-C834E7551E5C}"/>
    <cellStyle name="Percent 14 2 3 3" xfId="9961" xr:uid="{00000000-0005-0000-0000-0000E9260000}"/>
    <cellStyle name="Percent 14 2 3 3 2" xfId="29934" xr:uid="{0DBE50BA-749F-45BD-9CF4-6783AD2A3BD9}"/>
    <cellStyle name="Percent 14 2 3 4" xfId="9962" xr:uid="{00000000-0005-0000-0000-0000EA260000}"/>
    <cellStyle name="Percent 14 2 3 4 2" xfId="29935" xr:uid="{BA28E044-9ABA-486F-83CE-43BE4B888DB2}"/>
    <cellStyle name="Percent 14 2 3 5" xfId="9963" xr:uid="{00000000-0005-0000-0000-0000EB260000}"/>
    <cellStyle name="Percent 14 2 3 5 2" xfId="29936" xr:uid="{CF45FD66-1066-4E6B-8B73-DD02B4DC74A4}"/>
    <cellStyle name="Percent 14 2 3 6" xfId="22287" xr:uid="{B8622044-BAFF-48A2-8838-2AA3A0498308}"/>
    <cellStyle name="Percent 14 2 4" xfId="9964" xr:uid="{00000000-0005-0000-0000-0000EC260000}"/>
    <cellStyle name="Percent 14 2 4 2" xfId="22285" xr:uid="{FBFD617F-DBEA-4EDB-8F82-E6159A434F3C}"/>
    <cellStyle name="Percent 14 2 5" xfId="9965" xr:uid="{00000000-0005-0000-0000-0000ED260000}"/>
    <cellStyle name="Percent 14 2 5 2" xfId="29937" xr:uid="{F38E58E4-167A-414F-B566-76EDC1E0472B}"/>
    <cellStyle name="Percent 14 2 6" xfId="9966" xr:uid="{00000000-0005-0000-0000-0000EE260000}"/>
    <cellStyle name="Percent 14 2 6 2" xfId="29938" xr:uid="{4674E33D-FD0A-4915-83E0-51E7E0FDDC82}"/>
    <cellStyle name="Percent 14 2 7" xfId="9967" xr:uid="{00000000-0005-0000-0000-0000EF260000}"/>
    <cellStyle name="Percent 14 2 7 2" xfId="29939" xr:uid="{709C85A9-7014-4F8B-96EB-9FE5A97C54D3}"/>
    <cellStyle name="Percent 14 2 8" xfId="20178" xr:uid="{6387E4EE-A7E5-4E8B-B8F6-F415305686C8}"/>
    <cellStyle name="Percent 14 3" xfId="9968" xr:uid="{00000000-0005-0000-0000-0000F0260000}"/>
    <cellStyle name="Percent 14 3 2" xfId="9969" xr:uid="{00000000-0005-0000-0000-0000F1260000}"/>
    <cellStyle name="Percent 14 3 2 2" xfId="9970" xr:uid="{00000000-0005-0000-0000-0000F2260000}"/>
    <cellStyle name="Percent 14 3 2 2 2" xfId="29940" xr:uid="{FC615372-8BD4-47DF-9C0C-4421268BB583}"/>
    <cellStyle name="Percent 14 3 2 3" xfId="9971" xr:uid="{00000000-0005-0000-0000-0000F3260000}"/>
    <cellStyle name="Percent 14 3 2 3 2" xfId="29941" xr:uid="{208CC695-25CE-432B-BB4E-038408902693}"/>
    <cellStyle name="Percent 14 3 2 4" xfId="9972" xr:uid="{00000000-0005-0000-0000-0000F4260000}"/>
    <cellStyle name="Percent 14 3 2 4 2" xfId="29942" xr:uid="{F36CCD4A-54C9-4A6A-B0D2-3E839A893647}"/>
    <cellStyle name="Percent 14 3 2 5" xfId="9973" xr:uid="{00000000-0005-0000-0000-0000F5260000}"/>
    <cellStyle name="Percent 14 3 2 5 2" xfId="29943" xr:uid="{7ACFE17F-EC4A-4061-AA24-0F99A7E9679E}"/>
    <cellStyle name="Percent 14 3 2 6" xfId="22289" xr:uid="{AA01AD55-7B63-4725-AF28-A36A36CCF2E6}"/>
    <cellStyle name="Percent 14 3 3" xfId="9974" xr:uid="{00000000-0005-0000-0000-0000F6260000}"/>
    <cellStyle name="Percent 14 3 3 2" xfId="9975" xr:uid="{00000000-0005-0000-0000-0000F7260000}"/>
    <cellStyle name="Percent 14 3 3 2 2" xfId="29944" xr:uid="{04B5F9D5-1108-4156-A9D8-04C00F013E78}"/>
    <cellStyle name="Percent 14 3 3 3" xfId="9976" xr:uid="{00000000-0005-0000-0000-0000F8260000}"/>
    <cellStyle name="Percent 14 3 3 3 2" xfId="29945" xr:uid="{8210364A-7730-440A-8089-6E8E73128BB0}"/>
    <cellStyle name="Percent 14 3 3 4" xfId="9977" xr:uid="{00000000-0005-0000-0000-0000F9260000}"/>
    <cellStyle name="Percent 14 3 3 4 2" xfId="29946" xr:uid="{F4347C53-1AD9-46B4-954C-716987238554}"/>
    <cellStyle name="Percent 14 3 3 5" xfId="9978" xr:uid="{00000000-0005-0000-0000-0000FA260000}"/>
    <cellStyle name="Percent 14 3 3 5 2" xfId="29947" xr:uid="{1B427DAA-75A4-45FA-A639-0692BAADC518}"/>
    <cellStyle name="Percent 14 3 3 6" xfId="22290" xr:uid="{308883FC-048D-4F0E-BDB8-D62A20E936FE}"/>
    <cellStyle name="Percent 14 3 4" xfId="9979" xr:uid="{00000000-0005-0000-0000-0000FB260000}"/>
    <cellStyle name="Percent 14 3 4 2" xfId="22288" xr:uid="{308C5DCD-69D3-4BAF-8BDF-426283CAEDE4}"/>
    <cellStyle name="Percent 14 3 5" xfId="9980" xr:uid="{00000000-0005-0000-0000-0000FC260000}"/>
    <cellStyle name="Percent 14 3 5 2" xfId="29948" xr:uid="{34A8CEA4-5FA8-4947-81F8-8EF0B5B65C0C}"/>
    <cellStyle name="Percent 14 3 6" xfId="9981" xr:uid="{00000000-0005-0000-0000-0000FD260000}"/>
    <cellStyle name="Percent 14 3 6 2" xfId="29949" xr:uid="{4BA6227E-BA61-42DC-ABE1-984E302FE59A}"/>
    <cellStyle name="Percent 14 3 7" xfId="9982" xr:uid="{00000000-0005-0000-0000-0000FE260000}"/>
    <cellStyle name="Percent 14 3 7 2" xfId="29950" xr:uid="{5FF4946B-764D-4572-BAE5-C68C4A6CDDFF}"/>
    <cellStyle name="Percent 14 3 8" xfId="20179" xr:uid="{57C4399A-C86E-48DF-BBB7-EBA68A77CD95}"/>
    <cellStyle name="Percent 14 4" xfId="9983" xr:uid="{00000000-0005-0000-0000-0000FF260000}"/>
    <cellStyle name="Percent 14 4 2" xfId="9984" xr:uid="{00000000-0005-0000-0000-000000270000}"/>
    <cellStyle name="Percent 14 4 2 2" xfId="9985" xr:uid="{00000000-0005-0000-0000-000001270000}"/>
    <cellStyle name="Percent 14 4 2 2 2" xfId="29951" xr:uid="{4875A9B1-E443-4E4E-8CC8-9839CB99BD8B}"/>
    <cellStyle name="Percent 14 4 2 3" xfId="9986" xr:uid="{00000000-0005-0000-0000-000002270000}"/>
    <cellStyle name="Percent 14 4 2 3 2" xfId="29952" xr:uid="{430A5626-7DEC-40A9-AEDD-898250BCA3D9}"/>
    <cellStyle name="Percent 14 4 2 4" xfId="9987" xr:uid="{00000000-0005-0000-0000-000003270000}"/>
    <cellStyle name="Percent 14 4 2 4 2" xfId="29953" xr:uid="{DD20026B-B27C-4693-AA8C-E5D4851ABC2B}"/>
    <cellStyle name="Percent 14 4 2 5" xfId="9988" xr:uid="{00000000-0005-0000-0000-000004270000}"/>
    <cellStyle name="Percent 14 4 2 5 2" xfId="29954" xr:uid="{72EBDCBC-7404-46ED-8050-439DD15551DA}"/>
    <cellStyle name="Percent 14 4 2 6" xfId="22292" xr:uid="{5B44628D-7DCE-4637-B54B-B8DF8B3387A5}"/>
    <cellStyle name="Percent 14 4 3" xfId="9989" xr:uid="{00000000-0005-0000-0000-000005270000}"/>
    <cellStyle name="Percent 14 4 3 2" xfId="9990" xr:uid="{00000000-0005-0000-0000-000006270000}"/>
    <cellStyle name="Percent 14 4 3 2 2" xfId="29955" xr:uid="{FF1080EC-4B8E-487F-A28F-94496A6EA5C9}"/>
    <cellStyle name="Percent 14 4 3 3" xfId="9991" xr:uid="{00000000-0005-0000-0000-000007270000}"/>
    <cellStyle name="Percent 14 4 3 3 2" xfId="29956" xr:uid="{6ECCC9B2-F013-49DA-B291-D4AF6513B38D}"/>
    <cellStyle name="Percent 14 4 3 4" xfId="9992" xr:uid="{00000000-0005-0000-0000-000008270000}"/>
    <cellStyle name="Percent 14 4 3 4 2" xfId="29957" xr:uid="{CB0C5072-23F9-4FA2-A7B9-A8FFA16E138F}"/>
    <cellStyle name="Percent 14 4 3 5" xfId="9993" xr:uid="{00000000-0005-0000-0000-000009270000}"/>
    <cellStyle name="Percent 14 4 3 5 2" xfId="29958" xr:uid="{04319851-F250-47F7-8A6B-15B1139BBF12}"/>
    <cellStyle name="Percent 14 4 3 6" xfId="22293" xr:uid="{9F198CA8-888D-446F-894E-F71495D430BD}"/>
    <cellStyle name="Percent 14 4 4" xfId="9994" xr:uid="{00000000-0005-0000-0000-00000A270000}"/>
    <cellStyle name="Percent 14 4 4 2" xfId="22291" xr:uid="{DE1F38EF-C70E-47E7-9B45-B9DF51D7501E}"/>
    <cellStyle name="Percent 14 4 5" xfId="9995" xr:uid="{00000000-0005-0000-0000-00000B270000}"/>
    <cellStyle name="Percent 14 4 5 2" xfId="29959" xr:uid="{B19B73BA-C328-4A69-A4ED-09832C2B67BB}"/>
    <cellStyle name="Percent 14 4 6" xfId="9996" xr:uid="{00000000-0005-0000-0000-00000C270000}"/>
    <cellStyle name="Percent 14 4 6 2" xfId="29960" xr:uid="{7F3ECBB2-9523-456F-A77F-0C2C410D9646}"/>
    <cellStyle name="Percent 14 4 7" xfId="9997" xr:uid="{00000000-0005-0000-0000-00000D270000}"/>
    <cellStyle name="Percent 14 4 7 2" xfId="29961" xr:uid="{EDABAEF8-358D-41F9-8660-318E80557852}"/>
    <cellStyle name="Percent 14 4 8" xfId="20180" xr:uid="{8477D88F-93C3-4A90-9529-56BF689257D6}"/>
    <cellStyle name="Percent 14 5" xfId="9998" xr:uid="{00000000-0005-0000-0000-00000E270000}"/>
    <cellStyle name="Percent 14 5 2" xfId="9999" xr:uid="{00000000-0005-0000-0000-00000F270000}"/>
    <cellStyle name="Percent 14 5 2 2" xfId="10000" xr:uid="{00000000-0005-0000-0000-000010270000}"/>
    <cellStyle name="Percent 14 5 2 2 2" xfId="29962" xr:uid="{B353ECBC-2E09-4ED7-8980-DD43B593F3C7}"/>
    <cellStyle name="Percent 14 5 2 3" xfId="10001" xr:uid="{00000000-0005-0000-0000-000011270000}"/>
    <cellStyle name="Percent 14 5 2 3 2" xfId="29963" xr:uid="{C90B015A-C74C-4AC9-87F8-0A55FC838C5C}"/>
    <cellStyle name="Percent 14 5 2 4" xfId="10002" xr:uid="{00000000-0005-0000-0000-000012270000}"/>
    <cellStyle name="Percent 14 5 2 4 2" xfId="29964" xr:uid="{4FAFB649-5C1E-4CB4-BE15-216B82FB5085}"/>
    <cellStyle name="Percent 14 5 2 5" xfId="10003" xr:uid="{00000000-0005-0000-0000-000013270000}"/>
    <cellStyle name="Percent 14 5 2 5 2" xfId="29965" xr:uid="{71E6A7EB-2BA3-4D4F-A9A2-6EF85C4044CE}"/>
    <cellStyle name="Percent 14 5 2 6" xfId="22295" xr:uid="{A701ECA2-F53F-43B3-9E3A-8BDFA7EC3D9D}"/>
    <cellStyle name="Percent 14 5 3" xfId="10004" xr:uid="{00000000-0005-0000-0000-000014270000}"/>
    <cellStyle name="Percent 14 5 3 2" xfId="10005" xr:uid="{00000000-0005-0000-0000-000015270000}"/>
    <cellStyle name="Percent 14 5 3 2 2" xfId="29966" xr:uid="{37323DD8-9A1D-4806-AA95-D3B35CD3EB36}"/>
    <cellStyle name="Percent 14 5 3 3" xfId="10006" xr:uid="{00000000-0005-0000-0000-000016270000}"/>
    <cellStyle name="Percent 14 5 3 3 2" xfId="29967" xr:uid="{E0FB6FA2-2F57-453B-BC0E-D80F415E5D12}"/>
    <cellStyle name="Percent 14 5 3 4" xfId="10007" xr:uid="{00000000-0005-0000-0000-000017270000}"/>
    <cellStyle name="Percent 14 5 3 4 2" xfId="29968" xr:uid="{6FF98FDD-91C0-45FB-9547-126B8F9BDF69}"/>
    <cellStyle name="Percent 14 5 3 5" xfId="10008" xr:uid="{00000000-0005-0000-0000-000018270000}"/>
    <cellStyle name="Percent 14 5 3 5 2" xfId="29969" xr:uid="{A2DD9A01-2644-4D87-A3B8-F590E4CC8650}"/>
    <cellStyle name="Percent 14 5 3 6" xfId="22296" xr:uid="{2C777EC6-08C9-4E3A-9C99-76E9CA819DD9}"/>
    <cellStyle name="Percent 14 5 4" xfId="10009" xr:uid="{00000000-0005-0000-0000-000019270000}"/>
    <cellStyle name="Percent 14 5 4 2" xfId="22294" xr:uid="{2D450085-0D6A-4D5D-9C40-BA94EEED5642}"/>
    <cellStyle name="Percent 14 5 5" xfId="10010" xr:uid="{00000000-0005-0000-0000-00001A270000}"/>
    <cellStyle name="Percent 14 5 5 2" xfId="29970" xr:uid="{C2A71D32-EE43-4703-8CC9-C862694D989D}"/>
    <cellStyle name="Percent 14 5 6" xfId="10011" xr:uid="{00000000-0005-0000-0000-00001B270000}"/>
    <cellStyle name="Percent 14 5 6 2" xfId="29971" xr:uid="{1FF4BEEA-D1AF-4415-A41D-00554556D9DF}"/>
    <cellStyle name="Percent 14 5 7" xfId="10012" xr:uid="{00000000-0005-0000-0000-00001C270000}"/>
    <cellStyle name="Percent 14 5 7 2" xfId="29972" xr:uid="{229FE253-4CB6-4FB8-8E1F-EDD2BC4F5B6A}"/>
    <cellStyle name="Percent 14 5 8" xfId="20181" xr:uid="{4FBE9A48-F37A-4A72-B335-82880C31FC46}"/>
    <cellStyle name="Percent 14 6" xfId="10013" xr:uid="{00000000-0005-0000-0000-00001D270000}"/>
    <cellStyle name="Percent 14 6 2" xfId="10014" xr:uid="{00000000-0005-0000-0000-00001E270000}"/>
    <cellStyle name="Percent 14 6 2 2" xfId="10015" xr:uid="{00000000-0005-0000-0000-00001F270000}"/>
    <cellStyle name="Percent 14 6 2 2 2" xfId="29973" xr:uid="{6199AD39-62D7-49FA-A8B2-3B8CD8D5352B}"/>
    <cellStyle name="Percent 14 6 2 3" xfId="10016" xr:uid="{00000000-0005-0000-0000-000020270000}"/>
    <cellStyle name="Percent 14 6 2 3 2" xfId="29974" xr:uid="{8088007C-EC74-4080-879C-19344C91797B}"/>
    <cellStyle name="Percent 14 6 2 4" xfId="10017" xr:uid="{00000000-0005-0000-0000-000021270000}"/>
    <cellStyle name="Percent 14 6 2 4 2" xfId="29975" xr:uid="{414E5FAD-4886-4ECA-B077-ED5E70593AEF}"/>
    <cellStyle name="Percent 14 6 2 5" xfId="10018" xr:uid="{00000000-0005-0000-0000-000022270000}"/>
    <cellStyle name="Percent 14 6 2 5 2" xfId="29976" xr:uid="{55B42FAC-9A1D-4753-8790-68B65FE68FD8}"/>
    <cellStyle name="Percent 14 6 2 6" xfId="22298" xr:uid="{2B99FA86-43CA-4F56-9CE8-03848E5C85E4}"/>
    <cellStyle name="Percent 14 6 3" xfId="10019" xr:uid="{00000000-0005-0000-0000-000023270000}"/>
    <cellStyle name="Percent 14 6 3 2" xfId="10020" xr:uid="{00000000-0005-0000-0000-000024270000}"/>
    <cellStyle name="Percent 14 6 3 2 2" xfId="29977" xr:uid="{7ACFE2D6-D648-4A38-9F15-BBA8D7F01AFB}"/>
    <cellStyle name="Percent 14 6 3 3" xfId="10021" xr:uid="{00000000-0005-0000-0000-000025270000}"/>
    <cellStyle name="Percent 14 6 3 3 2" xfId="29978" xr:uid="{152743C6-98EB-47A6-B194-1AA6C160C8C8}"/>
    <cellStyle name="Percent 14 6 3 4" xfId="10022" xr:uid="{00000000-0005-0000-0000-000026270000}"/>
    <cellStyle name="Percent 14 6 3 4 2" xfId="29979" xr:uid="{16ABD90B-D31F-4ED3-93D7-28D5DFD8AF6C}"/>
    <cellStyle name="Percent 14 6 3 5" xfId="10023" xr:uid="{00000000-0005-0000-0000-000027270000}"/>
    <cellStyle name="Percent 14 6 3 5 2" xfId="29980" xr:uid="{487C685C-6535-4E25-8477-1E864310A580}"/>
    <cellStyle name="Percent 14 6 3 6" xfId="22299" xr:uid="{06A19065-8691-4EA0-A9DC-82C5127020F9}"/>
    <cellStyle name="Percent 14 6 4" xfId="10024" xr:uid="{00000000-0005-0000-0000-000028270000}"/>
    <cellStyle name="Percent 14 6 4 2" xfId="22297" xr:uid="{19C5CDF0-1624-44E7-A0C7-C6A8FD4D6D89}"/>
    <cellStyle name="Percent 14 6 5" xfId="10025" xr:uid="{00000000-0005-0000-0000-000029270000}"/>
    <cellStyle name="Percent 14 6 5 2" xfId="29981" xr:uid="{489A06F7-3E37-4895-8533-A46FC624C49F}"/>
    <cellStyle name="Percent 14 6 6" xfId="10026" xr:uid="{00000000-0005-0000-0000-00002A270000}"/>
    <cellStyle name="Percent 14 6 6 2" xfId="29982" xr:uid="{6311BD96-A6DB-4CEC-8243-8A6F848685B8}"/>
    <cellStyle name="Percent 14 6 7" xfId="10027" xr:uid="{00000000-0005-0000-0000-00002B270000}"/>
    <cellStyle name="Percent 14 6 7 2" xfId="29983" xr:uid="{B3214759-0B3B-4035-831C-CB06BDFE3EB9}"/>
    <cellStyle name="Percent 14 6 8" xfId="20182" xr:uid="{35CAC859-028D-470A-B2CC-64E47B5703A2}"/>
    <cellStyle name="Percent 14 7" xfId="10028" xr:uid="{00000000-0005-0000-0000-00002C270000}"/>
    <cellStyle name="Percent 14 7 10" xfId="20183" xr:uid="{A564578F-5AF5-44D6-8021-912ED82AAF9B}"/>
    <cellStyle name="Percent 14 7 2" xfId="10029" xr:uid="{00000000-0005-0000-0000-00002D270000}"/>
    <cellStyle name="Percent 14 7 2 2" xfId="10030" xr:uid="{00000000-0005-0000-0000-00002E270000}"/>
    <cellStyle name="Percent 14 7 2 2 2" xfId="29984" xr:uid="{90A548CD-B5B5-4170-B4CF-44A2EDBA41D6}"/>
    <cellStyle name="Percent 14 7 2 3" xfId="10031" xr:uid="{00000000-0005-0000-0000-00002F270000}"/>
    <cellStyle name="Percent 14 7 2 3 2" xfId="29985" xr:uid="{3A352E61-AA8B-44B0-AD28-3281B5D942B3}"/>
    <cellStyle name="Percent 14 7 2 4" xfId="10032" xr:uid="{00000000-0005-0000-0000-000030270000}"/>
    <cellStyle name="Percent 14 7 2 4 2" xfId="29986" xr:uid="{5D644C4E-55F6-4634-B91A-98578515AD89}"/>
    <cellStyle name="Percent 14 7 2 5" xfId="10033" xr:uid="{00000000-0005-0000-0000-000031270000}"/>
    <cellStyle name="Percent 14 7 2 5 2" xfId="29987" xr:uid="{D81288DB-1A4E-43C8-B11A-2B4F8E07EEBC}"/>
    <cellStyle name="Percent 14 7 2 6" xfId="22301" xr:uid="{1CD9BA72-181B-46AE-8829-3736C90D49BF}"/>
    <cellStyle name="Percent 14 7 3" xfId="10034" xr:uid="{00000000-0005-0000-0000-000032270000}"/>
    <cellStyle name="Percent 14 7 3 2" xfId="10035" xr:uid="{00000000-0005-0000-0000-000033270000}"/>
    <cellStyle name="Percent 14 7 3 2 2" xfId="29988" xr:uid="{7CA8CEA4-5F9B-47A6-84AF-C56DEACB696C}"/>
    <cellStyle name="Percent 14 7 3 3" xfId="10036" xr:uid="{00000000-0005-0000-0000-000034270000}"/>
    <cellStyle name="Percent 14 7 3 3 2" xfId="29989" xr:uid="{88634733-5932-4205-9963-7110F350DB4D}"/>
    <cellStyle name="Percent 14 7 3 4" xfId="10037" xr:uid="{00000000-0005-0000-0000-000035270000}"/>
    <cellStyle name="Percent 14 7 3 4 2" xfId="29990" xr:uid="{DCDA0D58-948C-46AF-9CC0-8CB2E97060C5}"/>
    <cellStyle name="Percent 14 7 3 5" xfId="10038" xr:uid="{00000000-0005-0000-0000-000036270000}"/>
    <cellStyle name="Percent 14 7 3 5 2" xfId="29991" xr:uid="{3AD8721D-8288-4729-97B7-3216E1327B60}"/>
    <cellStyle name="Percent 14 7 3 6" xfId="22302" xr:uid="{3B26A40A-7BA5-40B1-8AD1-12C2B84DF95D}"/>
    <cellStyle name="Percent 14 7 4" xfId="10039" xr:uid="{00000000-0005-0000-0000-000037270000}"/>
    <cellStyle name="Percent 14 7 4 2" xfId="10040" xr:uid="{00000000-0005-0000-0000-000038270000}"/>
    <cellStyle name="Percent 14 7 4 2 2" xfId="29992" xr:uid="{847DE5C3-A539-45EE-B19F-C14F93564B3B}"/>
    <cellStyle name="Percent 14 7 4 3" xfId="10041" xr:uid="{00000000-0005-0000-0000-000039270000}"/>
    <cellStyle name="Percent 14 7 4 3 2" xfId="29993" xr:uid="{5EA471D4-042B-45A4-8D56-912E51FFE5CC}"/>
    <cellStyle name="Percent 14 7 4 4" xfId="10042" xr:uid="{00000000-0005-0000-0000-00003A270000}"/>
    <cellStyle name="Percent 14 7 4 4 2" xfId="29994" xr:uid="{8FA2ED5F-B6DD-4E1B-BC2E-43750DB1B7B6}"/>
    <cellStyle name="Percent 14 7 4 5" xfId="10043" xr:uid="{00000000-0005-0000-0000-00003B270000}"/>
    <cellStyle name="Percent 14 7 4 5 2" xfId="29995" xr:uid="{CBA87DD6-8790-41FF-985C-B7156C6457F6}"/>
    <cellStyle name="Percent 14 7 4 6" xfId="22303" xr:uid="{B2249012-E831-4045-8B54-827F2432A8BA}"/>
    <cellStyle name="Percent 14 7 5" xfId="10044" xr:uid="{00000000-0005-0000-0000-00003C270000}"/>
    <cellStyle name="Percent 14 7 5 2" xfId="10045" xr:uid="{00000000-0005-0000-0000-00003D270000}"/>
    <cellStyle name="Percent 14 7 5 2 2" xfId="29996" xr:uid="{48677355-190F-4A77-A09C-45C9FFE64D73}"/>
    <cellStyle name="Percent 14 7 5 3" xfId="10046" xr:uid="{00000000-0005-0000-0000-00003E270000}"/>
    <cellStyle name="Percent 14 7 5 3 2" xfId="29997" xr:uid="{CE5FCFE7-145A-4648-862D-206AB3052AE4}"/>
    <cellStyle name="Percent 14 7 5 4" xfId="10047" xr:uid="{00000000-0005-0000-0000-00003F270000}"/>
    <cellStyle name="Percent 14 7 5 4 2" xfId="29998" xr:uid="{024019EF-3977-4325-95F4-11B7A374FA63}"/>
    <cellStyle name="Percent 14 7 5 5" xfId="10048" xr:uid="{00000000-0005-0000-0000-000040270000}"/>
    <cellStyle name="Percent 14 7 5 5 2" xfId="29999" xr:uid="{70A7562C-C192-473A-83BA-E8CBDEAC6C8A}"/>
    <cellStyle name="Percent 14 7 5 6" xfId="22304" xr:uid="{950EC2FD-0322-485E-8CDB-236F82C1FFD3}"/>
    <cellStyle name="Percent 14 7 6" xfId="10049" xr:uid="{00000000-0005-0000-0000-000041270000}"/>
    <cellStyle name="Percent 14 7 6 2" xfId="22300" xr:uid="{350C33B7-91E9-4EC6-A4D7-B3209B2DFF7A}"/>
    <cellStyle name="Percent 14 7 7" xfId="10050" xr:uid="{00000000-0005-0000-0000-000042270000}"/>
    <cellStyle name="Percent 14 7 7 2" xfId="30000" xr:uid="{5D2B0815-534A-4089-ACD5-527B5C20101C}"/>
    <cellStyle name="Percent 14 7 8" xfId="10051" xr:uid="{00000000-0005-0000-0000-000043270000}"/>
    <cellStyle name="Percent 14 7 8 2" xfId="30001" xr:uid="{05DFC01F-245E-47C0-901F-420BA73C6D96}"/>
    <cellStyle name="Percent 14 7 9" xfId="10052" xr:uid="{00000000-0005-0000-0000-000044270000}"/>
    <cellStyle name="Percent 14 7 9 2" xfId="30002" xr:uid="{C56AA65E-B27E-49C1-91DB-239C7D24F307}"/>
    <cellStyle name="Percent 14 8" xfId="10053" xr:uid="{00000000-0005-0000-0000-000045270000}"/>
    <cellStyle name="Percent 14 8 2" xfId="10054" xr:uid="{00000000-0005-0000-0000-000046270000}"/>
    <cellStyle name="Percent 14 8 2 2" xfId="10055" xr:uid="{00000000-0005-0000-0000-000047270000}"/>
    <cellStyle name="Percent 14 8 2 2 2" xfId="30003" xr:uid="{1C304AA3-3765-4D0B-9DD5-D2B2A0E507F6}"/>
    <cellStyle name="Percent 14 8 2 3" xfId="10056" xr:uid="{00000000-0005-0000-0000-000048270000}"/>
    <cellStyle name="Percent 14 8 2 3 2" xfId="30004" xr:uid="{E91A993E-57A5-4115-8D2B-B7E293B5DE91}"/>
    <cellStyle name="Percent 14 8 2 4" xfId="10057" xr:uid="{00000000-0005-0000-0000-000049270000}"/>
    <cellStyle name="Percent 14 8 2 4 2" xfId="30005" xr:uid="{7EB37B46-23D1-4DED-B74E-4346F7AE0068}"/>
    <cellStyle name="Percent 14 8 2 5" xfId="10058" xr:uid="{00000000-0005-0000-0000-00004A270000}"/>
    <cellStyle name="Percent 14 8 2 5 2" xfId="30006" xr:uid="{43AFF767-F17F-44CA-802F-F7612516F77A}"/>
    <cellStyle name="Percent 14 8 2 6" xfId="22306" xr:uid="{29B1D79C-201F-4442-B7F1-B0020350D6B1}"/>
    <cellStyle name="Percent 14 8 3" xfId="10059" xr:uid="{00000000-0005-0000-0000-00004B270000}"/>
    <cellStyle name="Percent 14 8 3 2" xfId="10060" xr:uid="{00000000-0005-0000-0000-00004C270000}"/>
    <cellStyle name="Percent 14 8 3 2 2" xfId="30007" xr:uid="{AE4CE6CF-0D1B-4BB3-A413-9E616832326A}"/>
    <cellStyle name="Percent 14 8 3 3" xfId="10061" xr:uid="{00000000-0005-0000-0000-00004D270000}"/>
    <cellStyle name="Percent 14 8 3 3 2" xfId="30008" xr:uid="{27DBC9DA-9132-4573-8EFA-8BDDB086E308}"/>
    <cellStyle name="Percent 14 8 3 4" xfId="10062" xr:uid="{00000000-0005-0000-0000-00004E270000}"/>
    <cellStyle name="Percent 14 8 3 4 2" xfId="30009" xr:uid="{AC1A0A7C-4B2F-491E-B601-99693BE92634}"/>
    <cellStyle name="Percent 14 8 3 5" xfId="10063" xr:uid="{00000000-0005-0000-0000-00004F270000}"/>
    <cellStyle name="Percent 14 8 3 5 2" xfId="30010" xr:uid="{EDC909E9-B056-4FAE-B4D4-498BD006F203}"/>
    <cellStyle name="Percent 14 8 3 6" xfId="22307" xr:uid="{4459BF79-5368-43C8-AD1F-9C439DFE41E8}"/>
    <cellStyle name="Percent 14 8 4" xfId="10064" xr:uid="{00000000-0005-0000-0000-000050270000}"/>
    <cellStyle name="Percent 14 8 4 2" xfId="22305" xr:uid="{6D52DFC3-B21B-45BD-AD30-24358C445EB0}"/>
    <cellStyle name="Percent 14 8 5" xfId="10065" xr:uid="{00000000-0005-0000-0000-000051270000}"/>
    <cellStyle name="Percent 14 8 5 2" xfId="30011" xr:uid="{56CDB6BF-E7AD-45D2-B04F-F85DAF983E05}"/>
    <cellStyle name="Percent 14 8 6" xfId="10066" xr:uid="{00000000-0005-0000-0000-000052270000}"/>
    <cellStyle name="Percent 14 8 6 2" xfId="30012" xr:uid="{A74EA50F-33DD-474A-87FD-EA7CF017004D}"/>
    <cellStyle name="Percent 14 8 7" xfId="10067" xr:uid="{00000000-0005-0000-0000-000053270000}"/>
    <cellStyle name="Percent 14 8 7 2" xfId="30013" xr:uid="{B555B9EB-7196-4889-9661-C05226256B28}"/>
    <cellStyle name="Percent 14 8 8" xfId="20184" xr:uid="{FBE98039-E3EF-4583-934A-C4D3E203FEC8}"/>
    <cellStyle name="Percent 14 9" xfId="10068" xr:uid="{00000000-0005-0000-0000-000054270000}"/>
    <cellStyle name="Percent 14 9 2" xfId="10069" xr:uid="{00000000-0005-0000-0000-000055270000}"/>
    <cellStyle name="Percent 14 9 2 2" xfId="30014" xr:uid="{42172015-B94E-4E3C-8BC6-F8DD3BDD2062}"/>
    <cellStyle name="Percent 14 9 3" xfId="10070" xr:uid="{00000000-0005-0000-0000-000056270000}"/>
    <cellStyle name="Percent 14 9 3 2" xfId="30015" xr:uid="{A9C18E6C-A4D4-4129-8593-C3EC2ACB8957}"/>
    <cellStyle name="Percent 14 9 4" xfId="10071" xr:uid="{00000000-0005-0000-0000-000057270000}"/>
    <cellStyle name="Percent 14 9 4 2" xfId="30016" xr:uid="{88F5AA25-A32C-4E1B-8E0B-3D355B493640}"/>
    <cellStyle name="Percent 14 9 5" xfId="10072" xr:uid="{00000000-0005-0000-0000-000058270000}"/>
    <cellStyle name="Percent 14 9 5 2" xfId="30017" xr:uid="{202C6EF3-EBF3-41F9-8101-F2FECC4E1025}"/>
    <cellStyle name="Percent 14 9 6" xfId="22308" xr:uid="{35F9A0F8-8501-4F08-A2A6-9A41C45A642A}"/>
    <cellStyle name="Percent 15" xfId="10073" xr:uid="{00000000-0005-0000-0000-000059270000}"/>
    <cellStyle name="Percent 15 10" xfId="10074" xr:uid="{00000000-0005-0000-0000-00005A270000}"/>
    <cellStyle name="Percent 15 10 2" xfId="10075" xr:uid="{00000000-0005-0000-0000-00005B270000}"/>
    <cellStyle name="Percent 15 10 2 2" xfId="22310" xr:uid="{FFD0BA54-36FF-4557-B342-EB4618F1659C}"/>
    <cellStyle name="Percent 15 10 3" xfId="10076" xr:uid="{00000000-0005-0000-0000-00005C270000}"/>
    <cellStyle name="Percent 15 10 3 2" xfId="30018" xr:uid="{600110C9-866C-4659-83B1-3BC4E1DE42EF}"/>
    <cellStyle name="Percent 15 10 4" xfId="10077" xr:uid="{00000000-0005-0000-0000-00005D270000}"/>
    <cellStyle name="Percent 15 10 4 2" xfId="30019" xr:uid="{BA13BB70-485F-4E54-B03F-294EEF1A3813}"/>
    <cellStyle name="Percent 15 10 5" xfId="10078" xr:uid="{00000000-0005-0000-0000-00005E270000}"/>
    <cellStyle name="Percent 15 10 5 2" xfId="30020" xr:uid="{9238F510-BD10-4BA1-A7FF-74F1550D9B8E}"/>
    <cellStyle name="Percent 15 10 6" xfId="20186" xr:uid="{F41FC4AC-064A-481C-91ED-CCA5945A97FE}"/>
    <cellStyle name="Percent 15 11" xfId="10079" xr:uid="{00000000-0005-0000-0000-00005F270000}"/>
    <cellStyle name="Percent 15 11 2" xfId="10080" xr:uid="{00000000-0005-0000-0000-000060270000}"/>
    <cellStyle name="Percent 15 11 2 2" xfId="22311" xr:uid="{D7887A51-5421-43BB-AA89-B8538001406F}"/>
    <cellStyle name="Percent 15 11 3" xfId="10081" xr:uid="{00000000-0005-0000-0000-000061270000}"/>
    <cellStyle name="Percent 15 11 3 2" xfId="30021" xr:uid="{FA250E64-E9D4-422C-B7C4-578DC1E72141}"/>
    <cellStyle name="Percent 15 11 4" xfId="10082" xr:uid="{00000000-0005-0000-0000-000062270000}"/>
    <cellStyle name="Percent 15 11 4 2" xfId="30022" xr:uid="{BF446A10-30EE-4C36-95B2-F4D158531F40}"/>
    <cellStyle name="Percent 15 11 5" xfId="10083" xr:uid="{00000000-0005-0000-0000-000063270000}"/>
    <cellStyle name="Percent 15 11 5 2" xfId="30023" xr:uid="{4EAAD3E2-F235-48DC-9ABC-3E87550DF9C8}"/>
    <cellStyle name="Percent 15 11 6" xfId="20187" xr:uid="{0ED5489D-6C7A-46CF-A2A6-AFCA5B524283}"/>
    <cellStyle name="Percent 15 12" xfId="10084" xr:uid="{00000000-0005-0000-0000-000064270000}"/>
    <cellStyle name="Percent 15 12 2" xfId="10085" xr:uid="{00000000-0005-0000-0000-000065270000}"/>
    <cellStyle name="Percent 15 12 2 2" xfId="22312" xr:uid="{E6D5C652-3ADC-45C1-9B31-F9A227C22983}"/>
    <cellStyle name="Percent 15 12 3" xfId="10086" xr:uid="{00000000-0005-0000-0000-000066270000}"/>
    <cellStyle name="Percent 15 12 3 2" xfId="30024" xr:uid="{9908AB5E-5AFB-4EB6-BA25-0735B48F9929}"/>
    <cellStyle name="Percent 15 12 4" xfId="10087" xr:uid="{00000000-0005-0000-0000-000067270000}"/>
    <cellStyle name="Percent 15 12 4 2" xfId="30025" xr:uid="{2FE01C0D-2C9E-46BF-AC76-027AA8D06FCE}"/>
    <cellStyle name="Percent 15 12 5" xfId="10088" xr:uid="{00000000-0005-0000-0000-000068270000}"/>
    <cellStyle name="Percent 15 12 5 2" xfId="30026" xr:uid="{FB74E0C9-8D24-45AE-AB8A-CA4BC33B7F60}"/>
    <cellStyle name="Percent 15 12 6" xfId="20188" xr:uid="{286A9DBE-5AB7-4BDE-B703-0FF47036E6DB}"/>
    <cellStyle name="Percent 15 13" xfId="10089" xr:uid="{00000000-0005-0000-0000-000069270000}"/>
    <cellStyle name="Percent 15 13 2" xfId="10090" xr:uid="{00000000-0005-0000-0000-00006A270000}"/>
    <cellStyle name="Percent 15 13 2 2" xfId="22313" xr:uid="{7EA6CDCB-580F-4357-AAB8-987FC38C318E}"/>
    <cellStyle name="Percent 15 13 3" xfId="10091" xr:uid="{00000000-0005-0000-0000-00006B270000}"/>
    <cellStyle name="Percent 15 13 3 2" xfId="30027" xr:uid="{1038E6B6-373B-49FB-BC2D-A8D79F99C51A}"/>
    <cellStyle name="Percent 15 13 4" xfId="10092" xr:uid="{00000000-0005-0000-0000-00006C270000}"/>
    <cellStyle name="Percent 15 13 4 2" xfId="30028" xr:uid="{F2BA4E05-977A-490D-BD7C-459B794BE9F0}"/>
    <cellStyle name="Percent 15 13 5" xfId="10093" xr:uid="{00000000-0005-0000-0000-00006D270000}"/>
    <cellStyle name="Percent 15 13 5 2" xfId="30029" xr:uid="{3E81AA0D-A151-4A5B-ADA1-E11B78092E78}"/>
    <cellStyle name="Percent 15 13 6" xfId="20189" xr:uid="{7FDB3301-87D1-4504-9A3A-5A00F884D86C}"/>
    <cellStyle name="Percent 15 14" xfId="10094" xr:uid="{00000000-0005-0000-0000-00006E270000}"/>
    <cellStyle name="Percent 15 14 2" xfId="10095" xr:uid="{00000000-0005-0000-0000-00006F270000}"/>
    <cellStyle name="Percent 15 14 2 2" xfId="22314" xr:uid="{F346B882-D720-4057-8CF6-9CD5B6F83730}"/>
    <cellStyle name="Percent 15 14 3" xfId="10096" xr:uid="{00000000-0005-0000-0000-000070270000}"/>
    <cellStyle name="Percent 15 14 3 2" xfId="30030" xr:uid="{20BEE0B8-5614-4BF3-9FD1-B95699EEA480}"/>
    <cellStyle name="Percent 15 14 4" xfId="10097" xr:uid="{00000000-0005-0000-0000-000071270000}"/>
    <cellStyle name="Percent 15 14 4 2" xfId="30031" xr:uid="{1FA4F896-07A8-4B4F-B9C5-F09C8C9483C2}"/>
    <cellStyle name="Percent 15 14 5" xfId="10098" xr:uid="{00000000-0005-0000-0000-000072270000}"/>
    <cellStyle name="Percent 15 14 5 2" xfId="30032" xr:uid="{C28D3FFF-6D1B-411E-9748-ECD838CF55E9}"/>
    <cellStyle name="Percent 15 14 6" xfId="20190" xr:uid="{6F7A45D6-3E54-4ABC-B7D0-E59800AAB08B}"/>
    <cellStyle name="Percent 15 15" xfId="10099" xr:uid="{00000000-0005-0000-0000-000073270000}"/>
    <cellStyle name="Percent 15 15 2" xfId="10100" xr:uid="{00000000-0005-0000-0000-000074270000}"/>
    <cellStyle name="Percent 15 15 2 2" xfId="30033" xr:uid="{61A513A7-EE99-4D42-9186-EB79F7C3BA5B}"/>
    <cellStyle name="Percent 15 15 3" xfId="10101" xr:uid="{00000000-0005-0000-0000-000075270000}"/>
    <cellStyle name="Percent 15 15 3 2" xfId="30034" xr:uid="{92EC5B95-9F3C-46AC-9A31-36715A800B50}"/>
    <cellStyle name="Percent 15 15 4" xfId="10102" xr:uid="{00000000-0005-0000-0000-000076270000}"/>
    <cellStyle name="Percent 15 15 4 2" xfId="30035" xr:uid="{31D9FF5C-3A61-4505-A49D-FABC02788DE1}"/>
    <cellStyle name="Percent 15 15 5" xfId="10103" xr:uid="{00000000-0005-0000-0000-000077270000}"/>
    <cellStyle name="Percent 15 15 5 2" xfId="30036" xr:uid="{EBEE3330-3015-4B06-9CBE-080FB6D54953}"/>
    <cellStyle name="Percent 15 15 6" xfId="22315" xr:uid="{AB6E6C7F-477F-4AC9-8ACF-A6B9492BBEDE}"/>
    <cellStyle name="Percent 15 16" xfId="10104" xr:uid="{00000000-0005-0000-0000-000078270000}"/>
    <cellStyle name="Percent 15 16 2" xfId="22309" xr:uid="{E63743FC-67D1-4F39-BC81-796509C2B890}"/>
    <cellStyle name="Percent 15 17" xfId="10105" xr:uid="{00000000-0005-0000-0000-000079270000}"/>
    <cellStyle name="Percent 15 17 2" xfId="30037" xr:uid="{58DFFCB3-173E-4962-988F-06AA2375A045}"/>
    <cellStyle name="Percent 15 18" xfId="10106" xr:uid="{00000000-0005-0000-0000-00007A270000}"/>
    <cellStyle name="Percent 15 18 2" xfId="30038" xr:uid="{97357BAE-F855-4A22-99FD-94BD74974A23}"/>
    <cellStyle name="Percent 15 19" xfId="10107" xr:uid="{00000000-0005-0000-0000-00007B270000}"/>
    <cellStyle name="Percent 15 19 2" xfId="30039" xr:uid="{B92C8F57-D2D2-44F5-9963-AAF1A3AAACF7}"/>
    <cellStyle name="Percent 15 2" xfId="10108" xr:uid="{00000000-0005-0000-0000-00007C270000}"/>
    <cellStyle name="Percent 15 2 10" xfId="10109" xr:uid="{00000000-0005-0000-0000-00007D270000}"/>
    <cellStyle name="Percent 15 2 10 2" xfId="30040" xr:uid="{27023070-366F-417B-89C4-BDFC5D78086D}"/>
    <cellStyle name="Percent 15 2 11" xfId="10110" xr:uid="{00000000-0005-0000-0000-00007E270000}"/>
    <cellStyle name="Percent 15 2 11 2" xfId="30041" xr:uid="{30E9B6E2-D1AB-48A3-9191-2ED627E0C04A}"/>
    <cellStyle name="Percent 15 2 12" xfId="10111" xr:uid="{00000000-0005-0000-0000-00007F270000}"/>
    <cellStyle name="Percent 15 2 12 2" xfId="30042" xr:uid="{F3009824-CFA4-40DC-8749-33615A0AB16B}"/>
    <cellStyle name="Percent 15 2 13" xfId="20191" xr:uid="{A7117D64-2B25-4CBB-877E-7BF69F833F96}"/>
    <cellStyle name="Percent 15 2 2" xfId="10112" xr:uid="{00000000-0005-0000-0000-000080270000}"/>
    <cellStyle name="Percent 15 2 2 10" xfId="41698" xr:uid="{6878D1A8-BAE8-4142-A7CB-7D7927E021D7}"/>
    <cellStyle name="Percent 15 2 2 2" xfId="10113" xr:uid="{00000000-0005-0000-0000-000081270000}"/>
    <cellStyle name="Percent 15 2 2 2 2" xfId="22317" xr:uid="{4502452D-599F-4883-9F28-CC85AB85CC9D}"/>
    <cellStyle name="Percent 15 2 2 3" xfId="10114" xr:uid="{00000000-0005-0000-0000-000082270000}"/>
    <cellStyle name="Percent 15 2 2 3 2" xfId="30043" xr:uid="{14BB31E4-ADD4-4EB1-8D71-1812349959FB}"/>
    <cellStyle name="Percent 15 2 2 4" xfId="10115" xr:uid="{00000000-0005-0000-0000-000083270000}"/>
    <cellStyle name="Percent 15 2 2 4 2" xfId="30044" xr:uid="{12B86E71-806B-4E9F-A4B7-A46F399691B3}"/>
    <cellStyle name="Percent 15 2 2 5" xfId="10116" xr:uid="{00000000-0005-0000-0000-000084270000}"/>
    <cellStyle name="Percent 15 2 2 5 2" xfId="30045" xr:uid="{4B8B1FDF-1298-47DB-8E89-F84C57AC8BE5}"/>
    <cellStyle name="Percent 15 2 2 6" xfId="10117" xr:uid="{00000000-0005-0000-0000-000085270000}"/>
    <cellStyle name="Percent 15 2 2 6 2" xfId="30046" xr:uid="{368E5C16-082D-4DC1-A4A6-F6205A2BB652}"/>
    <cellStyle name="Percent 15 2 2 7" xfId="20192" xr:uid="{07B4779F-B91C-4432-BCE5-82E9C1B11DB5}"/>
    <cellStyle name="Percent 15 2 2 8" xfId="36740" xr:uid="{A3E358A1-AA2E-4A3C-AE4E-524E0A8BFD4A}"/>
    <cellStyle name="Percent 15 2 2 9" xfId="39220" xr:uid="{385A8C4A-2E0B-4128-A45A-8814A80BF4F8}"/>
    <cellStyle name="Percent 15 2 3" xfId="10118" xr:uid="{00000000-0005-0000-0000-000086270000}"/>
    <cellStyle name="Percent 15 2 3 10" xfId="41699" xr:uid="{EBEC5AED-649C-4807-AD68-4D3F56D55271}"/>
    <cellStyle name="Percent 15 2 3 2" xfId="10119" xr:uid="{00000000-0005-0000-0000-000087270000}"/>
    <cellStyle name="Percent 15 2 3 2 2" xfId="22318" xr:uid="{F9B26FEA-E63D-4DB8-B2B3-AC49D81FDE6A}"/>
    <cellStyle name="Percent 15 2 3 3" xfId="10120" xr:uid="{00000000-0005-0000-0000-000088270000}"/>
    <cellStyle name="Percent 15 2 3 3 2" xfId="30047" xr:uid="{B8A6D4B0-4F93-45AF-896A-9F9EFB8D50C6}"/>
    <cellStyle name="Percent 15 2 3 4" xfId="10121" xr:uid="{00000000-0005-0000-0000-000089270000}"/>
    <cellStyle name="Percent 15 2 3 4 2" xfId="30048" xr:uid="{B44F4A91-5D4E-456D-A7E2-1B492081EEA1}"/>
    <cellStyle name="Percent 15 2 3 5" xfId="10122" xr:uid="{00000000-0005-0000-0000-00008A270000}"/>
    <cellStyle name="Percent 15 2 3 5 2" xfId="30049" xr:uid="{253751BC-DC65-4B61-A5EE-56F3580F254C}"/>
    <cellStyle name="Percent 15 2 3 6" xfId="10123" xr:uid="{00000000-0005-0000-0000-00008B270000}"/>
    <cellStyle name="Percent 15 2 3 6 2" xfId="30050" xr:uid="{E2923B39-70F1-4789-86D3-77A80AC75C46}"/>
    <cellStyle name="Percent 15 2 3 7" xfId="20193" xr:uid="{AFDD9ACC-ABF8-4A9E-A93F-D7DE58A497C0}"/>
    <cellStyle name="Percent 15 2 3 8" xfId="36741" xr:uid="{C74917E7-5A82-4BC9-9B84-8D73F88EC55C}"/>
    <cellStyle name="Percent 15 2 3 9" xfId="39221" xr:uid="{72CEB814-B7C6-4285-A16D-408498BD0FAE}"/>
    <cellStyle name="Percent 15 2 4" xfId="10124" xr:uid="{00000000-0005-0000-0000-00008C270000}"/>
    <cellStyle name="Percent 15 2 4 10" xfId="41700" xr:uid="{415DD609-8F83-4064-8D46-886EAD9BD491}"/>
    <cellStyle name="Percent 15 2 4 2" xfId="10125" xr:uid="{00000000-0005-0000-0000-00008D270000}"/>
    <cellStyle name="Percent 15 2 4 2 2" xfId="22319" xr:uid="{1262CFC5-7017-495D-9FC4-0F3CCAE686C1}"/>
    <cellStyle name="Percent 15 2 4 3" xfId="10126" xr:uid="{00000000-0005-0000-0000-00008E270000}"/>
    <cellStyle name="Percent 15 2 4 3 2" xfId="30051" xr:uid="{40C4153E-949A-49C5-86EE-BE463B907114}"/>
    <cellStyle name="Percent 15 2 4 4" xfId="10127" xr:uid="{00000000-0005-0000-0000-00008F270000}"/>
    <cellStyle name="Percent 15 2 4 4 2" xfId="30052" xr:uid="{0CDB41D7-16B0-498E-9885-5DE5B3275702}"/>
    <cellStyle name="Percent 15 2 4 5" xfId="10128" xr:uid="{00000000-0005-0000-0000-000090270000}"/>
    <cellStyle name="Percent 15 2 4 5 2" xfId="30053" xr:uid="{32A0A900-72F9-4AF2-B5E5-488B8DAEEDAA}"/>
    <cellStyle name="Percent 15 2 4 6" xfId="10129" xr:uid="{00000000-0005-0000-0000-000091270000}"/>
    <cellStyle name="Percent 15 2 4 6 2" xfId="30054" xr:uid="{0D2C4EC3-C98E-41C0-B9E2-7998B83E0D2B}"/>
    <cellStyle name="Percent 15 2 4 7" xfId="20194" xr:uid="{AE8C5C14-F30A-4731-9EDB-AA7411953E1D}"/>
    <cellStyle name="Percent 15 2 4 8" xfId="36742" xr:uid="{C0D52566-4E30-491D-984D-DAA0AAA11CF9}"/>
    <cellStyle name="Percent 15 2 4 9" xfId="39222" xr:uid="{BECBE83E-020C-45F8-A7EE-FC87CF05BD90}"/>
    <cellStyle name="Percent 15 2 5" xfId="10130" xr:uid="{00000000-0005-0000-0000-000092270000}"/>
    <cellStyle name="Percent 15 2 5 10" xfId="41701" xr:uid="{3615E00A-BA2B-496B-B737-0B42ED25F135}"/>
    <cellStyle name="Percent 15 2 5 2" xfId="10131" xr:uid="{00000000-0005-0000-0000-000093270000}"/>
    <cellStyle name="Percent 15 2 5 2 2" xfId="22320" xr:uid="{F889A18C-8541-4207-A4A0-E099FA210BB0}"/>
    <cellStyle name="Percent 15 2 5 3" xfId="10132" xr:uid="{00000000-0005-0000-0000-000094270000}"/>
    <cellStyle name="Percent 15 2 5 3 2" xfId="30055" xr:uid="{80C2B2D3-6666-4121-A717-19EFF596F882}"/>
    <cellStyle name="Percent 15 2 5 4" xfId="10133" xr:uid="{00000000-0005-0000-0000-000095270000}"/>
    <cellStyle name="Percent 15 2 5 4 2" xfId="30056" xr:uid="{06DD1761-7FB5-405D-8767-CF08DF1A3C2C}"/>
    <cellStyle name="Percent 15 2 5 5" xfId="10134" xr:uid="{00000000-0005-0000-0000-000096270000}"/>
    <cellStyle name="Percent 15 2 5 5 2" xfId="30057" xr:uid="{8EA76C01-586F-43D6-8BEE-6236115C6DF6}"/>
    <cellStyle name="Percent 15 2 5 6" xfId="10135" xr:uid="{00000000-0005-0000-0000-000097270000}"/>
    <cellStyle name="Percent 15 2 5 6 2" xfId="30058" xr:uid="{5AA3AB44-B4A6-41EB-8BD5-3226CDED11DB}"/>
    <cellStyle name="Percent 15 2 5 7" xfId="20195" xr:uid="{98353B6E-4514-4604-9758-1939A5DC7F76}"/>
    <cellStyle name="Percent 15 2 5 8" xfId="36743" xr:uid="{EAA83EA6-28CB-4D1A-AAEF-C74EE0A49D52}"/>
    <cellStyle name="Percent 15 2 5 9" xfId="39223" xr:uid="{D58764C3-C3A3-4035-B238-1F221E7B281F}"/>
    <cellStyle name="Percent 15 2 6" xfId="10136" xr:uid="{00000000-0005-0000-0000-000098270000}"/>
    <cellStyle name="Percent 15 2 6 10" xfId="41702" xr:uid="{C48ACD4A-AA49-48D5-AB9F-BB8CF7BBF8C0}"/>
    <cellStyle name="Percent 15 2 6 2" xfId="10137" xr:uid="{00000000-0005-0000-0000-000099270000}"/>
    <cellStyle name="Percent 15 2 6 2 2" xfId="22321" xr:uid="{69D278F6-E566-4052-8D19-9E856D9D26CC}"/>
    <cellStyle name="Percent 15 2 6 3" xfId="10138" xr:uid="{00000000-0005-0000-0000-00009A270000}"/>
    <cellStyle name="Percent 15 2 6 3 2" xfId="30059" xr:uid="{91403F68-A4E8-41B9-B457-E54CDB7CFAF9}"/>
    <cellStyle name="Percent 15 2 6 4" xfId="10139" xr:uid="{00000000-0005-0000-0000-00009B270000}"/>
    <cellStyle name="Percent 15 2 6 4 2" xfId="30060" xr:uid="{D5B39505-6D31-4610-8718-E7316062C757}"/>
    <cellStyle name="Percent 15 2 6 5" xfId="10140" xr:uid="{00000000-0005-0000-0000-00009C270000}"/>
    <cellStyle name="Percent 15 2 6 5 2" xfId="30061" xr:uid="{ADCEF31F-F601-49C3-9184-332BABDC7FE9}"/>
    <cellStyle name="Percent 15 2 6 6" xfId="10141" xr:uid="{00000000-0005-0000-0000-00009D270000}"/>
    <cellStyle name="Percent 15 2 6 6 2" xfId="30062" xr:uid="{A7EFF6ED-2A83-4ADC-977C-FFCB025750FB}"/>
    <cellStyle name="Percent 15 2 6 7" xfId="20196" xr:uid="{1AD4052F-58D7-418E-AD45-76486DCD3BDE}"/>
    <cellStyle name="Percent 15 2 6 8" xfId="36744" xr:uid="{9828DF83-2D1F-485D-97FF-6DA73A719EB8}"/>
    <cellStyle name="Percent 15 2 6 9" xfId="39224" xr:uid="{93AFAC92-CE7D-4A94-8C5A-17518D47405F}"/>
    <cellStyle name="Percent 15 2 7" xfId="10142" xr:uid="{00000000-0005-0000-0000-00009E270000}"/>
    <cellStyle name="Percent 15 2 7 10" xfId="41703" xr:uid="{7EFF4234-6817-4D86-8FCB-1632B11F413A}"/>
    <cellStyle name="Percent 15 2 7 2" xfId="10143" xr:uid="{00000000-0005-0000-0000-00009F270000}"/>
    <cellStyle name="Percent 15 2 7 2 2" xfId="22322" xr:uid="{F35238E4-5F0F-429D-98C5-292DBCED853B}"/>
    <cellStyle name="Percent 15 2 7 3" xfId="10144" xr:uid="{00000000-0005-0000-0000-0000A0270000}"/>
    <cellStyle name="Percent 15 2 7 3 2" xfId="30063" xr:uid="{D8F14E3F-1621-4B90-8339-364BDD30AA92}"/>
    <cellStyle name="Percent 15 2 7 4" xfId="10145" xr:uid="{00000000-0005-0000-0000-0000A1270000}"/>
    <cellStyle name="Percent 15 2 7 4 2" xfId="30064" xr:uid="{72FE6E33-151B-4B04-9B16-390CAF8F7512}"/>
    <cellStyle name="Percent 15 2 7 5" xfId="10146" xr:uid="{00000000-0005-0000-0000-0000A2270000}"/>
    <cellStyle name="Percent 15 2 7 5 2" xfId="30065" xr:uid="{0CDD6810-EE9E-415C-A171-1848B463405C}"/>
    <cellStyle name="Percent 15 2 7 6" xfId="10147" xr:uid="{00000000-0005-0000-0000-0000A3270000}"/>
    <cellStyle name="Percent 15 2 7 6 2" xfId="30066" xr:uid="{0921C7AD-ACDA-49DF-97F5-CCFC3AB000FE}"/>
    <cellStyle name="Percent 15 2 7 7" xfId="20197" xr:uid="{13317719-F27B-4E5F-9CEA-3A796BD219A9}"/>
    <cellStyle name="Percent 15 2 7 8" xfId="36745" xr:uid="{27ECD53C-C65D-4B61-8AE8-D3B87FBEA269}"/>
    <cellStyle name="Percent 15 2 7 9" xfId="39225" xr:uid="{78207BFD-DFC8-4A7D-BB33-24F0A21A0593}"/>
    <cellStyle name="Percent 15 2 8" xfId="10148" xr:uid="{00000000-0005-0000-0000-0000A4270000}"/>
    <cellStyle name="Percent 15 2 8 2" xfId="10149" xr:uid="{00000000-0005-0000-0000-0000A5270000}"/>
    <cellStyle name="Percent 15 2 8 2 2" xfId="30067" xr:uid="{DE430B69-CA8E-4C7C-8D59-3A1C5E51AF27}"/>
    <cellStyle name="Percent 15 2 8 3" xfId="10150" xr:uid="{00000000-0005-0000-0000-0000A6270000}"/>
    <cellStyle name="Percent 15 2 8 3 2" xfId="30068" xr:uid="{39D89982-C9CC-448F-92D7-78F4C4DA6520}"/>
    <cellStyle name="Percent 15 2 8 4" xfId="10151" xr:uid="{00000000-0005-0000-0000-0000A7270000}"/>
    <cellStyle name="Percent 15 2 8 4 2" xfId="30069" xr:uid="{3EF6F2D6-EBCD-4E5D-B437-383CB4E399A1}"/>
    <cellStyle name="Percent 15 2 8 5" xfId="10152" xr:uid="{00000000-0005-0000-0000-0000A8270000}"/>
    <cellStyle name="Percent 15 2 8 5 2" xfId="30070" xr:uid="{E87D87CB-08CD-404E-8FB3-1782CED65639}"/>
    <cellStyle name="Percent 15 2 8 6" xfId="22323" xr:uid="{9F262CAA-10B3-4D42-AADB-E2F5B9F86F62}"/>
    <cellStyle name="Percent 15 2 9" xfId="10153" xr:uid="{00000000-0005-0000-0000-0000A9270000}"/>
    <cellStyle name="Percent 15 2 9 2" xfId="22316" xr:uid="{4DCDAC5E-5E15-48F2-A8D1-D0AD4DAF1D43}"/>
    <cellStyle name="Percent 15 20" xfId="20185" xr:uid="{4ADECD0A-C24C-4390-AB5D-53265792C9E8}"/>
    <cellStyle name="Percent 15 3" xfId="10154" xr:uid="{00000000-0005-0000-0000-0000AA270000}"/>
    <cellStyle name="Percent 15 3 10" xfId="39226" xr:uid="{DAC84EA5-DE33-4A04-B16D-783E5BF39DCC}"/>
    <cellStyle name="Percent 15 3 11" xfId="41704" xr:uid="{3DAEEC93-DFE8-4AFB-97F5-32990497E9E0}"/>
    <cellStyle name="Percent 15 3 2" xfId="10155" xr:uid="{00000000-0005-0000-0000-0000AB270000}"/>
    <cellStyle name="Percent 15 3 2 2" xfId="22324" xr:uid="{855D166D-65DE-4545-B862-019D73CE0625}"/>
    <cellStyle name="Percent 15 3 3" xfId="10156" xr:uid="{00000000-0005-0000-0000-0000AC270000}"/>
    <cellStyle name="Percent 15 3 3 2" xfId="10157" xr:uid="{00000000-0005-0000-0000-0000AD270000}"/>
    <cellStyle name="Percent 15 3 3 2 2" xfId="30072" xr:uid="{1548B6C0-A02F-4983-A31C-3278F9DA21A0}"/>
    <cellStyle name="Percent 15 3 3 3" xfId="30071" xr:uid="{625F178D-7E5E-4D64-9402-DAE5F1512D9B}"/>
    <cellStyle name="Percent 15 3 4" xfId="10158" xr:uid="{00000000-0005-0000-0000-0000AE270000}"/>
    <cellStyle name="Percent 15 3 4 2" xfId="30073" xr:uid="{D66D5841-AD70-4C6B-806D-4FCFDAF51A1A}"/>
    <cellStyle name="Percent 15 3 5" xfId="10159" xr:uid="{00000000-0005-0000-0000-0000AF270000}"/>
    <cellStyle name="Percent 15 3 5 2" xfId="30074" xr:uid="{A6234979-DEEE-457D-BF03-09748655F898}"/>
    <cellStyle name="Percent 15 3 6" xfId="10160" xr:uid="{00000000-0005-0000-0000-0000B0270000}"/>
    <cellStyle name="Percent 15 3 6 2" xfId="30075" xr:uid="{D06AB3DF-FF25-4506-A834-30F08C7568E6}"/>
    <cellStyle name="Percent 15 3 7" xfId="10161" xr:uid="{00000000-0005-0000-0000-0000B1270000}"/>
    <cellStyle name="Percent 15 3 7 2" xfId="30076" xr:uid="{B85119FB-7736-411B-B10A-09F71156AA5E}"/>
    <cellStyle name="Percent 15 3 8" xfId="20198" xr:uid="{9CA0DEF6-8CEE-4AC3-83AD-B725FA2CE2CA}"/>
    <cellStyle name="Percent 15 3 9" xfId="36746" xr:uid="{69DCC870-621F-46BE-AA52-07672DFC134C}"/>
    <cellStyle name="Percent 15 4" xfId="10162" xr:uid="{00000000-0005-0000-0000-0000B2270000}"/>
    <cellStyle name="Percent 15 4 2" xfId="10163" xr:uid="{00000000-0005-0000-0000-0000B3270000}"/>
    <cellStyle name="Percent 15 4 2 2" xfId="10164" xr:uid="{00000000-0005-0000-0000-0000B4270000}"/>
    <cellStyle name="Percent 15 4 2 2 2" xfId="30077" xr:uid="{EB7D0EE0-86FF-4404-9415-1A1F6DC52354}"/>
    <cellStyle name="Percent 15 4 2 3" xfId="10165" xr:uid="{00000000-0005-0000-0000-0000B5270000}"/>
    <cellStyle name="Percent 15 4 2 3 2" xfId="30078" xr:uid="{0EDEAD13-E3D4-4433-8894-7DB93B593B38}"/>
    <cellStyle name="Percent 15 4 2 4" xfId="10166" xr:uid="{00000000-0005-0000-0000-0000B6270000}"/>
    <cellStyle name="Percent 15 4 2 4 2" xfId="30079" xr:uid="{403D848A-1AA5-42B8-A680-7F268BA7A518}"/>
    <cellStyle name="Percent 15 4 2 5" xfId="10167" xr:uid="{00000000-0005-0000-0000-0000B7270000}"/>
    <cellStyle name="Percent 15 4 2 5 2" xfId="30080" xr:uid="{B584613F-2162-4654-A2A5-CBC8906E0E18}"/>
    <cellStyle name="Percent 15 4 2 6" xfId="22326" xr:uid="{C2E14CAA-18A2-4771-BF5F-43127FF31FAD}"/>
    <cellStyle name="Percent 15 4 3" xfId="10168" xr:uid="{00000000-0005-0000-0000-0000B8270000}"/>
    <cellStyle name="Percent 15 4 3 2" xfId="10169" xr:uid="{00000000-0005-0000-0000-0000B9270000}"/>
    <cellStyle name="Percent 15 4 3 2 2" xfId="30081" xr:uid="{4FC317B3-0529-4679-B1B4-7F41847F5F23}"/>
    <cellStyle name="Percent 15 4 3 3" xfId="10170" xr:uid="{00000000-0005-0000-0000-0000BA270000}"/>
    <cellStyle name="Percent 15 4 3 3 2" xfId="30082" xr:uid="{1C60A3E3-D9E7-4546-8DEE-E9B0BE64C3BB}"/>
    <cellStyle name="Percent 15 4 3 4" xfId="10171" xr:uid="{00000000-0005-0000-0000-0000BB270000}"/>
    <cellStyle name="Percent 15 4 3 4 2" xfId="30083" xr:uid="{D84000EE-CF25-4138-9270-796AEB6ADCFE}"/>
    <cellStyle name="Percent 15 4 3 5" xfId="10172" xr:uid="{00000000-0005-0000-0000-0000BC270000}"/>
    <cellStyle name="Percent 15 4 3 5 2" xfId="30084" xr:uid="{451F3D13-011C-45DF-A88C-4136A3F39F60}"/>
    <cellStyle name="Percent 15 4 3 6" xfId="22327" xr:uid="{237156A0-4B27-4861-9224-E33427C5AA02}"/>
    <cellStyle name="Percent 15 4 4" xfId="10173" xr:uid="{00000000-0005-0000-0000-0000BD270000}"/>
    <cellStyle name="Percent 15 4 4 2" xfId="22325" xr:uid="{84F57390-6054-4CF2-9C4A-3C06A56F02A4}"/>
    <cellStyle name="Percent 15 4 5" xfId="10174" xr:uid="{00000000-0005-0000-0000-0000BE270000}"/>
    <cellStyle name="Percent 15 4 5 2" xfId="30085" xr:uid="{90460C0E-E575-4141-B9C8-A01E2A24D1B3}"/>
    <cellStyle name="Percent 15 4 6" xfId="10175" xr:uid="{00000000-0005-0000-0000-0000BF270000}"/>
    <cellStyle name="Percent 15 4 6 2" xfId="30086" xr:uid="{73B47830-2E92-4DEB-B642-E7654F426166}"/>
    <cellStyle name="Percent 15 4 7" xfId="10176" xr:uid="{00000000-0005-0000-0000-0000C0270000}"/>
    <cellStyle name="Percent 15 4 7 2" xfId="30087" xr:uid="{E7B66722-341D-4D3B-A597-78057E62F4AE}"/>
    <cellStyle name="Percent 15 4 8" xfId="20199" xr:uid="{82936DBE-B314-4C91-AFB5-4B2320FCC9C2}"/>
    <cellStyle name="Percent 15 5" xfId="10177" xr:uid="{00000000-0005-0000-0000-0000C1270000}"/>
    <cellStyle name="Percent 15 5 10" xfId="39227" xr:uid="{FEDBE676-D058-45F1-9AED-F746AB17C9A9}"/>
    <cellStyle name="Percent 15 5 11" xfId="41705" xr:uid="{B27E3E2F-EE40-4546-B9E1-091D429573A9}"/>
    <cellStyle name="Percent 15 5 2" xfId="10178" xr:uid="{00000000-0005-0000-0000-0000C2270000}"/>
    <cellStyle name="Percent 15 5 2 2" xfId="22328" xr:uid="{F71236C0-F819-4ACC-BFFB-DCE5296299C4}"/>
    <cellStyle name="Percent 15 5 3" xfId="10179" xr:uid="{00000000-0005-0000-0000-0000C3270000}"/>
    <cellStyle name="Percent 15 5 3 2" xfId="10180" xr:uid="{00000000-0005-0000-0000-0000C4270000}"/>
    <cellStyle name="Percent 15 5 3 2 2" xfId="30089" xr:uid="{47DEEE76-4C21-42EA-B60E-D36766843122}"/>
    <cellStyle name="Percent 15 5 3 3" xfId="30088" xr:uid="{76A7812B-F76C-47FF-96A5-F5162C2922D6}"/>
    <cellStyle name="Percent 15 5 4" xfId="10181" xr:uid="{00000000-0005-0000-0000-0000C5270000}"/>
    <cellStyle name="Percent 15 5 4 2" xfId="30090" xr:uid="{DF66AB63-8960-4359-B8E7-4E0181F6796F}"/>
    <cellStyle name="Percent 15 5 5" xfId="10182" xr:uid="{00000000-0005-0000-0000-0000C6270000}"/>
    <cellStyle name="Percent 15 5 5 2" xfId="30091" xr:uid="{46673832-167C-4B17-B29B-AD66E2ED7800}"/>
    <cellStyle name="Percent 15 5 6" xfId="10183" xr:uid="{00000000-0005-0000-0000-0000C7270000}"/>
    <cellStyle name="Percent 15 5 6 2" xfId="30092" xr:uid="{62DE11EC-CC88-49B3-A019-F36072E7A422}"/>
    <cellStyle name="Percent 15 5 7" xfId="10184" xr:uid="{00000000-0005-0000-0000-0000C8270000}"/>
    <cellStyle name="Percent 15 5 7 2" xfId="30093" xr:uid="{C503CD91-78C9-4912-B81E-68CB12EAE6DF}"/>
    <cellStyle name="Percent 15 5 8" xfId="20200" xr:uid="{4FC6C2BD-1E96-4F2F-AF42-A46261F79961}"/>
    <cellStyle name="Percent 15 5 9" xfId="36747" xr:uid="{0D10DB12-A3C6-46DB-A8E2-4AD48719F4E2}"/>
    <cellStyle name="Percent 15 6" xfId="10185" xr:uid="{00000000-0005-0000-0000-0000C9270000}"/>
    <cellStyle name="Percent 15 6 10" xfId="39228" xr:uid="{2DA201A5-D0DB-45AF-93AB-23AFCC7D4715}"/>
    <cellStyle name="Percent 15 6 11" xfId="41706" xr:uid="{92FA499B-4CCB-484B-A9AC-3F839911EE14}"/>
    <cellStyle name="Percent 15 6 2" xfId="10186" xr:uid="{00000000-0005-0000-0000-0000CA270000}"/>
    <cellStyle name="Percent 15 6 2 2" xfId="22329" xr:uid="{9FF3CC02-3EA1-4B7A-9371-B7BF9233A699}"/>
    <cellStyle name="Percent 15 6 3" xfId="10187" xr:uid="{00000000-0005-0000-0000-0000CB270000}"/>
    <cellStyle name="Percent 15 6 3 2" xfId="10188" xr:uid="{00000000-0005-0000-0000-0000CC270000}"/>
    <cellStyle name="Percent 15 6 3 2 2" xfId="30095" xr:uid="{4A94AA67-FCFA-4D38-8DEA-0D26603D9CD6}"/>
    <cellStyle name="Percent 15 6 3 3" xfId="30094" xr:uid="{DFC0D6F8-1A0C-418A-ACFE-287363849D6C}"/>
    <cellStyle name="Percent 15 6 4" xfId="10189" xr:uid="{00000000-0005-0000-0000-0000CD270000}"/>
    <cellStyle name="Percent 15 6 4 2" xfId="30096" xr:uid="{6A22759B-56A4-44D8-8E18-A176B494B1A0}"/>
    <cellStyle name="Percent 15 6 5" xfId="10190" xr:uid="{00000000-0005-0000-0000-0000CE270000}"/>
    <cellStyle name="Percent 15 6 5 2" xfId="30097" xr:uid="{AFB566E6-67AD-4EDF-82E7-6481284265ED}"/>
    <cellStyle name="Percent 15 6 6" xfId="10191" xr:uid="{00000000-0005-0000-0000-0000CF270000}"/>
    <cellStyle name="Percent 15 6 6 2" xfId="30098" xr:uid="{B0F8DC78-6745-4E5F-8447-E6A9A1D01582}"/>
    <cellStyle name="Percent 15 6 7" xfId="10192" xr:uid="{00000000-0005-0000-0000-0000D0270000}"/>
    <cellStyle name="Percent 15 6 7 2" xfId="30099" xr:uid="{9C1D022F-CC08-4C9E-AC9F-7F9BF13F13AC}"/>
    <cellStyle name="Percent 15 6 8" xfId="20201" xr:uid="{A1E2D620-7644-44BA-841C-70D440936922}"/>
    <cellStyle name="Percent 15 6 9" xfId="36748" xr:uid="{867806E4-3DB0-4F18-A643-E1C428EBD916}"/>
    <cellStyle name="Percent 15 7" xfId="10193" xr:uid="{00000000-0005-0000-0000-0000D1270000}"/>
    <cellStyle name="Percent 15 7 10" xfId="36749" xr:uid="{C0E8A2C2-72FD-49BD-B76F-AC7728A8B23F}"/>
    <cellStyle name="Percent 15 7 11" xfId="39229" xr:uid="{EF86F78C-61FB-4EE3-9664-039618C89DFA}"/>
    <cellStyle name="Percent 15 7 12" xfId="41707" xr:uid="{E073D42C-2C58-483A-BDA8-DC75E4183AED}"/>
    <cellStyle name="Percent 15 7 2" xfId="10194" xr:uid="{00000000-0005-0000-0000-0000D2270000}"/>
    <cellStyle name="Percent 15 7 2 2" xfId="10195" xr:uid="{00000000-0005-0000-0000-0000D3270000}"/>
    <cellStyle name="Percent 15 7 2 2 2" xfId="30100" xr:uid="{FDE8B6BD-76B1-4B85-90F1-58993DB1DAAB}"/>
    <cellStyle name="Percent 15 7 2 3" xfId="10196" xr:uid="{00000000-0005-0000-0000-0000D4270000}"/>
    <cellStyle name="Percent 15 7 2 3 2" xfId="30101" xr:uid="{BB9829C7-2125-4F88-8B30-62110601C1C4}"/>
    <cellStyle name="Percent 15 7 2 4" xfId="10197" xr:uid="{00000000-0005-0000-0000-0000D5270000}"/>
    <cellStyle name="Percent 15 7 2 4 2" xfId="30102" xr:uid="{A62E3750-3A6D-4FB3-B26A-32E385956ACB}"/>
    <cellStyle name="Percent 15 7 2 5" xfId="10198" xr:uid="{00000000-0005-0000-0000-0000D6270000}"/>
    <cellStyle name="Percent 15 7 2 5 2" xfId="30103" xr:uid="{3688E866-FAB6-43E2-831A-45CF89DE2D48}"/>
    <cellStyle name="Percent 15 7 2 6" xfId="22331" xr:uid="{5BC0A1DC-8EA6-4D6E-A868-5B5FC3A3C613}"/>
    <cellStyle name="Percent 15 7 3" xfId="10199" xr:uid="{00000000-0005-0000-0000-0000D7270000}"/>
    <cellStyle name="Percent 15 7 3 2" xfId="10200" xr:uid="{00000000-0005-0000-0000-0000D8270000}"/>
    <cellStyle name="Percent 15 7 3 2 2" xfId="30104" xr:uid="{043B93E8-36E1-491A-9C0D-5039C5052332}"/>
    <cellStyle name="Percent 15 7 3 3" xfId="10201" xr:uid="{00000000-0005-0000-0000-0000D9270000}"/>
    <cellStyle name="Percent 15 7 3 3 2" xfId="30105" xr:uid="{E50DCB2B-DBEC-47CF-8C9F-67C08DBC893C}"/>
    <cellStyle name="Percent 15 7 3 4" xfId="10202" xr:uid="{00000000-0005-0000-0000-0000DA270000}"/>
    <cellStyle name="Percent 15 7 3 4 2" xfId="30106" xr:uid="{2503A368-9409-4058-A28B-F5D688DD688E}"/>
    <cellStyle name="Percent 15 7 3 5" xfId="10203" xr:uid="{00000000-0005-0000-0000-0000DB270000}"/>
    <cellStyle name="Percent 15 7 3 5 2" xfId="30107" xr:uid="{3E077C63-56C8-485B-8642-A8CA9B59B598}"/>
    <cellStyle name="Percent 15 7 3 6" xfId="22332" xr:uid="{A77B00B6-1B11-4652-9244-ABC8A4F891D8}"/>
    <cellStyle name="Percent 15 7 4" xfId="10204" xr:uid="{00000000-0005-0000-0000-0000DC270000}"/>
    <cellStyle name="Percent 15 7 4 2" xfId="10205" xr:uid="{00000000-0005-0000-0000-0000DD270000}"/>
    <cellStyle name="Percent 15 7 4 2 2" xfId="30108" xr:uid="{47C634A4-F12B-408F-93BB-CAE820C38236}"/>
    <cellStyle name="Percent 15 7 4 3" xfId="22330" xr:uid="{875D8834-9FEE-4EDA-8DAD-92756CEB6EC3}"/>
    <cellStyle name="Percent 15 7 5" xfId="10206" xr:uid="{00000000-0005-0000-0000-0000DE270000}"/>
    <cellStyle name="Percent 15 7 5 2" xfId="30109" xr:uid="{7B9B3B7D-0EEC-4864-BF31-CA742B2B317F}"/>
    <cellStyle name="Percent 15 7 6" xfId="10207" xr:uid="{00000000-0005-0000-0000-0000DF270000}"/>
    <cellStyle name="Percent 15 7 6 2" xfId="30110" xr:uid="{E2DFEAD3-9D9D-4AA0-85CF-7F99BC53661A}"/>
    <cellStyle name="Percent 15 7 7" xfId="10208" xr:uid="{00000000-0005-0000-0000-0000E0270000}"/>
    <cellStyle name="Percent 15 7 7 2" xfId="30111" xr:uid="{9641340A-C119-4CC0-8FB9-6818FDE3E923}"/>
    <cellStyle name="Percent 15 7 8" xfId="10209" xr:uid="{00000000-0005-0000-0000-0000E1270000}"/>
    <cellStyle name="Percent 15 7 8 2" xfId="30112" xr:uid="{8D8046C9-BFDB-4260-9108-A5D0A18D13EA}"/>
    <cellStyle name="Percent 15 7 9" xfId="20202" xr:uid="{423280B1-CD04-4364-9EC5-5BEEB85599EF}"/>
    <cellStyle name="Percent 15 8" xfId="10210" xr:uid="{00000000-0005-0000-0000-0000E2270000}"/>
    <cellStyle name="Percent 15 8 10" xfId="41708" xr:uid="{1411DF9C-327E-4B5D-BA9B-0296D64E2C68}"/>
    <cellStyle name="Percent 15 8 2" xfId="10211" xr:uid="{00000000-0005-0000-0000-0000E3270000}"/>
    <cellStyle name="Percent 15 8 2 2" xfId="22333" xr:uid="{15B9DB9D-A76D-4386-BD9A-B7BAE88121C1}"/>
    <cellStyle name="Percent 15 8 3" xfId="10212" xr:uid="{00000000-0005-0000-0000-0000E4270000}"/>
    <cellStyle name="Percent 15 8 3 2" xfId="30113" xr:uid="{880D3EB2-BD0A-4E65-AF72-B303A5D15562}"/>
    <cellStyle name="Percent 15 8 4" xfId="10213" xr:uid="{00000000-0005-0000-0000-0000E5270000}"/>
    <cellStyle name="Percent 15 8 4 2" xfId="30114" xr:uid="{55F5FB63-1FBC-41AE-A07B-1779FBA4FD7A}"/>
    <cellStyle name="Percent 15 8 5" xfId="10214" xr:uid="{00000000-0005-0000-0000-0000E6270000}"/>
    <cellStyle name="Percent 15 8 5 2" xfId="30115" xr:uid="{F42C06D9-73EB-4CC1-9B63-0545782F29EA}"/>
    <cellStyle name="Percent 15 8 6" xfId="10215" xr:uid="{00000000-0005-0000-0000-0000E7270000}"/>
    <cellStyle name="Percent 15 8 6 2" xfId="30116" xr:uid="{C362324B-55BF-4812-8346-139A483A6F67}"/>
    <cellStyle name="Percent 15 8 7" xfId="20203" xr:uid="{DAEA279D-6896-46D8-B72F-A8DC981A9256}"/>
    <cellStyle name="Percent 15 8 8" xfId="36750" xr:uid="{6732CB25-FF24-4B9A-AFAC-65A03E2EA5CC}"/>
    <cellStyle name="Percent 15 8 9" xfId="39230" xr:uid="{EE368B4D-D041-49AF-A16E-02FCBF89DF22}"/>
    <cellStyle name="Percent 15 9" xfId="10216" xr:uid="{00000000-0005-0000-0000-0000E8270000}"/>
    <cellStyle name="Percent 15 9 2" xfId="10217" xr:uid="{00000000-0005-0000-0000-0000E9270000}"/>
    <cellStyle name="Percent 15 9 2 2" xfId="22334" xr:uid="{CBEB8850-B264-41AF-B30B-4370AE8D0251}"/>
    <cellStyle name="Percent 15 9 3" xfId="10218" xr:uid="{00000000-0005-0000-0000-0000EA270000}"/>
    <cellStyle name="Percent 15 9 3 2" xfId="30117" xr:uid="{BC51A674-1E12-43A0-BF7E-9003473A28DE}"/>
    <cellStyle name="Percent 15 9 4" xfId="10219" xr:uid="{00000000-0005-0000-0000-0000EB270000}"/>
    <cellStyle name="Percent 15 9 4 2" xfId="30118" xr:uid="{550BABDF-2A02-4E02-9001-86BB8254C45B}"/>
    <cellStyle name="Percent 15 9 5" xfId="10220" xr:uid="{00000000-0005-0000-0000-0000EC270000}"/>
    <cellStyle name="Percent 15 9 5 2" xfId="30119" xr:uid="{92BE2FC0-AAD9-429D-AFAA-D7895EDEFD8B}"/>
    <cellStyle name="Percent 15 9 6" xfId="20204" xr:uid="{7851B764-5356-40C6-9BF0-C49192CC38E0}"/>
    <cellStyle name="Percent 16" xfId="10221" xr:uid="{00000000-0005-0000-0000-0000ED270000}"/>
    <cellStyle name="Percent 16 10" xfId="10222" xr:uid="{00000000-0005-0000-0000-0000EE270000}"/>
    <cellStyle name="Percent 16 10 2" xfId="10223" xr:uid="{00000000-0005-0000-0000-0000EF270000}"/>
    <cellStyle name="Percent 16 10 2 2" xfId="30121" xr:uid="{79A0C701-C7EF-4CE7-B26B-65DC6279C826}"/>
    <cellStyle name="Percent 16 10 3" xfId="10224" xr:uid="{00000000-0005-0000-0000-0000F0270000}"/>
    <cellStyle name="Percent 16 10 3 2" xfId="30122" xr:uid="{800A0F6E-481E-46D3-B2E9-7C2AF519198C}"/>
    <cellStyle name="Percent 16 10 4" xfId="30120" xr:uid="{73BBFBF1-6395-4384-9A9B-10497309BF18}"/>
    <cellStyle name="Percent 16 11" xfId="10225" xr:uid="{00000000-0005-0000-0000-0000F1270000}"/>
    <cellStyle name="Percent 16 11 2" xfId="30123" xr:uid="{B845A109-C4BA-40BB-9680-C4E86C6CC7D0}"/>
    <cellStyle name="Percent 16 12" xfId="10226" xr:uid="{00000000-0005-0000-0000-0000F2270000}"/>
    <cellStyle name="Percent 16 12 2" xfId="30124" xr:uid="{91FF1803-1B71-48C1-AD3D-A823F25141C6}"/>
    <cellStyle name="Percent 16 13" xfId="10227" xr:uid="{00000000-0005-0000-0000-0000F3270000}"/>
    <cellStyle name="Percent 16 13 2" xfId="30125" xr:uid="{EC6CAF65-B236-4A07-9B15-95615C657296}"/>
    <cellStyle name="Percent 16 14" xfId="22335" xr:uid="{13F72453-882E-4622-8909-3E38545899D0}"/>
    <cellStyle name="Percent 16 2" xfId="10228" xr:uid="{00000000-0005-0000-0000-0000F4270000}"/>
    <cellStyle name="Percent 16 2 2" xfId="10229" xr:uid="{00000000-0005-0000-0000-0000F5270000}"/>
    <cellStyle name="Percent 16 2 2 2" xfId="10230" xr:uid="{00000000-0005-0000-0000-0000F6270000}"/>
    <cellStyle name="Percent 16 2 2 2 2" xfId="30126" xr:uid="{19D5EE8E-4D84-406B-841C-01EBC8B524AF}"/>
    <cellStyle name="Percent 16 2 2 3" xfId="10231" xr:uid="{00000000-0005-0000-0000-0000F7270000}"/>
    <cellStyle name="Percent 16 2 2 3 2" xfId="30127" xr:uid="{52E4C413-B4B5-4810-B0DC-2F4678EA3E50}"/>
    <cellStyle name="Percent 16 2 2 4" xfId="10232" xr:uid="{00000000-0005-0000-0000-0000F8270000}"/>
    <cellStyle name="Percent 16 2 2 4 2" xfId="30128" xr:uid="{8C9AAF6A-E58D-4E30-AAAF-4DBCD5966E5D}"/>
    <cellStyle name="Percent 16 2 2 5" xfId="10233" xr:uid="{00000000-0005-0000-0000-0000F9270000}"/>
    <cellStyle name="Percent 16 2 2 5 2" xfId="30129" xr:uid="{2ED23517-A0A9-4486-97D3-344913D0BF31}"/>
    <cellStyle name="Percent 16 2 2 6" xfId="22337" xr:uid="{2BEBFB23-72D7-4D46-8E60-56CF3494D810}"/>
    <cellStyle name="Percent 16 2 3" xfId="10234" xr:uid="{00000000-0005-0000-0000-0000FA270000}"/>
    <cellStyle name="Percent 16 2 3 2" xfId="10235" xr:uid="{00000000-0005-0000-0000-0000FB270000}"/>
    <cellStyle name="Percent 16 2 3 2 2" xfId="30130" xr:uid="{00D98769-19B0-4240-9A05-9ED44ADF4E36}"/>
    <cellStyle name="Percent 16 2 3 3" xfId="10236" xr:uid="{00000000-0005-0000-0000-0000FC270000}"/>
    <cellStyle name="Percent 16 2 3 3 2" xfId="30131" xr:uid="{68C342FD-0D7E-4930-8CCD-2E2E3BEC697A}"/>
    <cellStyle name="Percent 16 2 3 4" xfId="10237" xr:uid="{00000000-0005-0000-0000-0000FD270000}"/>
    <cellStyle name="Percent 16 2 3 4 2" xfId="30132" xr:uid="{65E76D05-7463-4426-91F1-B009A94D0BE5}"/>
    <cellStyle name="Percent 16 2 3 5" xfId="10238" xr:uid="{00000000-0005-0000-0000-0000FE270000}"/>
    <cellStyle name="Percent 16 2 3 5 2" xfId="30133" xr:uid="{98C7C967-2DA7-4BB2-BAFE-2CA2BA5B04F2}"/>
    <cellStyle name="Percent 16 2 3 6" xfId="22338" xr:uid="{39174C8A-28FB-4D5C-AB0B-2FAD863A3E66}"/>
    <cellStyle name="Percent 16 2 4" xfId="10239" xr:uid="{00000000-0005-0000-0000-0000FF270000}"/>
    <cellStyle name="Percent 16 2 4 2" xfId="22336" xr:uid="{1457EAFA-FF40-495F-A966-2C59C58A6D70}"/>
    <cellStyle name="Percent 16 2 5" xfId="10240" xr:uid="{00000000-0005-0000-0000-000000280000}"/>
    <cellStyle name="Percent 16 2 5 2" xfId="30134" xr:uid="{A7E89840-A259-4258-9919-70DCA731AF88}"/>
    <cellStyle name="Percent 16 2 6" xfId="10241" xr:uid="{00000000-0005-0000-0000-000001280000}"/>
    <cellStyle name="Percent 16 2 6 2" xfId="30135" xr:uid="{C3DB72A0-8A82-4124-88D5-0086463E49E1}"/>
    <cellStyle name="Percent 16 2 7" xfId="10242" xr:uid="{00000000-0005-0000-0000-000002280000}"/>
    <cellStyle name="Percent 16 2 7 2" xfId="30136" xr:uid="{8F77416E-172F-422F-87B2-10EDA3082872}"/>
    <cellStyle name="Percent 16 2 8" xfId="20205" xr:uid="{434F29A3-D9B7-4575-AC20-2A90EEF2F665}"/>
    <cellStyle name="Percent 16 3" xfId="10243" xr:uid="{00000000-0005-0000-0000-000003280000}"/>
    <cellStyle name="Percent 16 3 10" xfId="10244" xr:uid="{00000000-0005-0000-0000-000004280000}"/>
    <cellStyle name="Percent 16 3 10 2" xfId="10245" xr:uid="{00000000-0005-0000-0000-000005280000}"/>
    <cellStyle name="Percent 16 3 10 2 2" xfId="22340" xr:uid="{FD08D325-E9BD-49F4-BAA0-DF53EB674E46}"/>
    <cellStyle name="Percent 16 3 10 3" xfId="10246" xr:uid="{00000000-0005-0000-0000-000006280000}"/>
    <cellStyle name="Percent 16 3 10 3 2" xfId="30137" xr:uid="{2B5493CD-FAD8-4980-80F2-582579BB9A3D}"/>
    <cellStyle name="Percent 16 3 10 4" xfId="10247" xr:uid="{00000000-0005-0000-0000-000007280000}"/>
    <cellStyle name="Percent 16 3 10 4 2" xfId="30138" xr:uid="{B50E249A-870F-4956-AB7D-6C9B5F310C9E}"/>
    <cellStyle name="Percent 16 3 10 5" xfId="10248" xr:uid="{00000000-0005-0000-0000-000008280000}"/>
    <cellStyle name="Percent 16 3 10 5 2" xfId="30139" xr:uid="{0EB01E37-4CAF-4DB8-9E7C-FB0CE0E868C9}"/>
    <cellStyle name="Percent 16 3 10 6" xfId="20207" xr:uid="{4542A21F-1057-427C-8681-951BE46C6933}"/>
    <cellStyle name="Percent 16 3 11" xfId="10249" xr:uid="{00000000-0005-0000-0000-000009280000}"/>
    <cellStyle name="Percent 16 3 11 2" xfId="10250" xr:uid="{00000000-0005-0000-0000-00000A280000}"/>
    <cellStyle name="Percent 16 3 11 2 2" xfId="22341" xr:uid="{FE718004-46EC-450B-B246-5AB91831072D}"/>
    <cellStyle name="Percent 16 3 11 3" xfId="10251" xr:uid="{00000000-0005-0000-0000-00000B280000}"/>
    <cellStyle name="Percent 16 3 11 3 2" xfId="30140" xr:uid="{FDB6E13B-CCFA-4DFE-967C-8A3A72F5B11D}"/>
    <cellStyle name="Percent 16 3 11 4" xfId="10252" xr:uid="{00000000-0005-0000-0000-00000C280000}"/>
    <cellStyle name="Percent 16 3 11 4 2" xfId="30141" xr:uid="{558DF71E-5B95-4A64-9436-3772F85E903F}"/>
    <cellStyle name="Percent 16 3 11 5" xfId="10253" xr:uid="{00000000-0005-0000-0000-00000D280000}"/>
    <cellStyle name="Percent 16 3 11 5 2" xfId="30142" xr:uid="{9A2AD84C-1CFD-4C8B-951A-FFCD84321C2C}"/>
    <cellStyle name="Percent 16 3 11 6" xfId="20208" xr:uid="{9C655E72-361B-4E36-A484-BE49E13B4B0E}"/>
    <cellStyle name="Percent 16 3 12" xfId="10254" xr:uid="{00000000-0005-0000-0000-00000E280000}"/>
    <cellStyle name="Percent 16 3 12 2" xfId="10255" xr:uid="{00000000-0005-0000-0000-00000F280000}"/>
    <cellStyle name="Percent 16 3 12 2 2" xfId="22342" xr:uid="{C7EA74EA-3C58-4A65-B9CC-0F261D793610}"/>
    <cellStyle name="Percent 16 3 12 3" xfId="10256" xr:uid="{00000000-0005-0000-0000-000010280000}"/>
    <cellStyle name="Percent 16 3 12 3 2" xfId="30143" xr:uid="{0008FF4D-AF58-4E1F-A7F3-A453A4C3A21C}"/>
    <cellStyle name="Percent 16 3 12 4" xfId="10257" xr:uid="{00000000-0005-0000-0000-000011280000}"/>
    <cellStyle name="Percent 16 3 12 4 2" xfId="30144" xr:uid="{641A902C-3064-428A-8863-9C1CEFA6E854}"/>
    <cellStyle name="Percent 16 3 12 5" xfId="10258" xr:uid="{00000000-0005-0000-0000-000012280000}"/>
    <cellStyle name="Percent 16 3 12 5 2" xfId="30145" xr:uid="{1BF4C810-7C36-4791-8EB4-DDE7AAE17F8A}"/>
    <cellStyle name="Percent 16 3 12 6" xfId="20209" xr:uid="{4319982E-82A5-42B5-A0E4-DD0C8A80017B}"/>
    <cellStyle name="Percent 16 3 13" xfId="10259" xr:uid="{00000000-0005-0000-0000-000013280000}"/>
    <cellStyle name="Percent 16 3 13 2" xfId="10260" xr:uid="{00000000-0005-0000-0000-000014280000}"/>
    <cellStyle name="Percent 16 3 13 2 2" xfId="22343" xr:uid="{E1598915-66E1-49B7-AD28-781D9831549A}"/>
    <cellStyle name="Percent 16 3 13 3" xfId="10261" xr:uid="{00000000-0005-0000-0000-000015280000}"/>
    <cellStyle name="Percent 16 3 13 3 2" xfId="30146" xr:uid="{31A0C91F-C0B9-45EB-866D-12439AF007A9}"/>
    <cellStyle name="Percent 16 3 13 4" xfId="10262" xr:uid="{00000000-0005-0000-0000-000016280000}"/>
    <cellStyle name="Percent 16 3 13 4 2" xfId="30147" xr:uid="{05066C28-9603-4DCB-B402-C473ED70CAD1}"/>
    <cellStyle name="Percent 16 3 13 5" xfId="10263" xr:uid="{00000000-0005-0000-0000-000017280000}"/>
    <cellStyle name="Percent 16 3 13 5 2" xfId="30148" xr:uid="{505F6039-E109-4869-B46C-0EC410B8B9CA}"/>
    <cellStyle name="Percent 16 3 13 6" xfId="20210" xr:uid="{97A7DD35-F062-429F-9361-42D7F8BC3349}"/>
    <cellStyle name="Percent 16 3 14" xfId="10264" xr:uid="{00000000-0005-0000-0000-000018280000}"/>
    <cellStyle name="Percent 16 3 14 2" xfId="10265" xr:uid="{00000000-0005-0000-0000-000019280000}"/>
    <cellStyle name="Percent 16 3 14 2 2" xfId="22344" xr:uid="{4BA46A4D-B021-4BBF-8F3F-C4BC3E73B777}"/>
    <cellStyle name="Percent 16 3 14 3" xfId="10266" xr:uid="{00000000-0005-0000-0000-00001A280000}"/>
    <cellStyle name="Percent 16 3 14 3 2" xfId="30149" xr:uid="{C8565899-F5D5-4FCF-B24A-80D115663AD7}"/>
    <cellStyle name="Percent 16 3 14 4" xfId="10267" xr:uid="{00000000-0005-0000-0000-00001B280000}"/>
    <cellStyle name="Percent 16 3 14 4 2" xfId="30150" xr:uid="{2CF5AF67-072F-45DE-9BD0-6ECB09B1C49F}"/>
    <cellStyle name="Percent 16 3 14 5" xfId="10268" xr:uid="{00000000-0005-0000-0000-00001C280000}"/>
    <cellStyle name="Percent 16 3 14 5 2" xfId="30151" xr:uid="{E91BCD6C-7785-41CB-A5DB-0EFBEF7ED0DF}"/>
    <cellStyle name="Percent 16 3 14 6" xfId="20211" xr:uid="{77B22059-8250-4F0F-B191-A7DDED8D4D56}"/>
    <cellStyle name="Percent 16 3 15" xfId="10269" xr:uid="{00000000-0005-0000-0000-00001D280000}"/>
    <cellStyle name="Percent 16 3 15 2" xfId="10270" xr:uid="{00000000-0005-0000-0000-00001E280000}"/>
    <cellStyle name="Percent 16 3 15 2 2" xfId="22345" xr:uid="{900CFA24-BCAA-400D-9AA2-A9DEF1957760}"/>
    <cellStyle name="Percent 16 3 15 3" xfId="10271" xr:uid="{00000000-0005-0000-0000-00001F280000}"/>
    <cellStyle name="Percent 16 3 15 3 2" xfId="30152" xr:uid="{C71BE83A-2ED4-4CC0-8440-237EBF36B2F6}"/>
    <cellStyle name="Percent 16 3 15 4" xfId="10272" xr:uid="{00000000-0005-0000-0000-000020280000}"/>
    <cellStyle name="Percent 16 3 15 4 2" xfId="30153" xr:uid="{12AEA1CC-CDAF-45B7-A1A3-0D0A6ECB817B}"/>
    <cellStyle name="Percent 16 3 15 5" xfId="10273" xr:uid="{00000000-0005-0000-0000-000021280000}"/>
    <cellStyle name="Percent 16 3 15 5 2" xfId="30154" xr:uid="{723DB0E6-63C4-4B64-9753-81422CAAEF1D}"/>
    <cellStyle name="Percent 16 3 15 6" xfId="20212" xr:uid="{AB5DF693-D1CE-4334-B062-08578E39E195}"/>
    <cellStyle name="Percent 16 3 16" xfId="10274" xr:uid="{00000000-0005-0000-0000-000022280000}"/>
    <cellStyle name="Percent 16 3 16 2" xfId="10275" xr:uid="{00000000-0005-0000-0000-000023280000}"/>
    <cellStyle name="Percent 16 3 16 2 2" xfId="22346" xr:uid="{A317BEAD-DCF0-48B5-AB7A-8BA4760A0711}"/>
    <cellStyle name="Percent 16 3 16 3" xfId="10276" xr:uid="{00000000-0005-0000-0000-000024280000}"/>
    <cellStyle name="Percent 16 3 16 3 2" xfId="30155" xr:uid="{44621F27-7F5D-4ED3-895B-BDB875D6F804}"/>
    <cellStyle name="Percent 16 3 16 4" xfId="10277" xr:uid="{00000000-0005-0000-0000-000025280000}"/>
    <cellStyle name="Percent 16 3 16 4 2" xfId="30156" xr:uid="{D91FD612-AF5C-4AB5-BFB5-C4B04049F94C}"/>
    <cellStyle name="Percent 16 3 16 5" xfId="10278" xr:uid="{00000000-0005-0000-0000-000026280000}"/>
    <cellStyle name="Percent 16 3 16 5 2" xfId="30157" xr:uid="{CE5FE655-F725-4E3D-B3C1-7D3552044051}"/>
    <cellStyle name="Percent 16 3 16 6" xfId="20213" xr:uid="{005FBFEF-ECDA-4FC2-B866-E4808DF84147}"/>
    <cellStyle name="Percent 16 3 17" xfId="10279" xr:uid="{00000000-0005-0000-0000-000027280000}"/>
    <cellStyle name="Percent 16 3 17 2" xfId="10280" xr:uid="{00000000-0005-0000-0000-000028280000}"/>
    <cellStyle name="Percent 16 3 17 2 2" xfId="22347" xr:uid="{C9A3C42B-F45D-4052-8FFC-EDB8AD2E8888}"/>
    <cellStyle name="Percent 16 3 17 3" xfId="10281" xr:uid="{00000000-0005-0000-0000-000029280000}"/>
    <cellStyle name="Percent 16 3 17 3 2" xfId="30158" xr:uid="{C8D48FF8-2A05-445F-A4CC-8C1BD3A70625}"/>
    <cellStyle name="Percent 16 3 17 4" xfId="10282" xr:uid="{00000000-0005-0000-0000-00002A280000}"/>
    <cellStyle name="Percent 16 3 17 4 2" xfId="30159" xr:uid="{F8E42D4F-61DC-4782-9D6B-F4D26F526C86}"/>
    <cellStyle name="Percent 16 3 17 5" xfId="10283" xr:uid="{00000000-0005-0000-0000-00002B280000}"/>
    <cellStyle name="Percent 16 3 17 5 2" xfId="30160" xr:uid="{37BB6731-246B-46F5-B82D-98D17F387978}"/>
    <cellStyle name="Percent 16 3 17 6" xfId="20214" xr:uid="{D8FE2662-E28C-4138-AE27-47CABEBD56A8}"/>
    <cellStyle name="Percent 16 3 18" xfId="10284" xr:uid="{00000000-0005-0000-0000-00002C280000}"/>
    <cellStyle name="Percent 16 3 18 2" xfId="10285" xr:uid="{00000000-0005-0000-0000-00002D280000}"/>
    <cellStyle name="Percent 16 3 18 2 2" xfId="30161" xr:uid="{11CF39AB-93D0-471A-BF49-A3F4D8DC75AC}"/>
    <cellStyle name="Percent 16 3 18 3" xfId="10286" xr:uid="{00000000-0005-0000-0000-00002E280000}"/>
    <cellStyle name="Percent 16 3 18 3 2" xfId="30162" xr:uid="{C2FE3065-9AFC-45D4-AB42-8887E6F228CD}"/>
    <cellStyle name="Percent 16 3 18 4" xfId="10287" xr:uid="{00000000-0005-0000-0000-00002F280000}"/>
    <cellStyle name="Percent 16 3 18 4 2" xfId="30163" xr:uid="{53D1E60C-A3E5-4024-924F-6DEFBCC51AB2}"/>
    <cellStyle name="Percent 16 3 18 5" xfId="10288" xr:uid="{00000000-0005-0000-0000-000030280000}"/>
    <cellStyle name="Percent 16 3 18 5 2" xfId="30164" xr:uid="{5340933B-87D0-4EFA-A050-786FEA9EBA8A}"/>
    <cellStyle name="Percent 16 3 18 6" xfId="22348" xr:uid="{71977F35-8BB3-4228-9349-696C3FE57F95}"/>
    <cellStyle name="Percent 16 3 19" xfId="10289" xr:uid="{00000000-0005-0000-0000-000031280000}"/>
    <cellStyle name="Percent 16 3 19 2" xfId="10290" xr:uid="{00000000-0005-0000-0000-000032280000}"/>
    <cellStyle name="Percent 16 3 19 2 2" xfId="30165" xr:uid="{EE544A93-7536-4AE4-8873-350DBC372E69}"/>
    <cellStyle name="Percent 16 3 19 3" xfId="10291" xr:uid="{00000000-0005-0000-0000-000033280000}"/>
    <cellStyle name="Percent 16 3 19 3 2" xfId="30166" xr:uid="{118C80AC-8409-451F-B823-C483670B578B}"/>
    <cellStyle name="Percent 16 3 19 4" xfId="10292" xr:uid="{00000000-0005-0000-0000-000034280000}"/>
    <cellStyle name="Percent 16 3 19 4 2" xfId="30167" xr:uid="{447C4DB7-019F-4F2D-AFB9-DF54F87D4E23}"/>
    <cellStyle name="Percent 16 3 19 5" xfId="10293" xr:uid="{00000000-0005-0000-0000-000035280000}"/>
    <cellStyle name="Percent 16 3 19 5 2" xfId="30168" xr:uid="{205E3CC3-7670-4529-A232-A075BDBCB6DD}"/>
    <cellStyle name="Percent 16 3 19 6" xfId="22349" xr:uid="{EBBEDB4A-5740-42C5-B02B-D034CF0BB24E}"/>
    <cellStyle name="Percent 16 3 2" xfId="10294" xr:uid="{00000000-0005-0000-0000-000036280000}"/>
    <cellStyle name="Percent 16 3 2 2" xfId="10295" xr:uid="{00000000-0005-0000-0000-000037280000}"/>
    <cellStyle name="Percent 16 3 2 2 2" xfId="22350" xr:uid="{A9B3D999-8E0C-48CE-BB24-7FA5971BAAFD}"/>
    <cellStyle name="Percent 16 3 2 3" xfId="10296" xr:uid="{00000000-0005-0000-0000-000038280000}"/>
    <cellStyle name="Percent 16 3 2 3 2" xfId="30169" xr:uid="{7F6FC80A-DFB1-4CF2-91A8-66EE3492D83D}"/>
    <cellStyle name="Percent 16 3 2 4" xfId="10297" xr:uid="{00000000-0005-0000-0000-000039280000}"/>
    <cellStyle name="Percent 16 3 2 4 2" xfId="30170" xr:uid="{31246155-871E-4710-9274-332E657F8851}"/>
    <cellStyle name="Percent 16 3 2 5" xfId="10298" xr:uid="{00000000-0005-0000-0000-00003A280000}"/>
    <cellStyle name="Percent 16 3 2 5 2" xfId="30171" xr:uid="{80A7D48C-CC93-4379-9AF6-F95075C6AF68}"/>
    <cellStyle name="Percent 16 3 2 6" xfId="20215" xr:uid="{F2C25CAA-92ED-44DB-BD32-BE7AE547814B}"/>
    <cellStyle name="Percent 16 3 20" xfId="10299" xr:uid="{00000000-0005-0000-0000-00003B280000}"/>
    <cellStyle name="Percent 16 3 20 2" xfId="22339" xr:uid="{55F7A8F7-27E5-4F52-AC7D-3D5B1A66C2DD}"/>
    <cellStyle name="Percent 16 3 21" xfId="10300" xr:uid="{00000000-0005-0000-0000-00003C280000}"/>
    <cellStyle name="Percent 16 3 21 2" xfId="30172" xr:uid="{0B8BEAF2-3268-4341-B76A-5702AED513A7}"/>
    <cellStyle name="Percent 16 3 22" xfId="10301" xr:uid="{00000000-0005-0000-0000-00003D280000}"/>
    <cellStyle name="Percent 16 3 22 2" xfId="30173" xr:uid="{0137195A-DD78-4824-A669-AA5D3DFB1D81}"/>
    <cellStyle name="Percent 16 3 23" xfId="10302" xr:uid="{00000000-0005-0000-0000-00003E280000}"/>
    <cellStyle name="Percent 16 3 23 2" xfId="30174" xr:uid="{790840AF-17BF-478B-8B96-96FE1049826B}"/>
    <cellStyle name="Percent 16 3 24" xfId="20206" xr:uid="{8A027545-C7ED-4BF0-838C-69826ADE29E7}"/>
    <cellStyle name="Percent 16 3 3" xfId="10303" xr:uid="{00000000-0005-0000-0000-00003F280000}"/>
    <cellStyle name="Percent 16 3 3 2" xfId="10304" xr:uid="{00000000-0005-0000-0000-000040280000}"/>
    <cellStyle name="Percent 16 3 3 2 2" xfId="22351" xr:uid="{07DDA253-AC51-4A3C-B90D-0C30EBCAD1AB}"/>
    <cellStyle name="Percent 16 3 3 3" xfId="10305" xr:uid="{00000000-0005-0000-0000-000041280000}"/>
    <cellStyle name="Percent 16 3 3 3 2" xfId="30175" xr:uid="{331BBBC5-835E-49FF-A930-325A15A4B27D}"/>
    <cellStyle name="Percent 16 3 3 4" xfId="10306" xr:uid="{00000000-0005-0000-0000-000042280000}"/>
    <cellStyle name="Percent 16 3 3 4 2" xfId="30176" xr:uid="{60D9ABDE-65D5-464E-8927-1C6947C312DD}"/>
    <cellStyle name="Percent 16 3 3 5" xfId="10307" xr:uid="{00000000-0005-0000-0000-000043280000}"/>
    <cellStyle name="Percent 16 3 3 5 2" xfId="30177" xr:uid="{BB76E4A5-BE72-4713-9F1B-767EF49C6FF8}"/>
    <cellStyle name="Percent 16 3 3 6" xfId="20216" xr:uid="{AE05CD23-3EA3-48C4-85F6-6116BD6E2180}"/>
    <cellStyle name="Percent 16 3 4" xfId="10308" xr:uid="{00000000-0005-0000-0000-000044280000}"/>
    <cellStyle name="Percent 16 3 4 2" xfId="10309" xr:uid="{00000000-0005-0000-0000-000045280000}"/>
    <cellStyle name="Percent 16 3 4 2 2" xfId="22352" xr:uid="{14486390-DEC5-40E7-A9D5-12C95FDBF061}"/>
    <cellStyle name="Percent 16 3 4 3" xfId="10310" xr:uid="{00000000-0005-0000-0000-000046280000}"/>
    <cellStyle name="Percent 16 3 4 3 2" xfId="30178" xr:uid="{70D16CF1-21B5-4877-B492-247D038135CB}"/>
    <cellStyle name="Percent 16 3 4 4" xfId="10311" xr:uid="{00000000-0005-0000-0000-000047280000}"/>
    <cellStyle name="Percent 16 3 4 4 2" xfId="30179" xr:uid="{3626283C-51C0-4CD0-935B-8886F987DBF0}"/>
    <cellStyle name="Percent 16 3 4 5" xfId="10312" xr:uid="{00000000-0005-0000-0000-000048280000}"/>
    <cellStyle name="Percent 16 3 4 5 2" xfId="30180" xr:uid="{B236416A-1F62-4DE2-AB9B-EFC783EA25D8}"/>
    <cellStyle name="Percent 16 3 4 6" xfId="20217" xr:uid="{96F6EAAA-8238-433D-95D4-834C5A318231}"/>
    <cellStyle name="Percent 16 3 5" xfId="10313" xr:uid="{00000000-0005-0000-0000-000049280000}"/>
    <cellStyle name="Percent 16 3 5 2" xfId="10314" xr:uid="{00000000-0005-0000-0000-00004A280000}"/>
    <cellStyle name="Percent 16 3 5 2 2" xfId="22353" xr:uid="{920B22C3-FF57-4B8B-8161-E2BA711F7F14}"/>
    <cellStyle name="Percent 16 3 5 3" xfId="10315" xr:uid="{00000000-0005-0000-0000-00004B280000}"/>
    <cellStyle name="Percent 16 3 5 3 2" xfId="30181" xr:uid="{FD9564AB-5719-44B3-97F6-2FA79AED641C}"/>
    <cellStyle name="Percent 16 3 5 4" xfId="10316" xr:uid="{00000000-0005-0000-0000-00004C280000}"/>
    <cellStyle name="Percent 16 3 5 4 2" xfId="30182" xr:uid="{D1B42269-D092-49CA-AFD9-6449A23690F6}"/>
    <cellStyle name="Percent 16 3 5 5" xfId="10317" xr:uid="{00000000-0005-0000-0000-00004D280000}"/>
    <cellStyle name="Percent 16 3 5 5 2" xfId="30183" xr:uid="{A5C5F7BA-3953-4EE1-A2F7-BE855D36AB61}"/>
    <cellStyle name="Percent 16 3 5 6" xfId="20218" xr:uid="{367BE987-9804-4672-AEFB-FFFA416C562C}"/>
    <cellStyle name="Percent 16 3 6" xfId="10318" xr:uid="{00000000-0005-0000-0000-00004E280000}"/>
    <cellStyle name="Percent 16 3 6 2" xfId="10319" xr:uid="{00000000-0005-0000-0000-00004F280000}"/>
    <cellStyle name="Percent 16 3 6 2 2" xfId="22354" xr:uid="{D97E27AA-C3F6-4A96-8105-225B18CD295B}"/>
    <cellStyle name="Percent 16 3 6 3" xfId="10320" xr:uid="{00000000-0005-0000-0000-000050280000}"/>
    <cellStyle name="Percent 16 3 6 3 2" xfId="30184" xr:uid="{9E19E727-F766-4786-BA06-BD3156D88889}"/>
    <cellStyle name="Percent 16 3 6 4" xfId="10321" xr:uid="{00000000-0005-0000-0000-000051280000}"/>
    <cellStyle name="Percent 16 3 6 4 2" xfId="30185" xr:uid="{5BEA9C7E-D89E-4444-9CD3-28A13931D78D}"/>
    <cellStyle name="Percent 16 3 6 5" xfId="10322" xr:uid="{00000000-0005-0000-0000-000052280000}"/>
    <cellStyle name="Percent 16 3 6 5 2" xfId="30186" xr:uid="{3012881B-36C9-41B6-BBDC-A7DFF04DA7E9}"/>
    <cellStyle name="Percent 16 3 6 6" xfId="20219" xr:uid="{6CDC55AE-9C32-46AF-9AB0-EA24A1722B6C}"/>
    <cellStyle name="Percent 16 3 7" xfId="10323" xr:uid="{00000000-0005-0000-0000-000053280000}"/>
    <cellStyle name="Percent 16 3 7 2" xfId="10324" xr:uid="{00000000-0005-0000-0000-000054280000}"/>
    <cellStyle name="Percent 16 3 7 2 2" xfId="22355" xr:uid="{A0A7563C-0128-4186-A382-B1C8E37A7477}"/>
    <cellStyle name="Percent 16 3 7 3" xfId="10325" xr:uid="{00000000-0005-0000-0000-000055280000}"/>
    <cellStyle name="Percent 16 3 7 3 2" xfId="30187" xr:uid="{D71596D1-A06C-445D-A15D-7DC47FDA11E2}"/>
    <cellStyle name="Percent 16 3 7 4" xfId="10326" xr:uid="{00000000-0005-0000-0000-000056280000}"/>
    <cellStyle name="Percent 16 3 7 4 2" xfId="30188" xr:uid="{E0A57FA4-1E06-4CA3-BD35-87AF91EDB988}"/>
    <cellStyle name="Percent 16 3 7 5" xfId="10327" xr:uid="{00000000-0005-0000-0000-000057280000}"/>
    <cellStyle name="Percent 16 3 7 5 2" xfId="30189" xr:uid="{12DD8A6A-1BF6-4964-B9D7-5257AC7FE362}"/>
    <cellStyle name="Percent 16 3 7 6" xfId="20220" xr:uid="{4655C77F-7AB0-47A8-9033-D908E321C5B1}"/>
    <cellStyle name="Percent 16 3 8" xfId="10328" xr:uid="{00000000-0005-0000-0000-000058280000}"/>
    <cellStyle name="Percent 16 3 8 2" xfId="10329" xr:uid="{00000000-0005-0000-0000-000059280000}"/>
    <cellStyle name="Percent 16 3 8 2 2" xfId="22356" xr:uid="{D7544B33-0E21-4C30-9D31-090FC54776A5}"/>
    <cellStyle name="Percent 16 3 8 3" xfId="10330" xr:uid="{00000000-0005-0000-0000-00005A280000}"/>
    <cellStyle name="Percent 16 3 8 3 2" xfId="30190" xr:uid="{6FCB27A9-FBFE-46DF-8543-AEA8F620AE7E}"/>
    <cellStyle name="Percent 16 3 8 4" xfId="10331" xr:uid="{00000000-0005-0000-0000-00005B280000}"/>
    <cellStyle name="Percent 16 3 8 4 2" xfId="30191" xr:uid="{ECBCD4EF-B921-4C59-AFA6-B932642BDD20}"/>
    <cellStyle name="Percent 16 3 8 5" xfId="10332" xr:uid="{00000000-0005-0000-0000-00005C280000}"/>
    <cellStyle name="Percent 16 3 8 5 2" xfId="30192" xr:uid="{FA0A5A92-BED5-4BCA-A178-6351A24EC16A}"/>
    <cellStyle name="Percent 16 3 8 6" xfId="20221" xr:uid="{F99F510D-9602-4F5E-A8D9-B8D428D603D5}"/>
    <cellStyle name="Percent 16 3 9" xfId="10333" xr:uid="{00000000-0005-0000-0000-00005D280000}"/>
    <cellStyle name="Percent 16 3 9 2" xfId="10334" xr:uid="{00000000-0005-0000-0000-00005E280000}"/>
    <cellStyle name="Percent 16 3 9 2 2" xfId="22357" xr:uid="{42DA368E-9B0C-4F5C-A912-35AE88AFD5D1}"/>
    <cellStyle name="Percent 16 3 9 3" xfId="10335" xr:uid="{00000000-0005-0000-0000-00005F280000}"/>
    <cellStyle name="Percent 16 3 9 3 2" xfId="30193" xr:uid="{D7F7CD07-532C-478A-94BD-1894CCE8B00F}"/>
    <cellStyle name="Percent 16 3 9 4" xfId="10336" xr:uid="{00000000-0005-0000-0000-000060280000}"/>
    <cellStyle name="Percent 16 3 9 4 2" xfId="30194" xr:uid="{6B024484-8114-4C3D-9E38-0C20970E3651}"/>
    <cellStyle name="Percent 16 3 9 5" xfId="10337" xr:uid="{00000000-0005-0000-0000-000061280000}"/>
    <cellStyle name="Percent 16 3 9 5 2" xfId="30195" xr:uid="{34793600-4E97-4EC3-BF28-9CCC06288C44}"/>
    <cellStyle name="Percent 16 3 9 6" xfId="20222" xr:uid="{107F8A9C-BD4E-4E6C-93BB-3555F52C7882}"/>
    <cellStyle name="Percent 16 4" xfId="10338" xr:uid="{00000000-0005-0000-0000-000062280000}"/>
    <cellStyle name="Percent 16 4 10" xfId="10339" xr:uid="{00000000-0005-0000-0000-000063280000}"/>
    <cellStyle name="Percent 16 4 10 2" xfId="10340" xr:uid="{00000000-0005-0000-0000-000064280000}"/>
    <cellStyle name="Percent 16 4 10 2 2" xfId="22359" xr:uid="{4C08A389-941A-4D9F-9831-DC267AD6422F}"/>
    <cellStyle name="Percent 16 4 10 3" xfId="10341" xr:uid="{00000000-0005-0000-0000-000065280000}"/>
    <cellStyle name="Percent 16 4 10 3 2" xfId="30196" xr:uid="{06CD1925-0C7C-4628-9A63-F7585D691C62}"/>
    <cellStyle name="Percent 16 4 10 4" xfId="10342" xr:uid="{00000000-0005-0000-0000-000066280000}"/>
    <cellStyle name="Percent 16 4 10 4 2" xfId="30197" xr:uid="{B0344E1F-4D9C-44BB-8D24-C6047AC62F14}"/>
    <cellStyle name="Percent 16 4 10 5" xfId="10343" xr:uid="{00000000-0005-0000-0000-000067280000}"/>
    <cellStyle name="Percent 16 4 10 5 2" xfId="30198" xr:uid="{0F79D186-25B1-419C-B1DE-9BC103B77800}"/>
    <cellStyle name="Percent 16 4 10 6" xfId="20224" xr:uid="{C8CD08A2-6BB6-47A6-811A-329E919DE39A}"/>
    <cellStyle name="Percent 16 4 11" xfId="10344" xr:uid="{00000000-0005-0000-0000-000068280000}"/>
    <cellStyle name="Percent 16 4 11 2" xfId="10345" xr:uid="{00000000-0005-0000-0000-000069280000}"/>
    <cellStyle name="Percent 16 4 11 2 2" xfId="22360" xr:uid="{3420D6AB-7A27-4FA9-B765-841F8C7ABB8D}"/>
    <cellStyle name="Percent 16 4 11 3" xfId="10346" xr:uid="{00000000-0005-0000-0000-00006A280000}"/>
    <cellStyle name="Percent 16 4 11 3 2" xfId="30199" xr:uid="{6A56923F-6741-4DF9-A275-3173D086D08E}"/>
    <cellStyle name="Percent 16 4 11 4" xfId="10347" xr:uid="{00000000-0005-0000-0000-00006B280000}"/>
    <cellStyle name="Percent 16 4 11 4 2" xfId="30200" xr:uid="{A29DDEC7-DA87-4183-90D7-4AE0C18E3C39}"/>
    <cellStyle name="Percent 16 4 11 5" xfId="10348" xr:uid="{00000000-0005-0000-0000-00006C280000}"/>
    <cellStyle name="Percent 16 4 11 5 2" xfId="30201" xr:uid="{DF2441CB-F855-4149-B081-A727886060B4}"/>
    <cellStyle name="Percent 16 4 11 6" xfId="20225" xr:uid="{70F5FED4-D5A1-4849-8136-851AC6EEC7B9}"/>
    <cellStyle name="Percent 16 4 12" xfId="10349" xr:uid="{00000000-0005-0000-0000-00006D280000}"/>
    <cellStyle name="Percent 16 4 12 2" xfId="10350" xr:uid="{00000000-0005-0000-0000-00006E280000}"/>
    <cellStyle name="Percent 16 4 12 2 2" xfId="22361" xr:uid="{8BC2BF0C-B338-4CAC-BF4C-62665AD9285B}"/>
    <cellStyle name="Percent 16 4 12 3" xfId="10351" xr:uid="{00000000-0005-0000-0000-00006F280000}"/>
    <cellStyle name="Percent 16 4 12 3 2" xfId="30202" xr:uid="{162412DC-0A85-4D99-A87D-8CB22D177A19}"/>
    <cellStyle name="Percent 16 4 12 4" xfId="10352" xr:uid="{00000000-0005-0000-0000-000070280000}"/>
    <cellStyle name="Percent 16 4 12 4 2" xfId="30203" xr:uid="{426BF0CD-B8DD-4A1D-851D-B25FC637195B}"/>
    <cellStyle name="Percent 16 4 12 5" xfId="10353" xr:uid="{00000000-0005-0000-0000-000071280000}"/>
    <cellStyle name="Percent 16 4 12 5 2" xfId="30204" xr:uid="{0FEB5B87-304F-4300-A879-576C52C7A8DA}"/>
    <cellStyle name="Percent 16 4 12 6" xfId="20226" xr:uid="{E60DF290-94BD-46A3-84AA-0248F4E32821}"/>
    <cellStyle name="Percent 16 4 13" xfId="10354" xr:uid="{00000000-0005-0000-0000-000072280000}"/>
    <cellStyle name="Percent 16 4 13 2" xfId="10355" xr:uid="{00000000-0005-0000-0000-000073280000}"/>
    <cellStyle name="Percent 16 4 13 2 2" xfId="22362" xr:uid="{3B2FFBF8-891E-4735-A9A8-06329B167A6E}"/>
    <cellStyle name="Percent 16 4 13 3" xfId="10356" xr:uid="{00000000-0005-0000-0000-000074280000}"/>
    <cellStyle name="Percent 16 4 13 3 2" xfId="30205" xr:uid="{038E5549-9150-4960-AD4B-B002B9006388}"/>
    <cellStyle name="Percent 16 4 13 4" xfId="10357" xr:uid="{00000000-0005-0000-0000-000075280000}"/>
    <cellStyle name="Percent 16 4 13 4 2" xfId="30206" xr:uid="{8D48576E-24F6-4973-8600-33824739781A}"/>
    <cellStyle name="Percent 16 4 13 5" xfId="10358" xr:uid="{00000000-0005-0000-0000-000076280000}"/>
    <cellStyle name="Percent 16 4 13 5 2" xfId="30207" xr:uid="{2AF078F7-1E0F-4AF0-ADBB-24EBAA1B2535}"/>
    <cellStyle name="Percent 16 4 13 6" xfId="20227" xr:uid="{9CD03D6C-79E3-4B4A-A637-B82667C57D42}"/>
    <cellStyle name="Percent 16 4 14" xfId="10359" xr:uid="{00000000-0005-0000-0000-000077280000}"/>
    <cellStyle name="Percent 16 4 14 2" xfId="10360" xr:uid="{00000000-0005-0000-0000-000078280000}"/>
    <cellStyle name="Percent 16 4 14 2 2" xfId="22363" xr:uid="{8432D70B-6CEC-4EAA-BB9E-D6FB8DFD9F5E}"/>
    <cellStyle name="Percent 16 4 14 3" xfId="10361" xr:uid="{00000000-0005-0000-0000-000079280000}"/>
    <cellStyle name="Percent 16 4 14 3 2" xfId="30208" xr:uid="{60284C06-84F2-491A-BA00-20DD9B2FE333}"/>
    <cellStyle name="Percent 16 4 14 4" xfId="10362" xr:uid="{00000000-0005-0000-0000-00007A280000}"/>
    <cellStyle name="Percent 16 4 14 4 2" xfId="30209" xr:uid="{4035A805-E358-431E-BE6D-F74E6DD3400E}"/>
    <cellStyle name="Percent 16 4 14 5" xfId="10363" xr:uid="{00000000-0005-0000-0000-00007B280000}"/>
    <cellStyle name="Percent 16 4 14 5 2" xfId="30210" xr:uid="{A75C73F1-BBBE-4542-8808-C695A57B4A4D}"/>
    <cellStyle name="Percent 16 4 14 6" xfId="20228" xr:uid="{E2C908D2-98D0-446B-AFFF-0EA4D465ED14}"/>
    <cellStyle name="Percent 16 4 15" xfId="10364" xr:uid="{00000000-0005-0000-0000-00007C280000}"/>
    <cellStyle name="Percent 16 4 15 2" xfId="10365" xr:uid="{00000000-0005-0000-0000-00007D280000}"/>
    <cellStyle name="Percent 16 4 15 2 2" xfId="22364" xr:uid="{A8E222E3-A371-4E0D-BA56-6BBC217008B9}"/>
    <cellStyle name="Percent 16 4 15 3" xfId="10366" xr:uid="{00000000-0005-0000-0000-00007E280000}"/>
    <cellStyle name="Percent 16 4 15 3 2" xfId="30211" xr:uid="{9BD2097D-F3FE-42DD-B496-F954F9805379}"/>
    <cellStyle name="Percent 16 4 15 4" xfId="10367" xr:uid="{00000000-0005-0000-0000-00007F280000}"/>
    <cellStyle name="Percent 16 4 15 4 2" xfId="30212" xr:uid="{C9E2466D-2D7E-4893-B1B0-E8618B297B95}"/>
    <cellStyle name="Percent 16 4 15 5" xfId="10368" xr:uid="{00000000-0005-0000-0000-000080280000}"/>
    <cellStyle name="Percent 16 4 15 5 2" xfId="30213" xr:uid="{47097BEB-4B4C-4CB8-B395-69A45A012657}"/>
    <cellStyle name="Percent 16 4 15 6" xfId="20229" xr:uid="{A35DC2E5-C119-47D2-A5B6-CF2B38F01B69}"/>
    <cellStyle name="Percent 16 4 16" xfId="10369" xr:uid="{00000000-0005-0000-0000-000081280000}"/>
    <cellStyle name="Percent 16 4 16 2" xfId="10370" xr:uid="{00000000-0005-0000-0000-000082280000}"/>
    <cellStyle name="Percent 16 4 16 2 2" xfId="22365" xr:uid="{8329BB22-A9C9-454B-B382-9D75B1E3FBD4}"/>
    <cellStyle name="Percent 16 4 16 3" xfId="10371" xr:uid="{00000000-0005-0000-0000-000083280000}"/>
    <cellStyle name="Percent 16 4 16 3 2" xfId="30214" xr:uid="{D72B3AF4-65A8-464D-8DF1-230D8A8CC377}"/>
    <cellStyle name="Percent 16 4 16 4" xfId="10372" xr:uid="{00000000-0005-0000-0000-000084280000}"/>
    <cellStyle name="Percent 16 4 16 4 2" xfId="30215" xr:uid="{BC959658-896A-4B77-8273-39E5EBAFAB55}"/>
    <cellStyle name="Percent 16 4 16 5" xfId="10373" xr:uid="{00000000-0005-0000-0000-000085280000}"/>
    <cellStyle name="Percent 16 4 16 5 2" xfId="30216" xr:uid="{2D02A089-1488-4143-A9E2-621B5F304DC9}"/>
    <cellStyle name="Percent 16 4 16 6" xfId="20230" xr:uid="{CEF1689D-CA4D-4BEA-A3C0-8AC5A2EF7D59}"/>
    <cellStyle name="Percent 16 4 17" xfId="10374" xr:uid="{00000000-0005-0000-0000-000086280000}"/>
    <cellStyle name="Percent 16 4 17 2" xfId="10375" xr:uid="{00000000-0005-0000-0000-000087280000}"/>
    <cellStyle name="Percent 16 4 17 2 2" xfId="22366" xr:uid="{42679F67-9CF4-4C0A-8890-A8F317BF75A6}"/>
    <cellStyle name="Percent 16 4 17 3" xfId="10376" xr:uid="{00000000-0005-0000-0000-000088280000}"/>
    <cellStyle name="Percent 16 4 17 3 2" xfId="30217" xr:uid="{EBFD90AA-0509-43AF-B19B-5A4AF0C58CDD}"/>
    <cellStyle name="Percent 16 4 17 4" xfId="10377" xr:uid="{00000000-0005-0000-0000-000089280000}"/>
    <cellStyle name="Percent 16 4 17 4 2" xfId="30218" xr:uid="{FDA72EF8-174E-4C44-A791-2549261A6ACE}"/>
    <cellStyle name="Percent 16 4 17 5" xfId="10378" xr:uid="{00000000-0005-0000-0000-00008A280000}"/>
    <cellStyle name="Percent 16 4 17 5 2" xfId="30219" xr:uid="{46C03E0D-7723-4AB0-8E74-2DCD75F53EC6}"/>
    <cellStyle name="Percent 16 4 17 6" xfId="20231" xr:uid="{5F3148D9-54AE-45B1-8501-8A6CCCF5CC7E}"/>
    <cellStyle name="Percent 16 4 18" xfId="10379" xr:uid="{00000000-0005-0000-0000-00008B280000}"/>
    <cellStyle name="Percent 16 4 18 2" xfId="10380" xr:uid="{00000000-0005-0000-0000-00008C280000}"/>
    <cellStyle name="Percent 16 4 18 2 2" xfId="30220" xr:uid="{E94DB11A-373C-45DF-BCFA-A47A19B871E3}"/>
    <cellStyle name="Percent 16 4 18 3" xfId="10381" xr:uid="{00000000-0005-0000-0000-00008D280000}"/>
    <cellStyle name="Percent 16 4 18 3 2" xfId="30221" xr:uid="{AF9750B5-FA91-47AD-8D85-6A148FF7CEDA}"/>
    <cellStyle name="Percent 16 4 18 4" xfId="10382" xr:uid="{00000000-0005-0000-0000-00008E280000}"/>
    <cellStyle name="Percent 16 4 18 4 2" xfId="30222" xr:uid="{0F1BDD89-858D-4073-9023-47D6251E5801}"/>
    <cellStyle name="Percent 16 4 18 5" xfId="10383" xr:uid="{00000000-0005-0000-0000-00008F280000}"/>
    <cellStyle name="Percent 16 4 18 5 2" xfId="30223" xr:uid="{A5CC5FB3-1EEA-49A6-AFAA-A3C3CE8A5AEE}"/>
    <cellStyle name="Percent 16 4 18 6" xfId="22367" xr:uid="{2C36CAD5-B25F-4440-9B4F-8104B19C44FF}"/>
    <cellStyle name="Percent 16 4 19" xfId="10384" xr:uid="{00000000-0005-0000-0000-000090280000}"/>
    <cellStyle name="Percent 16 4 19 2" xfId="10385" xr:uid="{00000000-0005-0000-0000-000091280000}"/>
    <cellStyle name="Percent 16 4 19 2 2" xfId="30224" xr:uid="{C7999C97-5816-49A1-89A8-99CAC90FB176}"/>
    <cellStyle name="Percent 16 4 19 3" xfId="10386" xr:uid="{00000000-0005-0000-0000-000092280000}"/>
    <cellStyle name="Percent 16 4 19 3 2" xfId="30225" xr:uid="{B69262B1-7DE4-44B7-B995-E421C2B9267A}"/>
    <cellStyle name="Percent 16 4 19 4" xfId="10387" xr:uid="{00000000-0005-0000-0000-000093280000}"/>
    <cellStyle name="Percent 16 4 19 4 2" xfId="30226" xr:uid="{8782C91A-1E34-4E0E-B4F3-C99E6E91D2BF}"/>
    <cellStyle name="Percent 16 4 19 5" xfId="10388" xr:uid="{00000000-0005-0000-0000-000094280000}"/>
    <cellStyle name="Percent 16 4 19 5 2" xfId="30227" xr:uid="{6EB7BD13-0ACA-44B7-A04C-69A9B2D18FE2}"/>
    <cellStyle name="Percent 16 4 19 6" xfId="22368" xr:uid="{3D7ABE0D-BFE0-4526-837A-2C9BC50D7E37}"/>
    <cellStyle name="Percent 16 4 2" xfId="10389" xr:uid="{00000000-0005-0000-0000-000095280000}"/>
    <cellStyle name="Percent 16 4 2 2" xfId="10390" xr:uid="{00000000-0005-0000-0000-000096280000}"/>
    <cellStyle name="Percent 16 4 2 2 2" xfId="22369" xr:uid="{62EA783A-2BFA-4511-9FFC-91B23C668AFC}"/>
    <cellStyle name="Percent 16 4 2 3" xfId="10391" xr:uid="{00000000-0005-0000-0000-000097280000}"/>
    <cellStyle name="Percent 16 4 2 3 2" xfId="30228" xr:uid="{89D46E75-8139-4665-B3B8-29CC28170014}"/>
    <cellStyle name="Percent 16 4 2 4" xfId="10392" xr:uid="{00000000-0005-0000-0000-000098280000}"/>
    <cellStyle name="Percent 16 4 2 4 2" xfId="30229" xr:uid="{1AA8AE75-91DA-4AC1-8970-DB87DC9F7B15}"/>
    <cellStyle name="Percent 16 4 2 5" xfId="10393" xr:uid="{00000000-0005-0000-0000-000099280000}"/>
    <cellStyle name="Percent 16 4 2 5 2" xfId="30230" xr:uid="{BF7A690C-7D1E-4BCA-A2AE-8AA9D915512D}"/>
    <cellStyle name="Percent 16 4 2 6" xfId="20232" xr:uid="{9135276B-F580-4CC9-BE48-D56DBB12DD7C}"/>
    <cellStyle name="Percent 16 4 20" xfId="10394" xr:uid="{00000000-0005-0000-0000-00009A280000}"/>
    <cellStyle name="Percent 16 4 20 2" xfId="22358" xr:uid="{8C7E600C-0795-4835-91FA-469E4BEDDE3A}"/>
    <cellStyle name="Percent 16 4 21" xfId="10395" xr:uid="{00000000-0005-0000-0000-00009B280000}"/>
    <cellStyle name="Percent 16 4 21 2" xfId="30231" xr:uid="{83958ECF-3434-464F-8C0B-7E071E48482A}"/>
    <cellStyle name="Percent 16 4 22" xfId="10396" xr:uid="{00000000-0005-0000-0000-00009C280000}"/>
    <cellStyle name="Percent 16 4 22 2" xfId="30232" xr:uid="{440442F2-2C5E-4568-B35B-5F25C52BAE6A}"/>
    <cellStyle name="Percent 16 4 23" xfId="10397" xr:uid="{00000000-0005-0000-0000-00009D280000}"/>
    <cellStyle name="Percent 16 4 23 2" xfId="30233" xr:uid="{783ED3AD-60CF-46C3-BE08-C8431B8B817B}"/>
    <cellStyle name="Percent 16 4 24" xfId="20223" xr:uid="{FADB0CF2-8146-484C-8FA0-64F8B3123455}"/>
    <cellStyle name="Percent 16 4 3" xfId="10398" xr:uid="{00000000-0005-0000-0000-00009E280000}"/>
    <cellStyle name="Percent 16 4 3 2" xfId="10399" xr:uid="{00000000-0005-0000-0000-00009F280000}"/>
    <cellStyle name="Percent 16 4 3 2 2" xfId="22370" xr:uid="{988CFA31-2B66-4D51-A42C-642B6DE13648}"/>
    <cellStyle name="Percent 16 4 3 3" xfId="10400" xr:uid="{00000000-0005-0000-0000-0000A0280000}"/>
    <cellStyle name="Percent 16 4 3 3 2" xfId="30234" xr:uid="{901B94A6-C666-4E3A-BF71-5EC7D65C1367}"/>
    <cellStyle name="Percent 16 4 3 4" xfId="10401" xr:uid="{00000000-0005-0000-0000-0000A1280000}"/>
    <cellStyle name="Percent 16 4 3 4 2" xfId="30235" xr:uid="{15404172-D785-44B0-9F95-ACC71375A97F}"/>
    <cellStyle name="Percent 16 4 3 5" xfId="10402" xr:uid="{00000000-0005-0000-0000-0000A2280000}"/>
    <cellStyle name="Percent 16 4 3 5 2" xfId="30236" xr:uid="{EA90E96D-9BD3-44FE-AE2F-C305A8978FF6}"/>
    <cellStyle name="Percent 16 4 3 6" xfId="20233" xr:uid="{D5336798-F4D2-4E97-9B51-49527D73F4EB}"/>
    <cellStyle name="Percent 16 4 4" xfId="10403" xr:uid="{00000000-0005-0000-0000-0000A3280000}"/>
    <cellStyle name="Percent 16 4 4 2" xfId="10404" xr:uid="{00000000-0005-0000-0000-0000A4280000}"/>
    <cellStyle name="Percent 16 4 4 2 2" xfId="22371" xr:uid="{C62A8BB5-A1ED-4766-8B1A-D1C003831F92}"/>
    <cellStyle name="Percent 16 4 4 3" xfId="10405" xr:uid="{00000000-0005-0000-0000-0000A5280000}"/>
    <cellStyle name="Percent 16 4 4 3 2" xfId="30237" xr:uid="{841290D4-C220-4720-8659-41001F82D8F6}"/>
    <cellStyle name="Percent 16 4 4 4" xfId="10406" xr:uid="{00000000-0005-0000-0000-0000A6280000}"/>
    <cellStyle name="Percent 16 4 4 4 2" xfId="30238" xr:uid="{07A00FF7-FB12-4E2B-A687-6BFFD2A9AAAA}"/>
    <cellStyle name="Percent 16 4 4 5" xfId="10407" xr:uid="{00000000-0005-0000-0000-0000A7280000}"/>
    <cellStyle name="Percent 16 4 4 5 2" xfId="30239" xr:uid="{478DADD3-76B0-4DBD-AEE6-B94AC406CA01}"/>
    <cellStyle name="Percent 16 4 4 6" xfId="20234" xr:uid="{CFB791CF-BF19-460F-909E-E0AE4B07FC85}"/>
    <cellStyle name="Percent 16 4 5" xfId="10408" xr:uid="{00000000-0005-0000-0000-0000A8280000}"/>
    <cellStyle name="Percent 16 4 5 2" xfId="10409" xr:uid="{00000000-0005-0000-0000-0000A9280000}"/>
    <cellStyle name="Percent 16 4 5 2 2" xfId="22372" xr:uid="{22AB4CD8-9F41-4535-9B29-049052AEBB85}"/>
    <cellStyle name="Percent 16 4 5 3" xfId="10410" xr:uid="{00000000-0005-0000-0000-0000AA280000}"/>
    <cellStyle name="Percent 16 4 5 3 2" xfId="30240" xr:uid="{D99FF670-03EC-4CCA-8C7F-6214ACEAA6EA}"/>
    <cellStyle name="Percent 16 4 5 4" xfId="10411" xr:uid="{00000000-0005-0000-0000-0000AB280000}"/>
    <cellStyle name="Percent 16 4 5 4 2" xfId="30241" xr:uid="{095D60D9-4D85-45BA-BF91-2A41EA377CFF}"/>
    <cellStyle name="Percent 16 4 5 5" xfId="10412" xr:uid="{00000000-0005-0000-0000-0000AC280000}"/>
    <cellStyle name="Percent 16 4 5 5 2" xfId="30242" xr:uid="{BBACA08C-696F-411E-8D14-09DD5C08F9CD}"/>
    <cellStyle name="Percent 16 4 5 6" xfId="20235" xr:uid="{57D7582F-AB3D-4924-8329-26E230F9FDE4}"/>
    <cellStyle name="Percent 16 4 6" xfId="10413" xr:uid="{00000000-0005-0000-0000-0000AD280000}"/>
    <cellStyle name="Percent 16 4 6 2" xfId="10414" xr:uid="{00000000-0005-0000-0000-0000AE280000}"/>
    <cellStyle name="Percent 16 4 6 2 2" xfId="22373" xr:uid="{446CE653-618D-4A4C-BAC1-D56431CB90A2}"/>
    <cellStyle name="Percent 16 4 6 3" xfId="10415" xr:uid="{00000000-0005-0000-0000-0000AF280000}"/>
    <cellStyle name="Percent 16 4 6 3 2" xfId="30243" xr:uid="{70319C93-1FEC-4734-82C9-12F79F91A529}"/>
    <cellStyle name="Percent 16 4 6 4" xfId="10416" xr:uid="{00000000-0005-0000-0000-0000B0280000}"/>
    <cellStyle name="Percent 16 4 6 4 2" xfId="30244" xr:uid="{F469ADD8-B7DE-47A4-8284-9DAB7BB665D6}"/>
    <cellStyle name="Percent 16 4 6 5" xfId="10417" xr:uid="{00000000-0005-0000-0000-0000B1280000}"/>
    <cellStyle name="Percent 16 4 6 5 2" xfId="30245" xr:uid="{F79510CC-B201-42B1-B3D4-B67B4D044485}"/>
    <cellStyle name="Percent 16 4 6 6" xfId="20236" xr:uid="{39082ACB-D188-44C1-9CE5-260F0792ACCB}"/>
    <cellStyle name="Percent 16 4 7" xfId="10418" xr:uid="{00000000-0005-0000-0000-0000B2280000}"/>
    <cellStyle name="Percent 16 4 7 2" xfId="10419" xr:uid="{00000000-0005-0000-0000-0000B3280000}"/>
    <cellStyle name="Percent 16 4 7 2 2" xfId="22374" xr:uid="{B21A0778-F115-48DE-B808-797A7BA9B691}"/>
    <cellStyle name="Percent 16 4 7 3" xfId="10420" xr:uid="{00000000-0005-0000-0000-0000B4280000}"/>
    <cellStyle name="Percent 16 4 7 3 2" xfId="30246" xr:uid="{99D7ACEB-F0BB-484A-BD77-00CD143BDB70}"/>
    <cellStyle name="Percent 16 4 7 4" xfId="10421" xr:uid="{00000000-0005-0000-0000-0000B5280000}"/>
    <cellStyle name="Percent 16 4 7 4 2" xfId="30247" xr:uid="{DD13BD5A-5A70-49D4-8A9D-89F8FE1AAD87}"/>
    <cellStyle name="Percent 16 4 7 5" xfId="10422" xr:uid="{00000000-0005-0000-0000-0000B6280000}"/>
    <cellStyle name="Percent 16 4 7 5 2" xfId="30248" xr:uid="{64AD4567-8862-4CBB-9988-7F1BB73C2B5F}"/>
    <cellStyle name="Percent 16 4 7 6" xfId="20237" xr:uid="{3336E6D7-A2F1-41AA-92C4-58A9577613E5}"/>
    <cellStyle name="Percent 16 4 8" xfId="10423" xr:uid="{00000000-0005-0000-0000-0000B7280000}"/>
    <cellStyle name="Percent 16 4 8 2" xfId="10424" xr:uid="{00000000-0005-0000-0000-0000B8280000}"/>
    <cellStyle name="Percent 16 4 8 2 2" xfId="22375" xr:uid="{32FDA7FF-403C-4D7B-8665-A293253E3AFD}"/>
    <cellStyle name="Percent 16 4 8 3" xfId="10425" xr:uid="{00000000-0005-0000-0000-0000B9280000}"/>
    <cellStyle name="Percent 16 4 8 3 2" xfId="30249" xr:uid="{A0D8B42E-433A-4105-B86D-2D5BAAAAD57D}"/>
    <cellStyle name="Percent 16 4 8 4" xfId="10426" xr:uid="{00000000-0005-0000-0000-0000BA280000}"/>
    <cellStyle name="Percent 16 4 8 4 2" xfId="30250" xr:uid="{75786088-F48D-40FB-8DD9-CE3D2BD918A7}"/>
    <cellStyle name="Percent 16 4 8 5" xfId="10427" xr:uid="{00000000-0005-0000-0000-0000BB280000}"/>
    <cellStyle name="Percent 16 4 8 5 2" xfId="30251" xr:uid="{286D3819-F931-4452-8B2D-8EEEE745D158}"/>
    <cellStyle name="Percent 16 4 8 6" xfId="20238" xr:uid="{BB8F7E2B-4B32-4E15-97B5-ABC951DA93C1}"/>
    <cellStyle name="Percent 16 4 9" xfId="10428" xr:uid="{00000000-0005-0000-0000-0000BC280000}"/>
    <cellStyle name="Percent 16 4 9 2" xfId="10429" xr:uid="{00000000-0005-0000-0000-0000BD280000}"/>
    <cellStyle name="Percent 16 4 9 2 2" xfId="22376" xr:uid="{A0EE53CA-27FE-4205-A24B-0AB7CAB7AB7F}"/>
    <cellStyle name="Percent 16 4 9 3" xfId="10430" xr:uid="{00000000-0005-0000-0000-0000BE280000}"/>
    <cellStyle name="Percent 16 4 9 3 2" xfId="30252" xr:uid="{4454C4B5-F110-4496-9485-E31936EE2E41}"/>
    <cellStyle name="Percent 16 4 9 4" xfId="10431" xr:uid="{00000000-0005-0000-0000-0000BF280000}"/>
    <cellStyle name="Percent 16 4 9 4 2" xfId="30253" xr:uid="{2444D0B7-CFE4-4009-95C6-77E996B9284E}"/>
    <cellStyle name="Percent 16 4 9 5" xfId="10432" xr:uid="{00000000-0005-0000-0000-0000C0280000}"/>
    <cellStyle name="Percent 16 4 9 5 2" xfId="30254" xr:uid="{1BBB660C-9157-412A-B7F9-574AEC5616E2}"/>
    <cellStyle name="Percent 16 4 9 6" xfId="20239" xr:uid="{5E622DF8-D03D-4035-ABB0-6470520F981D}"/>
    <cellStyle name="Percent 16 5" xfId="10433" xr:uid="{00000000-0005-0000-0000-0000C1280000}"/>
    <cellStyle name="Percent 16 5 10" xfId="10434" xr:uid="{00000000-0005-0000-0000-0000C2280000}"/>
    <cellStyle name="Percent 16 5 10 2" xfId="10435" xr:uid="{00000000-0005-0000-0000-0000C3280000}"/>
    <cellStyle name="Percent 16 5 10 2 2" xfId="22378" xr:uid="{7B8F2C9F-E18A-4E04-A24D-689A728A4998}"/>
    <cellStyle name="Percent 16 5 10 3" xfId="10436" xr:uid="{00000000-0005-0000-0000-0000C4280000}"/>
    <cellStyle name="Percent 16 5 10 3 2" xfId="30255" xr:uid="{A0171B06-1E3E-4605-989F-EBA0B5861FDC}"/>
    <cellStyle name="Percent 16 5 10 4" xfId="10437" xr:uid="{00000000-0005-0000-0000-0000C5280000}"/>
    <cellStyle name="Percent 16 5 10 4 2" xfId="30256" xr:uid="{A36BA6A4-DAEA-411E-8AD2-72A8249C435D}"/>
    <cellStyle name="Percent 16 5 10 5" xfId="10438" xr:uid="{00000000-0005-0000-0000-0000C6280000}"/>
    <cellStyle name="Percent 16 5 10 5 2" xfId="30257" xr:uid="{4FFC0B1B-D152-476B-9D40-ED32752D9E13}"/>
    <cellStyle name="Percent 16 5 10 6" xfId="20241" xr:uid="{AFC46ACC-2ED7-4E8E-9C7E-D08391200915}"/>
    <cellStyle name="Percent 16 5 11" xfId="10439" xr:uid="{00000000-0005-0000-0000-0000C7280000}"/>
    <cellStyle name="Percent 16 5 11 2" xfId="10440" xr:uid="{00000000-0005-0000-0000-0000C8280000}"/>
    <cellStyle name="Percent 16 5 11 2 2" xfId="22379" xr:uid="{A913EB11-842F-492B-B642-74FD9A1754A4}"/>
    <cellStyle name="Percent 16 5 11 3" xfId="10441" xr:uid="{00000000-0005-0000-0000-0000C9280000}"/>
    <cellStyle name="Percent 16 5 11 3 2" xfId="30258" xr:uid="{3C0B7495-A781-485B-80D5-23E76686CB16}"/>
    <cellStyle name="Percent 16 5 11 4" xfId="10442" xr:uid="{00000000-0005-0000-0000-0000CA280000}"/>
    <cellStyle name="Percent 16 5 11 4 2" xfId="30259" xr:uid="{65954103-FE8F-47F4-8C43-B74C21C2F1A9}"/>
    <cellStyle name="Percent 16 5 11 5" xfId="10443" xr:uid="{00000000-0005-0000-0000-0000CB280000}"/>
    <cellStyle name="Percent 16 5 11 5 2" xfId="30260" xr:uid="{88F799E0-48E1-46FE-BBC7-4581F96F9B27}"/>
    <cellStyle name="Percent 16 5 11 6" xfId="20242" xr:uid="{98D673DD-F1FC-4C0E-AF0E-E3FBFD15DB98}"/>
    <cellStyle name="Percent 16 5 12" xfId="10444" xr:uid="{00000000-0005-0000-0000-0000CC280000}"/>
    <cellStyle name="Percent 16 5 12 2" xfId="10445" xr:uid="{00000000-0005-0000-0000-0000CD280000}"/>
    <cellStyle name="Percent 16 5 12 2 2" xfId="22380" xr:uid="{2266905A-9A06-494A-A0E0-3BF1C990AE6D}"/>
    <cellStyle name="Percent 16 5 12 3" xfId="10446" xr:uid="{00000000-0005-0000-0000-0000CE280000}"/>
    <cellStyle name="Percent 16 5 12 3 2" xfId="30261" xr:uid="{32563CCF-2746-4895-90F5-14040086B28E}"/>
    <cellStyle name="Percent 16 5 12 4" xfId="10447" xr:uid="{00000000-0005-0000-0000-0000CF280000}"/>
    <cellStyle name="Percent 16 5 12 4 2" xfId="30262" xr:uid="{DB626162-055F-4834-AD2C-98703D91F9C4}"/>
    <cellStyle name="Percent 16 5 12 5" xfId="10448" xr:uid="{00000000-0005-0000-0000-0000D0280000}"/>
    <cellStyle name="Percent 16 5 12 5 2" xfId="30263" xr:uid="{C19A4CFD-4BB7-4E2F-9B06-CD7EE141A580}"/>
    <cellStyle name="Percent 16 5 12 6" xfId="20243" xr:uid="{54F5F3CA-E9FA-485C-8459-3A40B39F9170}"/>
    <cellStyle name="Percent 16 5 13" xfId="10449" xr:uid="{00000000-0005-0000-0000-0000D1280000}"/>
    <cellStyle name="Percent 16 5 13 2" xfId="10450" xr:uid="{00000000-0005-0000-0000-0000D2280000}"/>
    <cellStyle name="Percent 16 5 13 2 2" xfId="22381" xr:uid="{BDD3721A-EE90-4075-815A-10A919AC134B}"/>
    <cellStyle name="Percent 16 5 13 3" xfId="10451" xr:uid="{00000000-0005-0000-0000-0000D3280000}"/>
    <cellStyle name="Percent 16 5 13 3 2" xfId="30264" xr:uid="{BAF11223-66EC-4F47-8DB2-1A65B8516E3B}"/>
    <cellStyle name="Percent 16 5 13 4" xfId="10452" xr:uid="{00000000-0005-0000-0000-0000D4280000}"/>
    <cellStyle name="Percent 16 5 13 4 2" xfId="30265" xr:uid="{53002437-327F-48E2-82ED-A6095AD92225}"/>
    <cellStyle name="Percent 16 5 13 5" xfId="10453" xr:uid="{00000000-0005-0000-0000-0000D5280000}"/>
    <cellStyle name="Percent 16 5 13 5 2" xfId="30266" xr:uid="{2CD4BC94-7EDD-452C-A6CC-03F6AC9E6A0C}"/>
    <cellStyle name="Percent 16 5 13 6" xfId="20244" xr:uid="{CCB56460-CD5B-4BD5-864F-8CE25330861A}"/>
    <cellStyle name="Percent 16 5 14" xfId="10454" xr:uid="{00000000-0005-0000-0000-0000D6280000}"/>
    <cellStyle name="Percent 16 5 14 2" xfId="10455" xr:uid="{00000000-0005-0000-0000-0000D7280000}"/>
    <cellStyle name="Percent 16 5 14 2 2" xfId="22382" xr:uid="{54E8CA1C-5DB8-475D-9B6A-A829BD79F11C}"/>
    <cellStyle name="Percent 16 5 14 3" xfId="10456" xr:uid="{00000000-0005-0000-0000-0000D8280000}"/>
    <cellStyle name="Percent 16 5 14 3 2" xfId="30267" xr:uid="{77BBD8C0-52A4-4951-85F1-4DA0435DAC5E}"/>
    <cellStyle name="Percent 16 5 14 4" xfId="10457" xr:uid="{00000000-0005-0000-0000-0000D9280000}"/>
    <cellStyle name="Percent 16 5 14 4 2" xfId="30268" xr:uid="{FE7FCD81-D6BC-4A84-AF6E-F44819427B35}"/>
    <cellStyle name="Percent 16 5 14 5" xfId="10458" xr:uid="{00000000-0005-0000-0000-0000DA280000}"/>
    <cellStyle name="Percent 16 5 14 5 2" xfId="30269" xr:uid="{C8A20F9B-97D3-419D-A008-C5D54917C34B}"/>
    <cellStyle name="Percent 16 5 14 6" xfId="20245" xr:uid="{706A087C-FBBD-452D-A771-EDB122771163}"/>
    <cellStyle name="Percent 16 5 15" xfId="10459" xr:uid="{00000000-0005-0000-0000-0000DB280000}"/>
    <cellStyle name="Percent 16 5 15 2" xfId="10460" xr:uid="{00000000-0005-0000-0000-0000DC280000}"/>
    <cellStyle name="Percent 16 5 15 2 2" xfId="22383" xr:uid="{92D673CE-3336-46EA-9F3A-70FB7C11EB5D}"/>
    <cellStyle name="Percent 16 5 15 3" xfId="10461" xr:uid="{00000000-0005-0000-0000-0000DD280000}"/>
    <cellStyle name="Percent 16 5 15 3 2" xfId="30270" xr:uid="{CB60031C-0DE6-4E65-BAFC-E3C0F8602ADA}"/>
    <cellStyle name="Percent 16 5 15 4" xfId="10462" xr:uid="{00000000-0005-0000-0000-0000DE280000}"/>
    <cellStyle name="Percent 16 5 15 4 2" xfId="30271" xr:uid="{45FF7D3C-716C-45B9-8F88-0887BE566CA9}"/>
    <cellStyle name="Percent 16 5 15 5" xfId="10463" xr:uid="{00000000-0005-0000-0000-0000DF280000}"/>
    <cellStyle name="Percent 16 5 15 5 2" xfId="30272" xr:uid="{E0D125DE-E05B-48FC-9D95-1A8B43AFD058}"/>
    <cellStyle name="Percent 16 5 15 6" xfId="20246" xr:uid="{EFE07A7B-A6AA-4D96-8DA7-A164967C3EC7}"/>
    <cellStyle name="Percent 16 5 16" xfId="10464" xr:uid="{00000000-0005-0000-0000-0000E0280000}"/>
    <cellStyle name="Percent 16 5 16 2" xfId="10465" xr:uid="{00000000-0005-0000-0000-0000E1280000}"/>
    <cellStyle name="Percent 16 5 16 2 2" xfId="22384" xr:uid="{44570644-5A2D-4103-86A2-05D53FCBF9DB}"/>
    <cellStyle name="Percent 16 5 16 3" xfId="10466" xr:uid="{00000000-0005-0000-0000-0000E2280000}"/>
    <cellStyle name="Percent 16 5 16 3 2" xfId="30273" xr:uid="{15F9268A-04A2-4784-99FA-8199D6E43C59}"/>
    <cellStyle name="Percent 16 5 16 4" xfId="10467" xr:uid="{00000000-0005-0000-0000-0000E3280000}"/>
    <cellStyle name="Percent 16 5 16 4 2" xfId="30274" xr:uid="{929B0B4F-7DF1-431A-96E5-E8A3031A8A03}"/>
    <cellStyle name="Percent 16 5 16 5" xfId="10468" xr:uid="{00000000-0005-0000-0000-0000E4280000}"/>
    <cellStyle name="Percent 16 5 16 5 2" xfId="30275" xr:uid="{F82FD37E-A6BC-4A01-AB97-E5676DA427E0}"/>
    <cellStyle name="Percent 16 5 16 6" xfId="20247" xr:uid="{C3BFA77D-7C53-4065-A54C-7B1EC1380B7E}"/>
    <cellStyle name="Percent 16 5 17" xfId="10469" xr:uid="{00000000-0005-0000-0000-0000E5280000}"/>
    <cellStyle name="Percent 16 5 17 2" xfId="10470" xr:uid="{00000000-0005-0000-0000-0000E6280000}"/>
    <cellStyle name="Percent 16 5 17 2 2" xfId="22385" xr:uid="{2363C24C-1C35-4527-8C73-B135CBF9319C}"/>
    <cellStyle name="Percent 16 5 17 3" xfId="10471" xr:uid="{00000000-0005-0000-0000-0000E7280000}"/>
    <cellStyle name="Percent 16 5 17 3 2" xfId="30276" xr:uid="{636EF2A4-16CF-4063-8A22-D8E02FF31421}"/>
    <cellStyle name="Percent 16 5 17 4" xfId="10472" xr:uid="{00000000-0005-0000-0000-0000E8280000}"/>
    <cellStyle name="Percent 16 5 17 4 2" xfId="30277" xr:uid="{51D74243-B189-43E8-8784-320FC7A29ED1}"/>
    <cellStyle name="Percent 16 5 17 5" xfId="10473" xr:uid="{00000000-0005-0000-0000-0000E9280000}"/>
    <cellStyle name="Percent 16 5 17 5 2" xfId="30278" xr:uid="{9C0A6799-2DC5-45EF-89FA-2FF149C5F5DC}"/>
    <cellStyle name="Percent 16 5 17 6" xfId="20248" xr:uid="{6BD133B1-7EE3-47B2-BCCF-43BBD3C870E5}"/>
    <cellStyle name="Percent 16 5 18" xfId="10474" xr:uid="{00000000-0005-0000-0000-0000EA280000}"/>
    <cellStyle name="Percent 16 5 18 2" xfId="10475" xr:uid="{00000000-0005-0000-0000-0000EB280000}"/>
    <cellStyle name="Percent 16 5 18 2 2" xfId="30279" xr:uid="{8F1D897B-0184-4A63-B8F9-F06570F6173F}"/>
    <cellStyle name="Percent 16 5 18 3" xfId="10476" xr:uid="{00000000-0005-0000-0000-0000EC280000}"/>
    <cellStyle name="Percent 16 5 18 3 2" xfId="30280" xr:uid="{3753EC50-3ED8-4F96-A400-82E99CF21EF5}"/>
    <cellStyle name="Percent 16 5 18 4" xfId="10477" xr:uid="{00000000-0005-0000-0000-0000ED280000}"/>
    <cellStyle name="Percent 16 5 18 4 2" xfId="30281" xr:uid="{EF748BF5-9CE5-427E-9F83-568B2A010A79}"/>
    <cellStyle name="Percent 16 5 18 5" xfId="10478" xr:uid="{00000000-0005-0000-0000-0000EE280000}"/>
    <cellStyle name="Percent 16 5 18 5 2" xfId="30282" xr:uid="{1498EBA9-4969-403E-A488-DE3220E15392}"/>
    <cellStyle name="Percent 16 5 18 6" xfId="22386" xr:uid="{787E1D65-EA9C-4F6D-A9E1-1A75894578E9}"/>
    <cellStyle name="Percent 16 5 19" xfId="10479" xr:uid="{00000000-0005-0000-0000-0000EF280000}"/>
    <cellStyle name="Percent 16 5 19 2" xfId="10480" xr:uid="{00000000-0005-0000-0000-0000F0280000}"/>
    <cellStyle name="Percent 16 5 19 2 2" xfId="30283" xr:uid="{BB1EF181-F900-4E7B-BD2A-BED322CF2F02}"/>
    <cellStyle name="Percent 16 5 19 3" xfId="10481" xr:uid="{00000000-0005-0000-0000-0000F1280000}"/>
    <cellStyle name="Percent 16 5 19 3 2" xfId="30284" xr:uid="{FC02F704-90B7-400D-8A9B-EB6BE837F827}"/>
    <cellStyle name="Percent 16 5 19 4" xfId="10482" xr:uid="{00000000-0005-0000-0000-0000F2280000}"/>
    <cellStyle name="Percent 16 5 19 4 2" xfId="30285" xr:uid="{8F42EBE9-2FC5-4029-9CFC-564280201651}"/>
    <cellStyle name="Percent 16 5 19 5" xfId="10483" xr:uid="{00000000-0005-0000-0000-0000F3280000}"/>
    <cellStyle name="Percent 16 5 19 5 2" xfId="30286" xr:uid="{0B704D64-73BC-4AB3-831A-CD3EB5B3FEAB}"/>
    <cellStyle name="Percent 16 5 19 6" xfId="22387" xr:uid="{4256FAA4-C67B-4F10-9379-531B75B10775}"/>
    <cellStyle name="Percent 16 5 2" xfId="10484" xr:uid="{00000000-0005-0000-0000-0000F4280000}"/>
    <cellStyle name="Percent 16 5 2 2" xfId="10485" xr:uid="{00000000-0005-0000-0000-0000F5280000}"/>
    <cellStyle name="Percent 16 5 2 2 2" xfId="22388" xr:uid="{D799232A-1749-4B7C-86FF-86246B4A1986}"/>
    <cellStyle name="Percent 16 5 2 3" xfId="10486" xr:uid="{00000000-0005-0000-0000-0000F6280000}"/>
    <cellStyle name="Percent 16 5 2 3 2" xfId="30287" xr:uid="{15D75B23-577B-43A5-B2B6-333AE777F788}"/>
    <cellStyle name="Percent 16 5 2 4" xfId="10487" xr:uid="{00000000-0005-0000-0000-0000F7280000}"/>
    <cellStyle name="Percent 16 5 2 4 2" xfId="30288" xr:uid="{3E496704-860A-42D6-96D6-28A9E59C1374}"/>
    <cellStyle name="Percent 16 5 2 5" xfId="10488" xr:uid="{00000000-0005-0000-0000-0000F8280000}"/>
    <cellStyle name="Percent 16 5 2 5 2" xfId="30289" xr:uid="{574BC465-5406-4720-A986-B7AD19A91E3B}"/>
    <cellStyle name="Percent 16 5 2 6" xfId="20249" xr:uid="{8C2DFF62-EBA8-4C5A-9CEF-4CC86E1D7445}"/>
    <cellStyle name="Percent 16 5 20" xfId="10489" xr:uid="{00000000-0005-0000-0000-0000F9280000}"/>
    <cellStyle name="Percent 16 5 20 2" xfId="22377" xr:uid="{06C362EB-1DE2-414A-AFC8-40A75308E068}"/>
    <cellStyle name="Percent 16 5 21" xfId="10490" xr:uid="{00000000-0005-0000-0000-0000FA280000}"/>
    <cellStyle name="Percent 16 5 21 2" xfId="30290" xr:uid="{E21B5652-5916-4634-9FFF-1B4DE59DF905}"/>
    <cellStyle name="Percent 16 5 22" xfId="10491" xr:uid="{00000000-0005-0000-0000-0000FB280000}"/>
    <cellStyle name="Percent 16 5 22 2" xfId="30291" xr:uid="{A99A50CA-42E6-467A-B766-C5143B62A8FD}"/>
    <cellStyle name="Percent 16 5 23" xfId="10492" xr:uid="{00000000-0005-0000-0000-0000FC280000}"/>
    <cellStyle name="Percent 16 5 23 2" xfId="30292" xr:uid="{D5C801F6-C18B-4405-8BEB-E74038D69EFB}"/>
    <cellStyle name="Percent 16 5 24" xfId="20240" xr:uid="{A22585D1-794C-4A24-BAA7-2CE44E18C3BF}"/>
    <cellStyle name="Percent 16 5 3" xfId="10493" xr:uid="{00000000-0005-0000-0000-0000FD280000}"/>
    <cellStyle name="Percent 16 5 3 2" xfId="10494" xr:uid="{00000000-0005-0000-0000-0000FE280000}"/>
    <cellStyle name="Percent 16 5 3 2 2" xfId="22389" xr:uid="{4E52911C-DE36-4C08-A210-BE2098AC277A}"/>
    <cellStyle name="Percent 16 5 3 3" xfId="10495" xr:uid="{00000000-0005-0000-0000-0000FF280000}"/>
    <cellStyle name="Percent 16 5 3 3 2" xfId="30293" xr:uid="{A09C15E6-7561-481C-B7D5-CC6F1D043D84}"/>
    <cellStyle name="Percent 16 5 3 4" xfId="10496" xr:uid="{00000000-0005-0000-0000-000000290000}"/>
    <cellStyle name="Percent 16 5 3 4 2" xfId="30294" xr:uid="{A485DBAA-CB35-4C5D-8199-0FF6155007A4}"/>
    <cellStyle name="Percent 16 5 3 5" xfId="10497" xr:uid="{00000000-0005-0000-0000-000001290000}"/>
    <cellStyle name="Percent 16 5 3 5 2" xfId="30295" xr:uid="{372BBDCA-90E5-4994-9131-690967B3BB8D}"/>
    <cellStyle name="Percent 16 5 3 6" xfId="20250" xr:uid="{1F3EA27C-DE18-4CBC-A433-9D546A30BC12}"/>
    <cellStyle name="Percent 16 5 4" xfId="10498" xr:uid="{00000000-0005-0000-0000-000002290000}"/>
    <cellStyle name="Percent 16 5 4 2" xfId="10499" xr:uid="{00000000-0005-0000-0000-000003290000}"/>
    <cellStyle name="Percent 16 5 4 2 2" xfId="22390" xr:uid="{8765FEF2-3CB7-4783-9435-78C4887E1567}"/>
    <cellStyle name="Percent 16 5 4 3" xfId="10500" xr:uid="{00000000-0005-0000-0000-000004290000}"/>
    <cellStyle name="Percent 16 5 4 3 2" xfId="30296" xr:uid="{F5038BCE-4504-403F-A9C4-4B48BD20FEFC}"/>
    <cellStyle name="Percent 16 5 4 4" xfId="10501" xr:uid="{00000000-0005-0000-0000-000005290000}"/>
    <cellStyle name="Percent 16 5 4 4 2" xfId="30297" xr:uid="{0574DFA3-B51C-453B-9748-5A41F7255AA1}"/>
    <cellStyle name="Percent 16 5 4 5" xfId="10502" xr:uid="{00000000-0005-0000-0000-000006290000}"/>
    <cellStyle name="Percent 16 5 4 5 2" xfId="30298" xr:uid="{96F57B3C-E79A-4F19-89DE-6E4F62603F85}"/>
    <cellStyle name="Percent 16 5 4 6" xfId="20251" xr:uid="{BF1A27D6-6F7A-41C4-8DD1-DF5D753053A7}"/>
    <cellStyle name="Percent 16 5 5" xfId="10503" xr:uid="{00000000-0005-0000-0000-000007290000}"/>
    <cellStyle name="Percent 16 5 5 2" xfId="10504" xr:uid="{00000000-0005-0000-0000-000008290000}"/>
    <cellStyle name="Percent 16 5 5 2 2" xfId="22391" xr:uid="{B1C30E10-C7D4-4475-AC1C-2F2B874D701D}"/>
    <cellStyle name="Percent 16 5 5 3" xfId="10505" xr:uid="{00000000-0005-0000-0000-000009290000}"/>
    <cellStyle name="Percent 16 5 5 3 2" xfId="30299" xr:uid="{7FC2954C-F175-41FB-8010-E75660505C78}"/>
    <cellStyle name="Percent 16 5 5 4" xfId="10506" xr:uid="{00000000-0005-0000-0000-00000A290000}"/>
    <cellStyle name="Percent 16 5 5 4 2" xfId="30300" xr:uid="{62C818BF-B451-48BB-8E25-B09F0C8170FA}"/>
    <cellStyle name="Percent 16 5 5 5" xfId="10507" xr:uid="{00000000-0005-0000-0000-00000B290000}"/>
    <cellStyle name="Percent 16 5 5 5 2" xfId="30301" xr:uid="{D1D500A9-A98F-4DB7-A02B-EA8B9881D0C6}"/>
    <cellStyle name="Percent 16 5 5 6" xfId="20252" xr:uid="{1D1DAC13-0B6E-4A18-B308-DDC862EB2724}"/>
    <cellStyle name="Percent 16 5 6" xfId="10508" xr:uid="{00000000-0005-0000-0000-00000C290000}"/>
    <cellStyle name="Percent 16 5 6 2" xfId="10509" xr:uid="{00000000-0005-0000-0000-00000D290000}"/>
    <cellStyle name="Percent 16 5 6 2 2" xfId="22392" xr:uid="{014CDF64-4E29-404E-B1A2-87F9D5E42225}"/>
    <cellStyle name="Percent 16 5 6 3" xfId="10510" xr:uid="{00000000-0005-0000-0000-00000E290000}"/>
    <cellStyle name="Percent 16 5 6 3 2" xfId="30302" xr:uid="{A9C53CD7-CAA2-48B2-820D-6B2BCE321F6E}"/>
    <cellStyle name="Percent 16 5 6 4" xfId="10511" xr:uid="{00000000-0005-0000-0000-00000F290000}"/>
    <cellStyle name="Percent 16 5 6 4 2" xfId="30303" xr:uid="{95A5D505-1594-4EF9-A740-FDB0CFDBA6D8}"/>
    <cellStyle name="Percent 16 5 6 5" xfId="10512" xr:uid="{00000000-0005-0000-0000-000010290000}"/>
    <cellStyle name="Percent 16 5 6 5 2" xfId="30304" xr:uid="{E4D15386-E8FE-480A-B019-6CD642C1C9E0}"/>
    <cellStyle name="Percent 16 5 6 6" xfId="20253" xr:uid="{1DFFB25B-8B61-4BEF-9942-1BB0C5EA511E}"/>
    <cellStyle name="Percent 16 5 7" xfId="10513" xr:uid="{00000000-0005-0000-0000-000011290000}"/>
    <cellStyle name="Percent 16 5 7 2" xfId="10514" xr:uid="{00000000-0005-0000-0000-000012290000}"/>
    <cellStyle name="Percent 16 5 7 2 2" xfId="22393" xr:uid="{9CA0A392-4BAF-46AD-9868-0C4859ED80BD}"/>
    <cellStyle name="Percent 16 5 7 3" xfId="10515" xr:uid="{00000000-0005-0000-0000-000013290000}"/>
    <cellStyle name="Percent 16 5 7 3 2" xfId="30305" xr:uid="{108891D4-D7E9-408E-8BC3-08F62DDDD978}"/>
    <cellStyle name="Percent 16 5 7 4" xfId="10516" xr:uid="{00000000-0005-0000-0000-000014290000}"/>
    <cellStyle name="Percent 16 5 7 4 2" xfId="30306" xr:uid="{817AB9C7-1CDA-49DF-8C5D-D5197D15AC79}"/>
    <cellStyle name="Percent 16 5 7 5" xfId="10517" xr:uid="{00000000-0005-0000-0000-000015290000}"/>
    <cellStyle name="Percent 16 5 7 5 2" xfId="30307" xr:uid="{28B07045-88EB-491E-9BF3-23F0F05835FD}"/>
    <cellStyle name="Percent 16 5 7 6" xfId="20254" xr:uid="{4249BD05-82E5-4C8C-88C6-3917F6977EC8}"/>
    <cellStyle name="Percent 16 5 8" xfId="10518" xr:uid="{00000000-0005-0000-0000-000016290000}"/>
    <cellStyle name="Percent 16 5 8 2" xfId="10519" xr:uid="{00000000-0005-0000-0000-000017290000}"/>
    <cellStyle name="Percent 16 5 8 2 2" xfId="22394" xr:uid="{75D4861E-B00E-4A50-8925-2449F5B5ECEA}"/>
    <cellStyle name="Percent 16 5 8 3" xfId="10520" xr:uid="{00000000-0005-0000-0000-000018290000}"/>
    <cellStyle name="Percent 16 5 8 3 2" xfId="30308" xr:uid="{C40A42DB-343B-4DAA-B564-ADE26554479D}"/>
    <cellStyle name="Percent 16 5 8 4" xfId="10521" xr:uid="{00000000-0005-0000-0000-000019290000}"/>
    <cellStyle name="Percent 16 5 8 4 2" xfId="30309" xr:uid="{9D422F18-FB6B-4571-95CF-A0C282DB3056}"/>
    <cellStyle name="Percent 16 5 8 5" xfId="10522" xr:uid="{00000000-0005-0000-0000-00001A290000}"/>
    <cellStyle name="Percent 16 5 8 5 2" xfId="30310" xr:uid="{824A3F23-069D-4152-96F3-B6AF7028B993}"/>
    <cellStyle name="Percent 16 5 8 6" xfId="20255" xr:uid="{AE50B279-45C9-4C5C-83F7-04493448883C}"/>
    <cellStyle name="Percent 16 5 9" xfId="10523" xr:uid="{00000000-0005-0000-0000-00001B290000}"/>
    <cellStyle name="Percent 16 5 9 2" xfId="10524" xr:uid="{00000000-0005-0000-0000-00001C290000}"/>
    <cellStyle name="Percent 16 5 9 2 2" xfId="22395" xr:uid="{B46BF5E3-7740-428C-B80A-82F74619DB71}"/>
    <cellStyle name="Percent 16 5 9 3" xfId="10525" xr:uid="{00000000-0005-0000-0000-00001D290000}"/>
    <cellStyle name="Percent 16 5 9 3 2" xfId="30311" xr:uid="{A4F5423A-4552-4B3D-8C57-1B64A67AC13A}"/>
    <cellStyle name="Percent 16 5 9 4" xfId="10526" xr:uid="{00000000-0005-0000-0000-00001E290000}"/>
    <cellStyle name="Percent 16 5 9 4 2" xfId="30312" xr:uid="{E193E7DF-51E7-4611-9AC7-FA5DE726A50E}"/>
    <cellStyle name="Percent 16 5 9 5" xfId="10527" xr:uid="{00000000-0005-0000-0000-00001F290000}"/>
    <cellStyle name="Percent 16 5 9 5 2" xfId="30313" xr:uid="{A02BDC49-8847-49F9-9998-319F675FE753}"/>
    <cellStyle name="Percent 16 5 9 6" xfId="20256" xr:uid="{05332642-B17D-4B1E-96D1-1A34EE09F4B8}"/>
    <cellStyle name="Percent 16 6" xfId="10528" xr:uid="{00000000-0005-0000-0000-000020290000}"/>
    <cellStyle name="Percent 16 6 10" xfId="10529" xr:uid="{00000000-0005-0000-0000-000021290000}"/>
    <cellStyle name="Percent 16 6 10 2" xfId="10530" xr:uid="{00000000-0005-0000-0000-000022290000}"/>
    <cellStyle name="Percent 16 6 10 2 2" xfId="22397" xr:uid="{C7BB662B-D5B5-445A-91DA-FD15163C37A9}"/>
    <cellStyle name="Percent 16 6 10 3" xfId="10531" xr:uid="{00000000-0005-0000-0000-000023290000}"/>
    <cellStyle name="Percent 16 6 10 3 2" xfId="30314" xr:uid="{452891E5-246F-4D2E-B122-A2F5F68777B3}"/>
    <cellStyle name="Percent 16 6 10 4" xfId="10532" xr:uid="{00000000-0005-0000-0000-000024290000}"/>
    <cellStyle name="Percent 16 6 10 4 2" xfId="30315" xr:uid="{0E880D69-6D48-4137-90F8-41DBA65C83B6}"/>
    <cellStyle name="Percent 16 6 10 5" xfId="10533" xr:uid="{00000000-0005-0000-0000-000025290000}"/>
    <cellStyle name="Percent 16 6 10 5 2" xfId="30316" xr:uid="{54BFA71F-986B-4EDC-A65E-2D27C33E3896}"/>
    <cellStyle name="Percent 16 6 10 6" xfId="20258" xr:uid="{C1B5356E-2E44-40E0-8548-73673F267EC3}"/>
    <cellStyle name="Percent 16 6 11" xfId="10534" xr:uid="{00000000-0005-0000-0000-000026290000}"/>
    <cellStyle name="Percent 16 6 11 2" xfId="10535" xr:uid="{00000000-0005-0000-0000-000027290000}"/>
    <cellStyle name="Percent 16 6 11 2 2" xfId="22398" xr:uid="{9442397A-6691-4A68-A3E6-C7D63C2007AF}"/>
    <cellStyle name="Percent 16 6 11 3" xfId="10536" xr:uid="{00000000-0005-0000-0000-000028290000}"/>
    <cellStyle name="Percent 16 6 11 3 2" xfId="30317" xr:uid="{63141634-113A-42BB-A7E6-1229514FDFEA}"/>
    <cellStyle name="Percent 16 6 11 4" xfId="10537" xr:uid="{00000000-0005-0000-0000-000029290000}"/>
    <cellStyle name="Percent 16 6 11 4 2" xfId="30318" xr:uid="{52A3A756-07E9-46CE-A827-A067F4C3DD7E}"/>
    <cellStyle name="Percent 16 6 11 5" xfId="10538" xr:uid="{00000000-0005-0000-0000-00002A290000}"/>
    <cellStyle name="Percent 16 6 11 5 2" xfId="30319" xr:uid="{05E36105-CFD4-48A4-B51E-F2845B54F4E5}"/>
    <cellStyle name="Percent 16 6 11 6" xfId="20259" xr:uid="{55223D9C-5CB5-47DD-AB1B-DC45C157CB92}"/>
    <cellStyle name="Percent 16 6 12" xfId="10539" xr:uid="{00000000-0005-0000-0000-00002B290000}"/>
    <cellStyle name="Percent 16 6 12 2" xfId="10540" xr:uid="{00000000-0005-0000-0000-00002C290000}"/>
    <cellStyle name="Percent 16 6 12 2 2" xfId="22399" xr:uid="{58BA6A6F-B4AA-448F-89A4-45D2484E2CF6}"/>
    <cellStyle name="Percent 16 6 12 3" xfId="10541" xr:uid="{00000000-0005-0000-0000-00002D290000}"/>
    <cellStyle name="Percent 16 6 12 3 2" xfId="30320" xr:uid="{989D0966-BF57-4CBA-A0BD-242ACEB6DE8A}"/>
    <cellStyle name="Percent 16 6 12 4" xfId="10542" xr:uid="{00000000-0005-0000-0000-00002E290000}"/>
    <cellStyle name="Percent 16 6 12 4 2" xfId="30321" xr:uid="{76BBD590-3623-43F6-8D32-B59FEF43D9BD}"/>
    <cellStyle name="Percent 16 6 12 5" xfId="10543" xr:uid="{00000000-0005-0000-0000-00002F290000}"/>
    <cellStyle name="Percent 16 6 12 5 2" xfId="30322" xr:uid="{C40741B0-57EB-49A4-B988-5DFE327769E0}"/>
    <cellStyle name="Percent 16 6 12 6" xfId="20260" xr:uid="{36F2ECCE-2AE0-433E-818E-2C74FBC0643C}"/>
    <cellStyle name="Percent 16 6 13" xfId="10544" xr:uid="{00000000-0005-0000-0000-000030290000}"/>
    <cellStyle name="Percent 16 6 13 2" xfId="10545" xr:uid="{00000000-0005-0000-0000-000031290000}"/>
    <cellStyle name="Percent 16 6 13 2 2" xfId="22400" xr:uid="{AD65FE77-0EB7-44CC-9258-F1FB776220C8}"/>
    <cellStyle name="Percent 16 6 13 3" xfId="10546" xr:uid="{00000000-0005-0000-0000-000032290000}"/>
    <cellStyle name="Percent 16 6 13 3 2" xfId="30323" xr:uid="{F2B1604C-D5AA-4D35-99D2-8AD3C6B8AF40}"/>
    <cellStyle name="Percent 16 6 13 4" xfId="10547" xr:uid="{00000000-0005-0000-0000-000033290000}"/>
    <cellStyle name="Percent 16 6 13 4 2" xfId="30324" xr:uid="{821CE5BE-7083-4964-9A3F-2E41F00EEBDD}"/>
    <cellStyle name="Percent 16 6 13 5" xfId="10548" xr:uid="{00000000-0005-0000-0000-000034290000}"/>
    <cellStyle name="Percent 16 6 13 5 2" xfId="30325" xr:uid="{34D83B1B-582F-4270-8D5F-091F8C6C0342}"/>
    <cellStyle name="Percent 16 6 13 6" xfId="20261" xr:uid="{2D9913A2-88C9-49C5-B2ED-1C725A4E92C3}"/>
    <cellStyle name="Percent 16 6 14" xfId="10549" xr:uid="{00000000-0005-0000-0000-000035290000}"/>
    <cellStyle name="Percent 16 6 14 2" xfId="10550" xr:uid="{00000000-0005-0000-0000-000036290000}"/>
    <cellStyle name="Percent 16 6 14 2 2" xfId="22401" xr:uid="{03AA8D8E-5C8C-4C46-88AD-BF55B14947FD}"/>
    <cellStyle name="Percent 16 6 14 3" xfId="10551" xr:uid="{00000000-0005-0000-0000-000037290000}"/>
    <cellStyle name="Percent 16 6 14 3 2" xfId="30326" xr:uid="{DDA4E2F0-20AE-4B11-B80B-EF9F03D7D6CD}"/>
    <cellStyle name="Percent 16 6 14 4" xfId="10552" xr:uid="{00000000-0005-0000-0000-000038290000}"/>
    <cellStyle name="Percent 16 6 14 4 2" xfId="30327" xr:uid="{D882BD7B-B66A-4EF8-BB86-BA5E777D6234}"/>
    <cellStyle name="Percent 16 6 14 5" xfId="10553" xr:uid="{00000000-0005-0000-0000-000039290000}"/>
    <cellStyle name="Percent 16 6 14 5 2" xfId="30328" xr:uid="{29799D3C-10CC-46C8-9275-E9FA127D5BCE}"/>
    <cellStyle name="Percent 16 6 14 6" xfId="20262" xr:uid="{3DAFD4E0-C518-49C9-8D53-95840B472A57}"/>
    <cellStyle name="Percent 16 6 15" xfId="10554" xr:uid="{00000000-0005-0000-0000-00003A290000}"/>
    <cellStyle name="Percent 16 6 15 2" xfId="10555" xr:uid="{00000000-0005-0000-0000-00003B290000}"/>
    <cellStyle name="Percent 16 6 15 2 2" xfId="22402" xr:uid="{4EB5F587-F837-46BD-B200-241449F05B30}"/>
    <cellStyle name="Percent 16 6 15 3" xfId="10556" xr:uid="{00000000-0005-0000-0000-00003C290000}"/>
    <cellStyle name="Percent 16 6 15 3 2" xfId="30329" xr:uid="{990630C5-7A80-41D2-9B1A-CBA45DE9D5F6}"/>
    <cellStyle name="Percent 16 6 15 4" xfId="10557" xr:uid="{00000000-0005-0000-0000-00003D290000}"/>
    <cellStyle name="Percent 16 6 15 4 2" xfId="30330" xr:uid="{213A13C9-69A3-4F30-87DC-FCE956C1A898}"/>
    <cellStyle name="Percent 16 6 15 5" xfId="10558" xr:uid="{00000000-0005-0000-0000-00003E290000}"/>
    <cellStyle name="Percent 16 6 15 5 2" xfId="30331" xr:uid="{0A8E643E-8328-4566-AD9A-CC8941590A5F}"/>
    <cellStyle name="Percent 16 6 15 6" xfId="20263" xr:uid="{7FF4F543-C21D-4EAA-B012-31FEFB579C27}"/>
    <cellStyle name="Percent 16 6 16" xfId="10559" xr:uid="{00000000-0005-0000-0000-00003F290000}"/>
    <cellStyle name="Percent 16 6 16 2" xfId="10560" xr:uid="{00000000-0005-0000-0000-000040290000}"/>
    <cellStyle name="Percent 16 6 16 2 2" xfId="22403" xr:uid="{2E1163D7-D24F-4122-8F01-C8BEA746C077}"/>
    <cellStyle name="Percent 16 6 16 3" xfId="10561" xr:uid="{00000000-0005-0000-0000-000041290000}"/>
    <cellStyle name="Percent 16 6 16 3 2" xfId="30332" xr:uid="{B3477BCB-E6E2-4606-BBA9-EE6120497909}"/>
    <cellStyle name="Percent 16 6 16 4" xfId="10562" xr:uid="{00000000-0005-0000-0000-000042290000}"/>
    <cellStyle name="Percent 16 6 16 4 2" xfId="30333" xr:uid="{92829857-3C83-41EE-8484-B347ED87CBA4}"/>
    <cellStyle name="Percent 16 6 16 5" xfId="10563" xr:uid="{00000000-0005-0000-0000-000043290000}"/>
    <cellStyle name="Percent 16 6 16 5 2" xfId="30334" xr:uid="{9A8D70A4-5BE3-4F6B-8E5E-0E87231D1EB7}"/>
    <cellStyle name="Percent 16 6 16 6" xfId="20264" xr:uid="{01D2B3A0-22E2-4157-A2A5-DD18BE0AC01C}"/>
    <cellStyle name="Percent 16 6 17" xfId="10564" xr:uid="{00000000-0005-0000-0000-000044290000}"/>
    <cellStyle name="Percent 16 6 17 2" xfId="10565" xr:uid="{00000000-0005-0000-0000-000045290000}"/>
    <cellStyle name="Percent 16 6 17 2 2" xfId="22404" xr:uid="{2B7E02D1-940A-4294-AEC7-861FB667F8AC}"/>
    <cellStyle name="Percent 16 6 17 3" xfId="10566" xr:uid="{00000000-0005-0000-0000-000046290000}"/>
    <cellStyle name="Percent 16 6 17 3 2" xfId="30335" xr:uid="{B77B50AE-514E-415B-A74E-D567069C3007}"/>
    <cellStyle name="Percent 16 6 17 4" xfId="10567" xr:uid="{00000000-0005-0000-0000-000047290000}"/>
    <cellStyle name="Percent 16 6 17 4 2" xfId="30336" xr:uid="{1F9D73D5-7313-446C-A55C-E014AF07693F}"/>
    <cellStyle name="Percent 16 6 17 5" xfId="10568" xr:uid="{00000000-0005-0000-0000-000048290000}"/>
    <cellStyle name="Percent 16 6 17 5 2" xfId="30337" xr:uid="{05BB25AD-B967-4401-B740-AB5D898868CD}"/>
    <cellStyle name="Percent 16 6 17 6" xfId="20265" xr:uid="{4F620738-9E8D-4DC3-B220-BF07FEBCB9EB}"/>
    <cellStyle name="Percent 16 6 18" xfId="10569" xr:uid="{00000000-0005-0000-0000-000049290000}"/>
    <cellStyle name="Percent 16 6 18 2" xfId="10570" xr:uid="{00000000-0005-0000-0000-00004A290000}"/>
    <cellStyle name="Percent 16 6 18 2 2" xfId="30338" xr:uid="{83200467-3CA8-482B-A0B4-170D2E00D847}"/>
    <cellStyle name="Percent 16 6 18 3" xfId="10571" xr:uid="{00000000-0005-0000-0000-00004B290000}"/>
    <cellStyle name="Percent 16 6 18 3 2" xfId="30339" xr:uid="{D812B7FA-E395-4AA9-A19C-A37F7FA392FE}"/>
    <cellStyle name="Percent 16 6 18 4" xfId="10572" xr:uid="{00000000-0005-0000-0000-00004C290000}"/>
    <cellStyle name="Percent 16 6 18 4 2" xfId="30340" xr:uid="{9BB45343-FD45-4325-BFE9-537208C026AA}"/>
    <cellStyle name="Percent 16 6 18 5" xfId="10573" xr:uid="{00000000-0005-0000-0000-00004D290000}"/>
    <cellStyle name="Percent 16 6 18 5 2" xfId="30341" xr:uid="{90AF028E-5F82-4F5B-8DB6-D590A4606A4B}"/>
    <cellStyle name="Percent 16 6 18 6" xfId="22405" xr:uid="{921DCC28-0F14-42DE-AD23-71A34F3BE83F}"/>
    <cellStyle name="Percent 16 6 19" xfId="10574" xr:uid="{00000000-0005-0000-0000-00004E290000}"/>
    <cellStyle name="Percent 16 6 19 2" xfId="10575" xr:uid="{00000000-0005-0000-0000-00004F290000}"/>
    <cellStyle name="Percent 16 6 19 2 2" xfId="30342" xr:uid="{916AD93F-A8EC-498B-A531-1A432DDAF71B}"/>
    <cellStyle name="Percent 16 6 19 3" xfId="10576" xr:uid="{00000000-0005-0000-0000-000050290000}"/>
    <cellStyle name="Percent 16 6 19 3 2" xfId="30343" xr:uid="{E35BC12A-7D29-4DE2-B202-0B154A0DEFF9}"/>
    <cellStyle name="Percent 16 6 19 4" xfId="10577" xr:uid="{00000000-0005-0000-0000-000051290000}"/>
    <cellStyle name="Percent 16 6 19 4 2" xfId="30344" xr:uid="{90EE5191-DC14-409A-92C1-C89EA81524E9}"/>
    <cellStyle name="Percent 16 6 19 5" xfId="10578" xr:uid="{00000000-0005-0000-0000-000052290000}"/>
    <cellStyle name="Percent 16 6 19 5 2" xfId="30345" xr:uid="{38291366-CCF4-4930-8CEA-398B8AC7BB52}"/>
    <cellStyle name="Percent 16 6 19 6" xfId="22406" xr:uid="{FD11F8B4-1945-4530-866D-BE1DB38CD632}"/>
    <cellStyle name="Percent 16 6 2" xfId="10579" xr:uid="{00000000-0005-0000-0000-000053290000}"/>
    <cellStyle name="Percent 16 6 2 2" xfId="10580" xr:uid="{00000000-0005-0000-0000-000054290000}"/>
    <cellStyle name="Percent 16 6 2 2 2" xfId="22407" xr:uid="{20EBC55F-2892-4494-A64A-A5DFDF366ED8}"/>
    <cellStyle name="Percent 16 6 2 3" xfId="10581" xr:uid="{00000000-0005-0000-0000-000055290000}"/>
    <cellStyle name="Percent 16 6 2 3 2" xfId="30346" xr:uid="{A360F289-5E8C-43AC-B15E-E292B346C05D}"/>
    <cellStyle name="Percent 16 6 2 4" xfId="10582" xr:uid="{00000000-0005-0000-0000-000056290000}"/>
    <cellStyle name="Percent 16 6 2 4 2" xfId="30347" xr:uid="{8325ACA1-AEB8-47B1-A39B-30D699B5A5C1}"/>
    <cellStyle name="Percent 16 6 2 5" xfId="10583" xr:uid="{00000000-0005-0000-0000-000057290000}"/>
    <cellStyle name="Percent 16 6 2 5 2" xfId="30348" xr:uid="{4DDD03C3-E079-45B7-8979-0A7A5C973DD2}"/>
    <cellStyle name="Percent 16 6 2 6" xfId="20266" xr:uid="{4E312C43-6F65-417B-8107-21850BFB43C7}"/>
    <cellStyle name="Percent 16 6 20" xfId="10584" xr:uid="{00000000-0005-0000-0000-000058290000}"/>
    <cellStyle name="Percent 16 6 20 2" xfId="22396" xr:uid="{7C33662C-4819-486E-8F4A-693AD04280DA}"/>
    <cellStyle name="Percent 16 6 21" xfId="10585" xr:uid="{00000000-0005-0000-0000-000059290000}"/>
    <cellStyle name="Percent 16 6 21 2" xfId="30349" xr:uid="{F27477DB-92C9-4BC5-8C22-E179CBE9E3E6}"/>
    <cellStyle name="Percent 16 6 22" xfId="10586" xr:uid="{00000000-0005-0000-0000-00005A290000}"/>
    <cellStyle name="Percent 16 6 22 2" xfId="30350" xr:uid="{6D10A688-62E1-4353-8F5C-2513A146F818}"/>
    <cellStyle name="Percent 16 6 23" xfId="10587" xr:uid="{00000000-0005-0000-0000-00005B290000}"/>
    <cellStyle name="Percent 16 6 23 2" xfId="30351" xr:uid="{385A614C-B034-43DF-BE1B-63B0E17ED981}"/>
    <cellStyle name="Percent 16 6 24" xfId="20257" xr:uid="{6A8EE350-F067-4535-AACA-23765CF2CA7C}"/>
    <cellStyle name="Percent 16 6 3" xfId="10588" xr:uid="{00000000-0005-0000-0000-00005C290000}"/>
    <cellStyle name="Percent 16 6 3 2" xfId="10589" xr:uid="{00000000-0005-0000-0000-00005D290000}"/>
    <cellStyle name="Percent 16 6 3 2 2" xfId="22408" xr:uid="{3384843C-65A1-4673-BF0E-CFC64756C3FF}"/>
    <cellStyle name="Percent 16 6 3 3" xfId="10590" xr:uid="{00000000-0005-0000-0000-00005E290000}"/>
    <cellStyle name="Percent 16 6 3 3 2" xfId="30352" xr:uid="{D919587E-FFFA-43F6-BBC7-33ADD9E4BB58}"/>
    <cellStyle name="Percent 16 6 3 4" xfId="10591" xr:uid="{00000000-0005-0000-0000-00005F290000}"/>
    <cellStyle name="Percent 16 6 3 4 2" xfId="30353" xr:uid="{739923C9-41FD-4000-A52C-5D38E01ADB46}"/>
    <cellStyle name="Percent 16 6 3 5" xfId="10592" xr:uid="{00000000-0005-0000-0000-000060290000}"/>
    <cellStyle name="Percent 16 6 3 5 2" xfId="30354" xr:uid="{2BA32A9D-6BBB-48D2-9DE0-3279A0B0A74F}"/>
    <cellStyle name="Percent 16 6 3 6" xfId="20267" xr:uid="{2152C164-CFD9-4BF1-8DA2-38902CFF77DC}"/>
    <cellStyle name="Percent 16 6 4" xfId="10593" xr:uid="{00000000-0005-0000-0000-000061290000}"/>
    <cellStyle name="Percent 16 6 4 2" xfId="10594" xr:uid="{00000000-0005-0000-0000-000062290000}"/>
    <cellStyle name="Percent 16 6 4 2 2" xfId="22409" xr:uid="{690ACD62-4964-4AD6-B38E-462E0E59C71D}"/>
    <cellStyle name="Percent 16 6 4 3" xfId="10595" xr:uid="{00000000-0005-0000-0000-000063290000}"/>
    <cellStyle name="Percent 16 6 4 3 2" xfId="30355" xr:uid="{DA38E564-3C5C-4E1E-9AF4-1ADA9A62523E}"/>
    <cellStyle name="Percent 16 6 4 4" xfId="10596" xr:uid="{00000000-0005-0000-0000-000064290000}"/>
    <cellStyle name="Percent 16 6 4 4 2" xfId="30356" xr:uid="{6D7E8C1A-5B9C-4DB1-9B02-F10563E4311C}"/>
    <cellStyle name="Percent 16 6 4 5" xfId="10597" xr:uid="{00000000-0005-0000-0000-000065290000}"/>
    <cellStyle name="Percent 16 6 4 5 2" xfId="30357" xr:uid="{C6F41198-12C0-41FE-8A1E-F39611B78D65}"/>
    <cellStyle name="Percent 16 6 4 6" xfId="20268" xr:uid="{CE94F855-0BFB-4348-B002-B99576F2D54E}"/>
    <cellStyle name="Percent 16 6 5" xfId="10598" xr:uid="{00000000-0005-0000-0000-000066290000}"/>
    <cellStyle name="Percent 16 6 5 2" xfId="10599" xr:uid="{00000000-0005-0000-0000-000067290000}"/>
    <cellStyle name="Percent 16 6 5 2 2" xfId="22410" xr:uid="{7AB0C7CC-0F6B-4FF3-A4CC-0B0CFE824F70}"/>
    <cellStyle name="Percent 16 6 5 3" xfId="10600" xr:uid="{00000000-0005-0000-0000-000068290000}"/>
    <cellStyle name="Percent 16 6 5 3 2" xfId="30358" xr:uid="{4C59B224-143E-44AF-AB47-B0F19E15A398}"/>
    <cellStyle name="Percent 16 6 5 4" xfId="10601" xr:uid="{00000000-0005-0000-0000-000069290000}"/>
    <cellStyle name="Percent 16 6 5 4 2" xfId="30359" xr:uid="{FEB4438C-28BA-4129-9B82-8568E71AFFE9}"/>
    <cellStyle name="Percent 16 6 5 5" xfId="10602" xr:uid="{00000000-0005-0000-0000-00006A290000}"/>
    <cellStyle name="Percent 16 6 5 5 2" xfId="30360" xr:uid="{0889A7A4-124C-4DD8-AFB7-7650BFFEACBB}"/>
    <cellStyle name="Percent 16 6 5 6" xfId="20269" xr:uid="{C5DC1E89-5778-44BE-841D-7F8827824BB6}"/>
    <cellStyle name="Percent 16 6 6" xfId="10603" xr:uid="{00000000-0005-0000-0000-00006B290000}"/>
    <cellStyle name="Percent 16 6 6 2" xfId="10604" xr:uid="{00000000-0005-0000-0000-00006C290000}"/>
    <cellStyle name="Percent 16 6 6 2 2" xfId="22411" xr:uid="{0F83D7C3-7803-4F35-8B4F-160EB38E0363}"/>
    <cellStyle name="Percent 16 6 6 3" xfId="10605" xr:uid="{00000000-0005-0000-0000-00006D290000}"/>
    <cellStyle name="Percent 16 6 6 3 2" xfId="30361" xr:uid="{3CF29ADC-D5B8-4B8B-8C65-6D9EF068130B}"/>
    <cellStyle name="Percent 16 6 6 4" xfId="10606" xr:uid="{00000000-0005-0000-0000-00006E290000}"/>
    <cellStyle name="Percent 16 6 6 4 2" xfId="30362" xr:uid="{02ABF282-4C2D-4372-ADE0-8F2160C91DC0}"/>
    <cellStyle name="Percent 16 6 6 5" xfId="10607" xr:uid="{00000000-0005-0000-0000-00006F290000}"/>
    <cellStyle name="Percent 16 6 6 5 2" xfId="30363" xr:uid="{22965900-A2FC-49AE-B034-F0632C16D80D}"/>
    <cellStyle name="Percent 16 6 6 6" xfId="20270" xr:uid="{4925CEA1-722D-4995-948C-2729ABE48E06}"/>
    <cellStyle name="Percent 16 6 7" xfId="10608" xr:uid="{00000000-0005-0000-0000-000070290000}"/>
    <cellStyle name="Percent 16 6 7 2" xfId="10609" xr:uid="{00000000-0005-0000-0000-000071290000}"/>
    <cellStyle name="Percent 16 6 7 2 2" xfId="22412" xr:uid="{68DE04E8-D0A5-4B5B-939A-51625FBDA303}"/>
    <cellStyle name="Percent 16 6 7 3" xfId="10610" xr:uid="{00000000-0005-0000-0000-000072290000}"/>
    <cellStyle name="Percent 16 6 7 3 2" xfId="30364" xr:uid="{8A01EF05-2730-41C5-84C3-F67D82196778}"/>
    <cellStyle name="Percent 16 6 7 4" xfId="10611" xr:uid="{00000000-0005-0000-0000-000073290000}"/>
    <cellStyle name="Percent 16 6 7 4 2" xfId="30365" xr:uid="{2172D72C-96E7-43A9-9654-BFF142983D22}"/>
    <cellStyle name="Percent 16 6 7 5" xfId="10612" xr:uid="{00000000-0005-0000-0000-000074290000}"/>
    <cellStyle name="Percent 16 6 7 5 2" xfId="30366" xr:uid="{FBD603CB-73B5-485B-9D12-B3C15592A005}"/>
    <cellStyle name="Percent 16 6 7 6" xfId="20271" xr:uid="{64AC79FC-9C4C-4D46-BEEF-1BB81BD7D662}"/>
    <cellStyle name="Percent 16 6 8" xfId="10613" xr:uid="{00000000-0005-0000-0000-000075290000}"/>
    <cellStyle name="Percent 16 6 8 2" xfId="10614" xr:uid="{00000000-0005-0000-0000-000076290000}"/>
    <cellStyle name="Percent 16 6 8 2 2" xfId="22413" xr:uid="{A35E6FE5-5B46-41C9-A8B6-0D9DAE64C335}"/>
    <cellStyle name="Percent 16 6 8 3" xfId="10615" xr:uid="{00000000-0005-0000-0000-000077290000}"/>
    <cellStyle name="Percent 16 6 8 3 2" xfId="30367" xr:uid="{CA1FBB86-C3BE-4CFB-9E37-C1E25F733932}"/>
    <cellStyle name="Percent 16 6 8 4" xfId="10616" xr:uid="{00000000-0005-0000-0000-000078290000}"/>
    <cellStyle name="Percent 16 6 8 4 2" xfId="30368" xr:uid="{5D933D2E-2BA5-4442-8FCC-E6D019E3ACC4}"/>
    <cellStyle name="Percent 16 6 8 5" xfId="10617" xr:uid="{00000000-0005-0000-0000-000079290000}"/>
    <cellStyle name="Percent 16 6 8 5 2" xfId="30369" xr:uid="{2831E24C-4EE9-4DA0-BB57-A35CD88ACFDC}"/>
    <cellStyle name="Percent 16 6 8 6" xfId="20272" xr:uid="{9F5B26E0-EB22-440B-80E1-CC98835572F7}"/>
    <cellStyle name="Percent 16 6 9" xfId="10618" xr:uid="{00000000-0005-0000-0000-00007A290000}"/>
    <cellStyle name="Percent 16 6 9 2" xfId="10619" xr:uid="{00000000-0005-0000-0000-00007B290000}"/>
    <cellStyle name="Percent 16 6 9 2 2" xfId="22414" xr:uid="{EFCBDC26-6C73-4307-ABFA-AABAA107C5EF}"/>
    <cellStyle name="Percent 16 6 9 3" xfId="10620" xr:uid="{00000000-0005-0000-0000-00007C290000}"/>
    <cellStyle name="Percent 16 6 9 3 2" xfId="30370" xr:uid="{6A783A6D-FAC2-445C-99ED-7188788D6293}"/>
    <cellStyle name="Percent 16 6 9 4" xfId="10621" xr:uid="{00000000-0005-0000-0000-00007D290000}"/>
    <cellStyle name="Percent 16 6 9 4 2" xfId="30371" xr:uid="{AC24723A-4B1C-480D-97EE-6E2C692A1A48}"/>
    <cellStyle name="Percent 16 6 9 5" xfId="10622" xr:uid="{00000000-0005-0000-0000-00007E290000}"/>
    <cellStyle name="Percent 16 6 9 5 2" xfId="30372" xr:uid="{BE326556-6CC9-4B79-B0EB-F6B78F7543E1}"/>
    <cellStyle name="Percent 16 6 9 6" xfId="20273" xr:uid="{60AA3F8D-EE03-4A8E-9329-8CD816FD8216}"/>
    <cellStyle name="Percent 16 7" xfId="10623" xr:uid="{00000000-0005-0000-0000-00007F290000}"/>
    <cellStyle name="Percent 16 7 10" xfId="10624" xr:uid="{00000000-0005-0000-0000-000080290000}"/>
    <cellStyle name="Percent 16 7 10 2" xfId="10625" xr:uid="{00000000-0005-0000-0000-000081290000}"/>
    <cellStyle name="Percent 16 7 10 2 2" xfId="22416" xr:uid="{3ED89D77-E223-44FF-BE4D-005859FC11D9}"/>
    <cellStyle name="Percent 16 7 10 3" xfId="10626" xr:uid="{00000000-0005-0000-0000-000082290000}"/>
    <cellStyle name="Percent 16 7 10 3 2" xfId="30373" xr:uid="{16C990CF-7A8B-47D7-9D9E-D85ED7244342}"/>
    <cellStyle name="Percent 16 7 10 4" xfId="10627" xr:uid="{00000000-0005-0000-0000-000083290000}"/>
    <cellStyle name="Percent 16 7 10 4 2" xfId="30374" xr:uid="{9628A81F-129F-4EDC-98D8-613330D401CC}"/>
    <cellStyle name="Percent 16 7 10 5" xfId="10628" xr:uid="{00000000-0005-0000-0000-000084290000}"/>
    <cellStyle name="Percent 16 7 10 5 2" xfId="30375" xr:uid="{94D05715-BAFA-49EE-8CD5-89EA556C1B60}"/>
    <cellStyle name="Percent 16 7 10 6" xfId="20275" xr:uid="{9DB9C144-4E02-4863-89D7-280E50584177}"/>
    <cellStyle name="Percent 16 7 11" xfId="10629" xr:uid="{00000000-0005-0000-0000-000085290000}"/>
    <cellStyle name="Percent 16 7 11 2" xfId="10630" xr:uid="{00000000-0005-0000-0000-000086290000}"/>
    <cellStyle name="Percent 16 7 11 2 2" xfId="22417" xr:uid="{67462812-97A4-4F37-B361-B853A30A2205}"/>
    <cellStyle name="Percent 16 7 11 3" xfId="10631" xr:uid="{00000000-0005-0000-0000-000087290000}"/>
    <cellStyle name="Percent 16 7 11 3 2" xfId="30376" xr:uid="{C11CEF47-D321-4760-B4C2-1D09C5F8D218}"/>
    <cellStyle name="Percent 16 7 11 4" xfId="10632" xr:uid="{00000000-0005-0000-0000-000088290000}"/>
    <cellStyle name="Percent 16 7 11 4 2" xfId="30377" xr:uid="{F6CC3A9F-154E-45FD-B363-36545A7BDC21}"/>
    <cellStyle name="Percent 16 7 11 5" xfId="10633" xr:uid="{00000000-0005-0000-0000-000089290000}"/>
    <cellStyle name="Percent 16 7 11 5 2" xfId="30378" xr:uid="{48B74AB4-78A8-434A-9509-DBE9D9117358}"/>
    <cellStyle name="Percent 16 7 11 6" xfId="20276" xr:uid="{30EC9405-6B68-440F-860B-6E817989C242}"/>
    <cellStyle name="Percent 16 7 12" xfId="10634" xr:uid="{00000000-0005-0000-0000-00008A290000}"/>
    <cellStyle name="Percent 16 7 12 2" xfId="10635" xr:uid="{00000000-0005-0000-0000-00008B290000}"/>
    <cellStyle name="Percent 16 7 12 2 2" xfId="22418" xr:uid="{0D824B03-C01F-4934-8E63-6A6402F17B97}"/>
    <cellStyle name="Percent 16 7 12 3" xfId="10636" xr:uid="{00000000-0005-0000-0000-00008C290000}"/>
    <cellStyle name="Percent 16 7 12 3 2" xfId="30379" xr:uid="{97C333E4-394B-449C-8892-4D779851425F}"/>
    <cellStyle name="Percent 16 7 12 4" xfId="10637" xr:uid="{00000000-0005-0000-0000-00008D290000}"/>
    <cellStyle name="Percent 16 7 12 4 2" xfId="30380" xr:uid="{6ACFEF04-FE4F-4634-A04A-B6DC516B8497}"/>
    <cellStyle name="Percent 16 7 12 5" xfId="10638" xr:uid="{00000000-0005-0000-0000-00008E290000}"/>
    <cellStyle name="Percent 16 7 12 5 2" xfId="30381" xr:uid="{1BA4190C-3399-4F19-BC2C-1486585028F3}"/>
    <cellStyle name="Percent 16 7 12 6" xfId="20277" xr:uid="{14646B6D-B5DD-40A6-87EB-553F48A1A274}"/>
    <cellStyle name="Percent 16 7 13" xfId="10639" xr:uid="{00000000-0005-0000-0000-00008F290000}"/>
    <cellStyle name="Percent 16 7 13 2" xfId="10640" xr:uid="{00000000-0005-0000-0000-000090290000}"/>
    <cellStyle name="Percent 16 7 13 2 2" xfId="22419" xr:uid="{79BB5753-6125-4BEA-AEB4-7D4559CD9622}"/>
    <cellStyle name="Percent 16 7 13 3" xfId="10641" xr:uid="{00000000-0005-0000-0000-000091290000}"/>
    <cellStyle name="Percent 16 7 13 3 2" xfId="30382" xr:uid="{B89D6974-50D0-4B52-A74A-1D9B0FF84CB9}"/>
    <cellStyle name="Percent 16 7 13 4" xfId="10642" xr:uid="{00000000-0005-0000-0000-000092290000}"/>
    <cellStyle name="Percent 16 7 13 4 2" xfId="30383" xr:uid="{C5A43985-A9AD-4AF7-86C3-B4CA53D45B65}"/>
    <cellStyle name="Percent 16 7 13 5" xfId="10643" xr:uid="{00000000-0005-0000-0000-000093290000}"/>
    <cellStyle name="Percent 16 7 13 5 2" xfId="30384" xr:uid="{B46AAC33-D21D-4594-89A3-6DC416763389}"/>
    <cellStyle name="Percent 16 7 13 6" xfId="20278" xr:uid="{0DB92A61-5F21-4BCA-BE18-E0EECAB324C0}"/>
    <cellStyle name="Percent 16 7 14" xfId="10644" xr:uid="{00000000-0005-0000-0000-000094290000}"/>
    <cellStyle name="Percent 16 7 14 2" xfId="10645" xr:uid="{00000000-0005-0000-0000-000095290000}"/>
    <cellStyle name="Percent 16 7 14 2 2" xfId="22420" xr:uid="{5288B205-0C8D-4B61-A08F-A60793047996}"/>
    <cellStyle name="Percent 16 7 14 3" xfId="10646" xr:uid="{00000000-0005-0000-0000-000096290000}"/>
    <cellStyle name="Percent 16 7 14 3 2" xfId="30385" xr:uid="{56A54469-BB05-4A12-B607-16FCAEF97246}"/>
    <cellStyle name="Percent 16 7 14 4" xfId="10647" xr:uid="{00000000-0005-0000-0000-000097290000}"/>
    <cellStyle name="Percent 16 7 14 4 2" xfId="30386" xr:uid="{BE5AB2F0-AB66-4955-94FC-832448D809A3}"/>
    <cellStyle name="Percent 16 7 14 5" xfId="10648" xr:uid="{00000000-0005-0000-0000-000098290000}"/>
    <cellStyle name="Percent 16 7 14 5 2" xfId="30387" xr:uid="{EA233BCA-F62C-4554-A608-F72144816BCE}"/>
    <cellStyle name="Percent 16 7 14 6" xfId="20279" xr:uid="{C8F40F50-CDBC-4042-B75E-4D107E639B81}"/>
    <cellStyle name="Percent 16 7 15" xfId="10649" xr:uid="{00000000-0005-0000-0000-000099290000}"/>
    <cellStyle name="Percent 16 7 15 2" xfId="10650" xr:uid="{00000000-0005-0000-0000-00009A290000}"/>
    <cellStyle name="Percent 16 7 15 2 2" xfId="22421" xr:uid="{76209A91-FB2D-4337-9F96-6FC8424891CE}"/>
    <cellStyle name="Percent 16 7 15 3" xfId="10651" xr:uid="{00000000-0005-0000-0000-00009B290000}"/>
    <cellStyle name="Percent 16 7 15 3 2" xfId="30388" xr:uid="{3D06E29A-2111-4026-9BC4-B3DAC9C12B4D}"/>
    <cellStyle name="Percent 16 7 15 4" xfId="10652" xr:uid="{00000000-0005-0000-0000-00009C290000}"/>
    <cellStyle name="Percent 16 7 15 4 2" xfId="30389" xr:uid="{46DF3BBE-8163-443E-B456-5037EBD4BA08}"/>
    <cellStyle name="Percent 16 7 15 5" xfId="10653" xr:uid="{00000000-0005-0000-0000-00009D290000}"/>
    <cellStyle name="Percent 16 7 15 5 2" xfId="30390" xr:uid="{E7B75808-EA9B-4A3E-9824-5B2EAB0D5E96}"/>
    <cellStyle name="Percent 16 7 15 6" xfId="20280" xr:uid="{CF21BF2F-4C17-4CD2-A171-81722084BCC5}"/>
    <cellStyle name="Percent 16 7 16" xfId="10654" xr:uid="{00000000-0005-0000-0000-00009E290000}"/>
    <cellStyle name="Percent 16 7 16 2" xfId="10655" xr:uid="{00000000-0005-0000-0000-00009F290000}"/>
    <cellStyle name="Percent 16 7 16 2 2" xfId="22422" xr:uid="{3099D9F7-56D5-4990-80B8-2689785D72F6}"/>
    <cellStyle name="Percent 16 7 16 3" xfId="10656" xr:uid="{00000000-0005-0000-0000-0000A0290000}"/>
    <cellStyle name="Percent 16 7 16 3 2" xfId="30391" xr:uid="{431DA7B4-50DA-433E-9D94-C1A1186EE803}"/>
    <cellStyle name="Percent 16 7 16 4" xfId="10657" xr:uid="{00000000-0005-0000-0000-0000A1290000}"/>
    <cellStyle name="Percent 16 7 16 4 2" xfId="30392" xr:uid="{AEA707A1-7222-4C97-91C2-41301B586485}"/>
    <cellStyle name="Percent 16 7 16 5" xfId="10658" xr:uid="{00000000-0005-0000-0000-0000A2290000}"/>
    <cellStyle name="Percent 16 7 16 5 2" xfId="30393" xr:uid="{1D056050-9E1D-4D96-9FA0-C0611A3D7B16}"/>
    <cellStyle name="Percent 16 7 16 6" xfId="20281" xr:uid="{FD73AD52-4399-4266-A0EB-4C8E678F70CD}"/>
    <cellStyle name="Percent 16 7 17" xfId="10659" xr:uid="{00000000-0005-0000-0000-0000A3290000}"/>
    <cellStyle name="Percent 16 7 17 2" xfId="10660" xr:uid="{00000000-0005-0000-0000-0000A4290000}"/>
    <cellStyle name="Percent 16 7 17 2 2" xfId="22423" xr:uid="{B443DC12-C66C-4FED-8ED3-15D2BAA5177C}"/>
    <cellStyle name="Percent 16 7 17 3" xfId="10661" xr:uid="{00000000-0005-0000-0000-0000A5290000}"/>
    <cellStyle name="Percent 16 7 17 3 2" xfId="30394" xr:uid="{280D3A34-74C9-4A33-ACF9-9386B975B692}"/>
    <cellStyle name="Percent 16 7 17 4" xfId="10662" xr:uid="{00000000-0005-0000-0000-0000A6290000}"/>
    <cellStyle name="Percent 16 7 17 4 2" xfId="30395" xr:uid="{9CB176F3-DA03-4621-BFC3-8482FE9AF68A}"/>
    <cellStyle name="Percent 16 7 17 5" xfId="10663" xr:uid="{00000000-0005-0000-0000-0000A7290000}"/>
    <cellStyle name="Percent 16 7 17 5 2" xfId="30396" xr:uid="{8732FEA2-1536-4275-8B45-9E2CFC1B00E5}"/>
    <cellStyle name="Percent 16 7 17 6" xfId="20282" xr:uid="{EB658154-944C-4A46-83AA-34A444A17078}"/>
    <cellStyle name="Percent 16 7 18" xfId="10664" xr:uid="{00000000-0005-0000-0000-0000A8290000}"/>
    <cellStyle name="Percent 16 7 18 2" xfId="10665" xr:uid="{00000000-0005-0000-0000-0000A9290000}"/>
    <cellStyle name="Percent 16 7 18 2 2" xfId="30397" xr:uid="{3663B0C6-DEB2-4159-96EB-A1730BDBB037}"/>
    <cellStyle name="Percent 16 7 18 3" xfId="10666" xr:uid="{00000000-0005-0000-0000-0000AA290000}"/>
    <cellStyle name="Percent 16 7 18 3 2" xfId="30398" xr:uid="{84F951F0-CEB1-4504-B2EB-AA4488069C85}"/>
    <cellStyle name="Percent 16 7 18 4" xfId="10667" xr:uid="{00000000-0005-0000-0000-0000AB290000}"/>
    <cellStyle name="Percent 16 7 18 4 2" xfId="30399" xr:uid="{F3D026F3-CB7F-4B2A-B499-E553BFDA7851}"/>
    <cellStyle name="Percent 16 7 18 5" xfId="10668" xr:uid="{00000000-0005-0000-0000-0000AC290000}"/>
    <cellStyle name="Percent 16 7 18 5 2" xfId="30400" xr:uid="{58F6D314-E30E-475D-A93B-FC787FB61A4C}"/>
    <cellStyle name="Percent 16 7 18 6" xfId="22424" xr:uid="{68DD7F84-0D96-414B-8B0D-82E6A8822439}"/>
    <cellStyle name="Percent 16 7 19" xfId="10669" xr:uid="{00000000-0005-0000-0000-0000AD290000}"/>
    <cellStyle name="Percent 16 7 19 2" xfId="10670" xr:uid="{00000000-0005-0000-0000-0000AE290000}"/>
    <cellStyle name="Percent 16 7 19 2 2" xfId="30401" xr:uid="{7E835742-C953-4766-A63B-342DBAFB4AE9}"/>
    <cellStyle name="Percent 16 7 19 3" xfId="10671" xr:uid="{00000000-0005-0000-0000-0000AF290000}"/>
    <cellStyle name="Percent 16 7 19 3 2" xfId="30402" xr:uid="{063A4FB1-EF65-48F3-9A92-620E1F5CCBE9}"/>
    <cellStyle name="Percent 16 7 19 4" xfId="10672" xr:uid="{00000000-0005-0000-0000-0000B0290000}"/>
    <cellStyle name="Percent 16 7 19 4 2" xfId="30403" xr:uid="{22B1D96D-A6AC-4F0C-8B33-A6B11612F4EB}"/>
    <cellStyle name="Percent 16 7 19 5" xfId="10673" xr:uid="{00000000-0005-0000-0000-0000B1290000}"/>
    <cellStyle name="Percent 16 7 19 5 2" xfId="30404" xr:uid="{4460B9F9-399D-459C-A0A5-B47C930F70FA}"/>
    <cellStyle name="Percent 16 7 19 6" xfId="22425" xr:uid="{36E72F53-B900-408C-A7A8-4F07F2851C8F}"/>
    <cellStyle name="Percent 16 7 2" xfId="10674" xr:uid="{00000000-0005-0000-0000-0000B2290000}"/>
    <cellStyle name="Percent 16 7 2 2" xfId="10675" xr:uid="{00000000-0005-0000-0000-0000B3290000}"/>
    <cellStyle name="Percent 16 7 2 2 2" xfId="10676" xr:uid="{00000000-0005-0000-0000-0000B4290000}"/>
    <cellStyle name="Percent 16 7 2 2 2 2" xfId="30405" xr:uid="{A29AC460-DB9A-4421-B5E3-07375D6E833D}"/>
    <cellStyle name="Percent 16 7 2 2 3" xfId="10677" xr:uid="{00000000-0005-0000-0000-0000B5290000}"/>
    <cellStyle name="Percent 16 7 2 2 3 2" xfId="30406" xr:uid="{18BD45DE-302F-42A7-9B08-685265B8BB86}"/>
    <cellStyle name="Percent 16 7 2 2 4" xfId="10678" xr:uid="{00000000-0005-0000-0000-0000B6290000}"/>
    <cellStyle name="Percent 16 7 2 2 4 2" xfId="30407" xr:uid="{F84E5186-008B-4F78-B4CB-813B30AB7A9D}"/>
    <cellStyle name="Percent 16 7 2 2 5" xfId="10679" xr:uid="{00000000-0005-0000-0000-0000B7290000}"/>
    <cellStyle name="Percent 16 7 2 2 5 2" xfId="30408" xr:uid="{B84FC1C6-6DEF-4D04-A8D9-1D686CA09C55}"/>
    <cellStyle name="Percent 16 7 2 2 6" xfId="22427" xr:uid="{ACF73316-227F-4F13-829C-C7E681C11852}"/>
    <cellStyle name="Percent 16 7 2 3" xfId="10680" xr:uid="{00000000-0005-0000-0000-0000B8290000}"/>
    <cellStyle name="Percent 16 7 2 3 2" xfId="10681" xr:uid="{00000000-0005-0000-0000-0000B9290000}"/>
    <cellStyle name="Percent 16 7 2 3 2 2" xfId="30409" xr:uid="{27C8E280-78EC-4D6C-BE20-14101F302BAF}"/>
    <cellStyle name="Percent 16 7 2 3 3" xfId="10682" xr:uid="{00000000-0005-0000-0000-0000BA290000}"/>
    <cellStyle name="Percent 16 7 2 3 3 2" xfId="30410" xr:uid="{9803E217-8BA9-4DFA-80E8-EAC5C9B76406}"/>
    <cellStyle name="Percent 16 7 2 3 4" xfId="10683" xr:uid="{00000000-0005-0000-0000-0000BB290000}"/>
    <cellStyle name="Percent 16 7 2 3 4 2" xfId="30411" xr:uid="{EE432A4D-8F97-4C72-A443-A9D8A3ABCFDC}"/>
    <cellStyle name="Percent 16 7 2 3 5" xfId="10684" xr:uid="{00000000-0005-0000-0000-0000BC290000}"/>
    <cellStyle name="Percent 16 7 2 3 5 2" xfId="30412" xr:uid="{B34718B7-7CDD-4516-B5D5-8BF55DE0F9FF}"/>
    <cellStyle name="Percent 16 7 2 3 6" xfId="22428" xr:uid="{4F2342FE-212F-4919-98DB-9842ED2938A6}"/>
    <cellStyle name="Percent 16 7 2 4" xfId="10685" xr:uid="{00000000-0005-0000-0000-0000BD290000}"/>
    <cellStyle name="Percent 16 7 2 4 2" xfId="22426" xr:uid="{27315D09-AF3B-490E-87E5-542A3EFE2FC1}"/>
    <cellStyle name="Percent 16 7 2 5" xfId="10686" xr:uid="{00000000-0005-0000-0000-0000BE290000}"/>
    <cellStyle name="Percent 16 7 2 5 2" xfId="30413" xr:uid="{3A01FF10-A7E8-4A76-8092-E264EE2E7CC4}"/>
    <cellStyle name="Percent 16 7 2 6" xfId="10687" xr:uid="{00000000-0005-0000-0000-0000BF290000}"/>
    <cellStyle name="Percent 16 7 2 6 2" xfId="30414" xr:uid="{D724A586-F4A6-4E37-9903-A592502A014E}"/>
    <cellStyle name="Percent 16 7 2 7" xfId="10688" xr:uid="{00000000-0005-0000-0000-0000C0290000}"/>
    <cellStyle name="Percent 16 7 2 7 2" xfId="30415" xr:uid="{3B9540E3-91A8-4E21-9690-7B981ED2D493}"/>
    <cellStyle name="Percent 16 7 2 8" xfId="20283" xr:uid="{C5B8DF41-C4A1-4967-99F1-3E18D2A32704}"/>
    <cellStyle name="Percent 16 7 20" xfId="10689" xr:uid="{00000000-0005-0000-0000-0000C1290000}"/>
    <cellStyle name="Percent 16 7 20 2" xfId="22415" xr:uid="{6C5E9384-D1B3-4409-999F-9E766B4E7E0B}"/>
    <cellStyle name="Percent 16 7 21" xfId="10690" xr:uid="{00000000-0005-0000-0000-0000C2290000}"/>
    <cellStyle name="Percent 16 7 21 2" xfId="30416" xr:uid="{8BF391E4-56DB-47D2-9D23-032A7D86F2BA}"/>
    <cellStyle name="Percent 16 7 22" xfId="10691" xr:uid="{00000000-0005-0000-0000-0000C3290000}"/>
    <cellStyle name="Percent 16 7 22 2" xfId="30417" xr:uid="{33832341-1BC5-439E-9BE8-BF51CC6A0193}"/>
    <cellStyle name="Percent 16 7 23" xfId="10692" xr:uid="{00000000-0005-0000-0000-0000C4290000}"/>
    <cellStyle name="Percent 16 7 23 2" xfId="30418" xr:uid="{E916FE44-66B8-471F-BECB-277C7CA61BC6}"/>
    <cellStyle name="Percent 16 7 24" xfId="20274" xr:uid="{A4D64BB5-8E21-4B51-AE19-7F762ECBD2AF}"/>
    <cellStyle name="Percent 16 7 3" xfId="10693" xr:uid="{00000000-0005-0000-0000-0000C5290000}"/>
    <cellStyle name="Percent 16 7 3 2" xfId="10694" xr:uid="{00000000-0005-0000-0000-0000C6290000}"/>
    <cellStyle name="Percent 16 7 3 2 2" xfId="10695" xr:uid="{00000000-0005-0000-0000-0000C7290000}"/>
    <cellStyle name="Percent 16 7 3 2 2 2" xfId="30419" xr:uid="{F26ED0F7-67E4-4DA4-8C9C-3FAC4B5C78F9}"/>
    <cellStyle name="Percent 16 7 3 2 3" xfId="10696" xr:uid="{00000000-0005-0000-0000-0000C8290000}"/>
    <cellStyle name="Percent 16 7 3 2 3 2" xfId="30420" xr:uid="{BD414340-42C8-4679-83A2-41B69A56190A}"/>
    <cellStyle name="Percent 16 7 3 2 4" xfId="10697" xr:uid="{00000000-0005-0000-0000-0000C9290000}"/>
    <cellStyle name="Percent 16 7 3 2 4 2" xfId="30421" xr:uid="{30C0110B-3F51-47A9-BB0A-0EC70E7A1A09}"/>
    <cellStyle name="Percent 16 7 3 2 5" xfId="10698" xr:uid="{00000000-0005-0000-0000-0000CA290000}"/>
    <cellStyle name="Percent 16 7 3 2 5 2" xfId="30422" xr:uid="{E78BD522-561E-4535-9B74-CA469EE45DE2}"/>
    <cellStyle name="Percent 16 7 3 2 6" xfId="22430" xr:uid="{91E192F2-334B-4187-A485-87CA3AE5346C}"/>
    <cellStyle name="Percent 16 7 3 3" xfId="10699" xr:uid="{00000000-0005-0000-0000-0000CB290000}"/>
    <cellStyle name="Percent 16 7 3 3 2" xfId="10700" xr:uid="{00000000-0005-0000-0000-0000CC290000}"/>
    <cellStyle name="Percent 16 7 3 3 2 2" xfId="30423" xr:uid="{0B1E5529-5D0B-4D5B-83E0-7F87D15978F0}"/>
    <cellStyle name="Percent 16 7 3 3 3" xfId="10701" xr:uid="{00000000-0005-0000-0000-0000CD290000}"/>
    <cellStyle name="Percent 16 7 3 3 3 2" xfId="30424" xr:uid="{AEEA77A9-4150-498C-80B6-E66694331D31}"/>
    <cellStyle name="Percent 16 7 3 3 4" xfId="10702" xr:uid="{00000000-0005-0000-0000-0000CE290000}"/>
    <cellStyle name="Percent 16 7 3 3 4 2" xfId="30425" xr:uid="{CFBE2B98-6096-4D76-A6B5-B40537E31DC8}"/>
    <cellStyle name="Percent 16 7 3 3 5" xfId="10703" xr:uid="{00000000-0005-0000-0000-0000CF290000}"/>
    <cellStyle name="Percent 16 7 3 3 5 2" xfId="30426" xr:uid="{07A1653E-8AE6-4C3E-BF46-6698FB29E42B}"/>
    <cellStyle name="Percent 16 7 3 3 6" xfId="22431" xr:uid="{0B9A3E3C-C275-4644-B54A-59C77EBA4247}"/>
    <cellStyle name="Percent 16 7 3 4" xfId="10704" xr:uid="{00000000-0005-0000-0000-0000D0290000}"/>
    <cellStyle name="Percent 16 7 3 4 2" xfId="22429" xr:uid="{E22E7340-8E35-4276-86EE-806709B00F30}"/>
    <cellStyle name="Percent 16 7 3 5" xfId="10705" xr:uid="{00000000-0005-0000-0000-0000D1290000}"/>
    <cellStyle name="Percent 16 7 3 5 2" xfId="30427" xr:uid="{48266138-7E34-4329-9A8A-EB489602A508}"/>
    <cellStyle name="Percent 16 7 3 6" xfId="10706" xr:uid="{00000000-0005-0000-0000-0000D2290000}"/>
    <cellStyle name="Percent 16 7 3 6 2" xfId="30428" xr:uid="{330F175B-78F8-4FEE-BE77-747BFA238C8C}"/>
    <cellStyle name="Percent 16 7 3 7" xfId="10707" xr:uid="{00000000-0005-0000-0000-0000D3290000}"/>
    <cellStyle name="Percent 16 7 3 7 2" xfId="30429" xr:uid="{2C791A45-D765-456C-B10A-3DDB2B5D0EA9}"/>
    <cellStyle name="Percent 16 7 3 8" xfId="20284" xr:uid="{2150B59F-7BF7-4D29-B3AB-1250C73AF300}"/>
    <cellStyle name="Percent 16 7 4" xfId="10708" xr:uid="{00000000-0005-0000-0000-0000D4290000}"/>
    <cellStyle name="Percent 16 7 4 2" xfId="10709" xr:uid="{00000000-0005-0000-0000-0000D5290000}"/>
    <cellStyle name="Percent 16 7 4 2 2" xfId="22432" xr:uid="{5CC51BC3-7D1B-4184-9A77-8EE332531EA7}"/>
    <cellStyle name="Percent 16 7 4 3" xfId="10710" xr:uid="{00000000-0005-0000-0000-0000D6290000}"/>
    <cellStyle name="Percent 16 7 4 3 2" xfId="30430" xr:uid="{A7F840BE-FA0C-4E8E-9FC5-80D4C1BC0B50}"/>
    <cellStyle name="Percent 16 7 4 4" xfId="10711" xr:uid="{00000000-0005-0000-0000-0000D7290000}"/>
    <cellStyle name="Percent 16 7 4 4 2" xfId="30431" xr:uid="{517A4A90-7FA7-44B2-A4D2-461DCDC76561}"/>
    <cellStyle name="Percent 16 7 4 5" xfId="10712" xr:uid="{00000000-0005-0000-0000-0000D8290000}"/>
    <cellStyle name="Percent 16 7 4 5 2" xfId="30432" xr:uid="{F411651D-0F1B-4808-8165-B11ADCD49F5F}"/>
    <cellStyle name="Percent 16 7 4 6" xfId="20285" xr:uid="{389AB702-69FE-4DE2-A3D5-C051E8620034}"/>
    <cellStyle name="Percent 16 7 5" xfId="10713" xr:uid="{00000000-0005-0000-0000-0000D9290000}"/>
    <cellStyle name="Percent 16 7 5 2" xfId="10714" xr:uid="{00000000-0005-0000-0000-0000DA290000}"/>
    <cellStyle name="Percent 16 7 5 2 2" xfId="22433" xr:uid="{2CFC44DE-E9DA-4481-8727-568D614CF840}"/>
    <cellStyle name="Percent 16 7 5 3" xfId="10715" xr:uid="{00000000-0005-0000-0000-0000DB290000}"/>
    <cellStyle name="Percent 16 7 5 3 2" xfId="30433" xr:uid="{52787049-B0F8-49B7-8383-503C26E20082}"/>
    <cellStyle name="Percent 16 7 5 4" xfId="10716" xr:uid="{00000000-0005-0000-0000-0000DC290000}"/>
    <cellStyle name="Percent 16 7 5 4 2" xfId="30434" xr:uid="{3A6AC0F6-3BC7-49CA-AF66-D51FA6E8AA5A}"/>
    <cellStyle name="Percent 16 7 5 5" xfId="10717" xr:uid="{00000000-0005-0000-0000-0000DD290000}"/>
    <cellStyle name="Percent 16 7 5 5 2" xfId="30435" xr:uid="{725FA679-45EE-460E-88B0-2F10E32C8BF9}"/>
    <cellStyle name="Percent 16 7 5 6" xfId="20286" xr:uid="{93C363FD-62AE-4E29-8846-9A7008B301B3}"/>
    <cellStyle name="Percent 16 7 6" xfId="10718" xr:uid="{00000000-0005-0000-0000-0000DE290000}"/>
    <cellStyle name="Percent 16 7 6 2" xfId="10719" xr:uid="{00000000-0005-0000-0000-0000DF290000}"/>
    <cellStyle name="Percent 16 7 6 2 2" xfId="22434" xr:uid="{BDA7CAB7-FEE9-43DD-B14E-AD72BF333309}"/>
    <cellStyle name="Percent 16 7 6 3" xfId="10720" xr:uid="{00000000-0005-0000-0000-0000E0290000}"/>
    <cellStyle name="Percent 16 7 6 3 2" xfId="30436" xr:uid="{5F2E0DD1-71BE-4364-AA12-A40E960ACD58}"/>
    <cellStyle name="Percent 16 7 6 4" xfId="10721" xr:uid="{00000000-0005-0000-0000-0000E1290000}"/>
    <cellStyle name="Percent 16 7 6 4 2" xfId="30437" xr:uid="{EFD3A253-EB4B-4D96-B630-5A04BC06BA4A}"/>
    <cellStyle name="Percent 16 7 6 5" xfId="10722" xr:uid="{00000000-0005-0000-0000-0000E2290000}"/>
    <cellStyle name="Percent 16 7 6 5 2" xfId="30438" xr:uid="{612E772D-AD82-4049-A430-6018BA399027}"/>
    <cellStyle name="Percent 16 7 6 6" xfId="20287" xr:uid="{DC1E177F-1831-468D-B2DA-F36519936AD9}"/>
    <cellStyle name="Percent 16 7 7" xfId="10723" xr:uid="{00000000-0005-0000-0000-0000E3290000}"/>
    <cellStyle name="Percent 16 7 7 2" xfId="10724" xr:uid="{00000000-0005-0000-0000-0000E4290000}"/>
    <cellStyle name="Percent 16 7 7 2 2" xfId="22435" xr:uid="{8755C20F-07A2-4E50-8461-0A30C57B7276}"/>
    <cellStyle name="Percent 16 7 7 3" xfId="10725" xr:uid="{00000000-0005-0000-0000-0000E5290000}"/>
    <cellStyle name="Percent 16 7 7 3 2" xfId="30439" xr:uid="{5297CD5B-6095-455D-8599-B61A22319A42}"/>
    <cellStyle name="Percent 16 7 7 4" xfId="10726" xr:uid="{00000000-0005-0000-0000-0000E6290000}"/>
    <cellStyle name="Percent 16 7 7 4 2" xfId="30440" xr:uid="{2D49C334-5FAD-4778-B518-C2B3B617C30D}"/>
    <cellStyle name="Percent 16 7 7 5" xfId="10727" xr:uid="{00000000-0005-0000-0000-0000E7290000}"/>
    <cellStyle name="Percent 16 7 7 5 2" xfId="30441" xr:uid="{A8BCEDD2-23BE-4DB0-A9D5-50B2ECE3CF62}"/>
    <cellStyle name="Percent 16 7 7 6" xfId="20288" xr:uid="{C301848C-698F-40FC-9E89-88645F0A2F4B}"/>
    <cellStyle name="Percent 16 7 8" xfId="10728" xr:uid="{00000000-0005-0000-0000-0000E8290000}"/>
    <cellStyle name="Percent 16 7 8 2" xfId="10729" xr:uid="{00000000-0005-0000-0000-0000E9290000}"/>
    <cellStyle name="Percent 16 7 8 2 2" xfId="22436" xr:uid="{59F4796A-1191-414F-838F-FC1236152D2D}"/>
    <cellStyle name="Percent 16 7 8 3" xfId="10730" xr:uid="{00000000-0005-0000-0000-0000EA290000}"/>
    <cellStyle name="Percent 16 7 8 3 2" xfId="30442" xr:uid="{2A03B69B-15BC-4216-882C-F3F646984B5C}"/>
    <cellStyle name="Percent 16 7 8 4" xfId="10731" xr:uid="{00000000-0005-0000-0000-0000EB290000}"/>
    <cellStyle name="Percent 16 7 8 4 2" xfId="30443" xr:uid="{04A838BD-51E5-4876-BD3B-8479EDA286C0}"/>
    <cellStyle name="Percent 16 7 8 5" xfId="10732" xr:uid="{00000000-0005-0000-0000-0000EC290000}"/>
    <cellStyle name="Percent 16 7 8 5 2" xfId="30444" xr:uid="{35464100-F26C-4DA5-917A-2EC5692896F1}"/>
    <cellStyle name="Percent 16 7 8 6" xfId="20289" xr:uid="{A2A83C81-B01F-4218-A5AD-0E2A4F5FFDD2}"/>
    <cellStyle name="Percent 16 7 9" xfId="10733" xr:uid="{00000000-0005-0000-0000-0000ED290000}"/>
    <cellStyle name="Percent 16 7 9 2" xfId="10734" xr:uid="{00000000-0005-0000-0000-0000EE290000}"/>
    <cellStyle name="Percent 16 7 9 2 2" xfId="22437" xr:uid="{93655E11-E413-48C2-A10C-18C880CDCE11}"/>
    <cellStyle name="Percent 16 7 9 3" xfId="10735" xr:uid="{00000000-0005-0000-0000-0000EF290000}"/>
    <cellStyle name="Percent 16 7 9 3 2" xfId="30445" xr:uid="{2ABD3838-5E9C-4028-B875-77617ADF323B}"/>
    <cellStyle name="Percent 16 7 9 4" xfId="10736" xr:uid="{00000000-0005-0000-0000-0000F0290000}"/>
    <cellStyle name="Percent 16 7 9 4 2" xfId="30446" xr:uid="{9E35940A-3B67-4039-AA99-A22B196FFE1E}"/>
    <cellStyle name="Percent 16 7 9 5" xfId="10737" xr:uid="{00000000-0005-0000-0000-0000F1290000}"/>
    <cellStyle name="Percent 16 7 9 5 2" xfId="30447" xr:uid="{C86ECFE6-BBEF-432C-BA07-CD73A069CBB6}"/>
    <cellStyle name="Percent 16 7 9 6" xfId="20290" xr:uid="{77496A12-10FC-4D8C-AFA3-963550D1A105}"/>
    <cellStyle name="Percent 16 8" xfId="10738" xr:uid="{00000000-0005-0000-0000-0000F2290000}"/>
    <cellStyle name="Percent 16 8 10" xfId="10739" xr:uid="{00000000-0005-0000-0000-0000F3290000}"/>
    <cellStyle name="Percent 16 8 10 2" xfId="10740" xr:uid="{00000000-0005-0000-0000-0000F4290000}"/>
    <cellStyle name="Percent 16 8 10 2 2" xfId="22439" xr:uid="{CD87FEDD-29D6-4323-B08A-8700B8A9FBF6}"/>
    <cellStyle name="Percent 16 8 10 3" xfId="10741" xr:uid="{00000000-0005-0000-0000-0000F5290000}"/>
    <cellStyle name="Percent 16 8 10 3 2" xfId="30448" xr:uid="{192F2943-2078-411B-B1D5-D9C97CE4DA8C}"/>
    <cellStyle name="Percent 16 8 10 4" xfId="10742" xr:uid="{00000000-0005-0000-0000-0000F6290000}"/>
    <cellStyle name="Percent 16 8 10 4 2" xfId="30449" xr:uid="{86C58ECF-9420-467A-A242-6F96FB9235CD}"/>
    <cellStyle name="Percent 16 8 10 5" xfId="10743" xr:uid="{00000000-0005-0000-0000-0000F7290000}"/>
    <cellStyle name="Percent 16 8 10 5 2" xfId="30450" xr:uid="{4F207F97-6763-4C70-B037-8FC994A4729B}"/>
    <cellStyle name="Percent 16 8 10 6" xfId="20292" xr:uid="{67CA4EBC-E63B-437D-95C0-FE6D458011C8}"/>
    <cellStyle name="Percent 16 8 11" xfId="10744" xr:uid="{00000000-0005-0000-0000-0000F8290000}"/>
    <cellStyle name="Percent 16 8 11 2" xfId="10745" xr:uid="{00000000-0005-0000-0000-0000F9290000}"/>
    <cellStyle name="Percent 16 8 11 2 2" xfId="22440" xr:uid="{AF0E47CE-B94F-4EC5-9124-D9922815A399}"/>
    <cellStyle name="Percent 16 8 11 3" xfId="10746" xr:uid="{00000000-0005-0000-0000-0000FA290000}"/>
    <cellStyle name="Percent 16 8 11 3 2" xfId="30451" xr:uid="{ACE477A1-879B-4250-8B4A-63AAAF048831}"/>
    <cellStyle name="Percent 16 8 11 4" xfId="10747" xr:uid="{00000000-0005-0000-0000-0000FB290000}"/>
    <cellStyle name="Percent 16 8 11 4 2" xfId="30452" xr:uid="{DD4A6536-F776-4907-B6B6-A29CEEF3C291}"/>
    <cellStyle name="Percent 16 8 11 5" xfId="10748" xr:uid="{00000000-0005-0000-0000-0000FC290000}"/>
    <cellStyle name="Percent 16 8 11 5 2" xfId="30453" xr:uid="{5DABDC36-2CD6-4028-8375-E1FC46C3B17C}"/>
    <cellStyle name="Percent 16 8 11 6" xfId="20293" xr:uid="{11AF0B7C-3F73-4966-967C-EE5AC951F69A}"/>
    <cellStyle name="Percent 16 8 12" xfId="10749" xr:uid="{00000000-0005-0000-0000-0000FD290000}"/>
    <cellStyle name="Percent 16 8 12 2" xfId="10750" xr:uid="{00000000-0005-0000-0000-0000FE290000}"/>
    <cellStyle name="Percent 16 8 12 2 2" xfId="22441" xr:uid="{1BD5929E-987C-4E44-AD57-F27C0F5DEA6D}"/>
    <cellStyle name="Percent 16 8 12 3" xfId="10751" xr:uid="{00000000-0005-0000-0000-0000FF290000}"/>
    <cellStyle name="Percent 16 8 12 3 2" xfId="30454" xr:uid="{BD3E3744-79EC-44CB-89AF-458A903D5317}"/>
    <cellStyle name="Percent 16 8 12 4" xfId="10752" xr:uid="{00000000-0005-0000-0000-0000002A0000}"/>
    <cellStyle name="Percent 16 8 12 4 2" xfId="30455" xr:uid="{EEF3D712-8703-4FFD-AA56-23F2284BBECA}"/>
    <cellStyle name="Percent 16 8 12 5" xfId="10753" xr:uid="{00000000-0005-0000-0000-0000012A0000}"/>
    <cellStyle name="Percent 16 8 12 5 2" xfId="30456" xr:uid="{3B6A50BF-6F66-4ACA-86A9-7F83FAAB716B}"/>
    <cellStyle name="Percent 16 8 12 6" xfId="20294" xr:uid="{7CB99DCF-1CC2-48A9-A8B3-913E81019CF7}"/>
    <cellStyle name="Percent 16 8 13" xfId="10754" xr:uid="{00000000-0005-0000-0000-0000022A0000}"/>
    <cellStyle name="Percent 16 8 13 2" xfId="10755" xr:uid="{00000000-0005-0000-0000-0000032A0000}"/>
    <cellStyle name="Percent 16 8 13 2 2" xfId="22442" xr:uid="{F98C6618-325B-4DD3-9333-F4C39DEEF852}"/>
    <cellStyle name="Percent 16 8 13 3" xfId="10756" xr:uid="{00000000-0005-0000-0000-0000042A0000}"/>
    <cellStyle name="Percent 16 8 13 3 2" xfId="30457" xr:uid="{DB96D47B-32AA-46C4-B4DA-C5DE71F5F129}"/>
    <cellStyle name="Percent 16 8 13 4" xfId="10757" xr:uid="{00000000-0005-0000-0000-0000052A0000}"/>
    <cellStyle name="Percent 16 8 13 4 2" xfId="30458" xr:uid="{C332A5F9-05D9-403F-A818-74D2721A6033}"/>
    <cellStyle name="Percent 16 8 13 5" xfId="10758" xr:uid="{00000000-0005-0000-0000-0000062A0000}"/>
    <cellStyle name="Percent 16 8 13 5 2" xfId="30459" xr:uid="{1F3E769A-C1AD-46AE-8D59-BEF1DBC6EE11}"/>
    <cellStyle name="Percent 16 8 13 6" xfId="20295" xr:uid="{3CE95E8D-C699-4C28-BDB9-C7204E681DB2}"/>
    <cellStyle name="Percent 16 8 14" xfId="10759" xr:uid="{00000000-0005-0000-0000-0000072A0000}"/>
    <cellStyle name="Percent 16 8 14 2" xfId="10760" xr:uid="{00000000-0005-0000-0000-0000082A0000}"/>
    <cellStyle name="Percent 16 8 14 2 2" xfId="22443" xr:uid="{BDEF61B7-C6E0-4EAB-9571-A9E4C29476F6}"/>
    <cellStyle name="Percent 16 8 14 3" xfId="10761" xr:uid="{00000000-0005-0000-0000-0000092A0000}"/>
    <cellStyle name="Percent 16 8 14 3 2" xfId="30460" xr:uid="{9D34F284-B466-4989-9F7F-69C1FB599A81}"/>
    <cellStyle name="Percent 16 8 14 4" xfId="10762" xr:uid="{00000000-0005-0000-0000-00000A2A0000}"/>
    <cellStyle name="Percent 16 8 14 4 2" xfId="30461" xr:uid="{BB068C31-BAEC-453B-BBEB-B138062AA1C6}"/>
    <cellStyle name="Percent 16 8 14 5" xfId="10763" xr:uid="{00000000-0005-0000-0000-00000B2A0000}"/>
    <cellStyle name="Percent 16 8 14 5 2" xfId="30462" xr:uid="{AAA42D39-4421-41E8-BAA7-18A1365E9915}"/>
    <cellStyle name="Percent 16 8 14 6" xfId="20296" xr:uid="{E9B432B1-DE62-4746-B981-5D63288E41DA}"/>
    <cellStyle name="Percent 16 8 15" xfId="10764" xr:uid="{00000000-0005-0000-0000-00000C2A0000}"/>
    <cellStyle name="Percent 16 8 15 2" xfId="10765" xr:uid="{00000000-0005-0000-0000-00000D2A0000}"/>
    <cellStyle name="Percent 16 8 15 2 2" xfId="22444" xr:uid="{45B2A6BD-AC0D-450F-9A35-B3116EE31D82}"/>
    <cellStyle name="Percent 16 8 15 3" xfId="10766" xr:uid="{00000000-0005-0000-0000-00000E2A0000}"/>
    <cellStyle name="Percent 16 8 15 3 2" xfId="30463" xr:uid="{8F189734-F0FA-4F10-BE85-5EB19E87D953}"/>
    <cellStyle name="Percent 16 8 15 4" xfId="10767" xr:uid="{00000000-0005-0000-0000-00000F2A0000}"/>
    <cellStyle name="Percent 16 8 15 4 2" xfId="30464" xr:uid="{8B24B56E-F51B-4A95-B0DD-E6A8D8DF8FAB}"/>
    <cellStyle name="Percent 16 8 15 5" xfId="10768" xr:uid="{00000000-0005-0000-0000-0000102A0000}"/>
    <cellStyle name="Percent 16 8 15 5 2" xfId="30465" xr:uid="{E6BBDDAD-BDAE-4F37-A52D-2777B0EC88A7}"/>
    <cellStyle name="Percent 16 8 15 6" xfId="20297" xr:uid="{6D3C6B3B-D705-478B-B9A4-D2F543B58DAB}"/>
    <cellStyle name="Percent 16 8 16" xfId="10769" xr:uid="{00000000-0005-0000-0000-0000112A0000}"/>
    <cellStyle name="Percent 16 8 16 2" xfId="10770" xr:uid="{00000000-0005-0000-0000-0000122A0000}"/>
    <cellStyle name="Percent 16 8 16 2 2" xfId="22445" xr:uid="{C1696F61-6644-49F7-8FCA-08C18D31AC64}"/>
    <cellStyle name="Percent 16 8 16 3" xfId="10771" xr:uid="{00000000-0005-0000-0000-0000132A0000}"/>
    <cellStyle name="Percent 16 8 16 3 2" xfId="30466" xr:uid="{FA6C6D40-0499-41C2-BE02-1FB31E419F53}"/>
    <cellStyle name="Percent 16 8 16 4" xfId="10772" xr:uid="{00000000-0005-0000-0000-0000142A0000}"/>
    <cellStyle name="Percent 16 8 16 4 2" xfId="30467" xr:uid="{2DA3603F-9434-4B0B-A9AD-3BD21856E7FD}"/>
    <cellStyle name="Percent 16 8 16 5" xfId="10773" xr:uid="{00000000-0005-0000-0000-0000152A0000}"/>
    <cellStyle name="Percent 16 8 16 5 2" xfId="30468" xr:uid="{492950B6-881B-4C6B-99DB-10F1B5850D39}"/>
    <cellStyle name="Percent 16 8 16 6" xfId="20298" xr:uid="{03A1BD63-6E57-45F5-8F57-18BF26390EC4}"/>
    <cellStyle name="Percent 16 8 17" xfId="10774" xr:uid="{00000000-0005-0000-0000-0000162A0000}"/>
    <cellStyle name="Percent 16 8 17 2" xfId="10775" xr:uid="{00000000-0005-0000-0000-0000172A0000}"/>
    <cellStyle name="Percent 16 8 17 2 2" xfId="22446" xr:uid="{0F7BBCE7-20DC-4607-942F-449ACE294818}"/>
    <cellStyle name="Percent 16 8 17 3" xfId="10776" xr:uid="{00000000-0005-0000-0000-0000182A0000}"/>
    <cellStyle name="Percent 16 8 17 3 2" xfId="30469" xr:uid="{EE28CF1A-52FB-4A8C-994A-6CF6F67521DC}"/>
    <cellStyle name="Percent 16 8 17 4" xfId="10777" xr:uid="{00000000-0005-0000-0000-0000192A0000}"/>
    <cellStyle name="Percent 16 8 17 4 2" xfId="30470" xr:uid="{A8586A66-4741-4705-BF2C-5DD78DA2B18E}"/>
    <cellStyle name="Percent 16 8 17 5" xfId="10778" xr:uid="{00000000-0005-0000-0000-00001A2A0000}"/>
    <cellStyle name="Percent 16 8 17 5 2" xfId="30471" xr:uid="{1AEBFA5E-C650-477A-9E3C-AEFDDEFFD1F1}"/>
    <cellStyle name="Percent 16 8 17 6" xfId="20299" xr:uid="{324CD906-CF4B-48B6-97AE-DAF9A888F079}"/>
    <cellStyle name="Percent 16 8 18" xfId="10779" xr:uid="{00000000-0005-0000-0000-00001B2A0000}"/>
    <cellStyle name="Percent 16 8 18 2" xfId="22438" xr:uid="{F0176D3B-293A-4CFD-9FE9-DB3CC2D8C658}"/>
    <cellStyle name="Percent 16 8 19" xfId="10780" xr:uid="{00000000-0005-0000-0000-00001C2A0000}"/>
    <cellStyle name="Percent 16 8 19 2" xfId="30472" xr:uid="{C7437B7E-29E2-4DC8-BAD5-21BB5ACF364F}"/>
    <cellStyle name="Percent 16 8 2" xfId="10781" xr:uid="{00000000-0005-0000-0000-00001D2A0000}"/>
    <cellStyle name="Percent 16 8 2 2" xfId="10782" xr:uid="{00000000-0005-0000-0000-00001E2A0000}"/>
    <cellStyle name="Percent 16 8 2 2 2" xfId="22447" xr:uid="{387A2099-A36B-4814-89C0-898B8FAD0CFD}"/>
    <cellStyle name="Percent 16 8 2 3" xfId="10783" xr:uid="{00000000-0005-0000-0000-00001F2A0000}"/>
    <cellStyle name="Percent 16 8 2 3 2" xfId="30473" xr:uid="{1782EBD9-61C6-4452-9FC1-F2D3049CEAC9}"/>
    <cellStyle name="Percent 16 8 2 4" xfId="10784" xr:uid="{00000000-0005-0000-0000-0000202A0000}"/>
    <cellStyle name="Percent 16 8 2 4 2" xfId="30474" xr:uid="{ED28005B-BD12-4836-8D3A-857C55484725}"/>
    <cellStyle name="Percent 16 8 2 5" xfId="10785" xr:uid="{00000000-0005-0000-0000-0000212A0000}"/>
    <cellStyle name="Percent 16 8 2 5 2" xfId="30475" xr:uid="{94FF1380-561A-4C4F-8524-6215CFB28BA8}"/>
    <cellStyle name="Percent 16 8 2 6" xfId="20300" xr:uid="{4129AA7D-DCFB-489F-B418-F3002887C4F1}"/>
    <cellStyle name="Percent 16 8 20" xfId="10786" xr:uid="{00000000-0005-0000-0000-0000222A0000}"/>
    <cellStyle name="Percent 16 8 20 2" xfId="30476" xr:uid="{41F2138F-C06D-4F18-AF82-2CA3B5211371}"/>
    <cellStyle name="Percent 16 8 21" xfId="10787" xr:uid="{00000000-0005-0000-0000-0000232A0000}"/>
    <cellStyle name="Percent 16 8 21 2" xfId="30477" xr:uid="{B5630D7F-C1BB-4574-9096-0CCD67E55CA1}"/>
    <cellStyle name="Percent 16 8 22" xfId="20291" xr:uid="{FFD1578B-F891-40BA-9836-CAE5ACFCFC84}"/>
    <cellStyle name="Percent 16 8 3" xfId="10788" xr:uid="{00000000-0005-0000-0000-0000242A0000}"/>
    <cellStyle name="Percent 16 8 3 2" xfId="10789" xr:uid="{00000000-0005-0000-0000-0000252A0000}"/>
    <cellStyle name="Percent 16 8 3 2 2" xfId="22448" xr:uid="{386A4753-1C01-48A1-8FB7-1CDECAE6D8F5}"/>
    <cellStyle name="Percent 16 8 3 3" xfId="10790" xr:uid="{00000000-0005-0000-0000-0000262A0000}"/>
    <cellStyle name="Percent 16 8 3 3 2" xfId="30478" xr:uid="{6C005A7F-7940-45BD-9F5C-2B034C5A54E5}"/>
    <cellStyle name="Percent 16 8 3 4" xfId="10791" xr:uid="{00000000-0005-0000-0000-0000272A0000}"/>
    <cellStyle name="Percent 16 8 3 4 2" xfId="30479" xr:uid="{CACF8572-EFA2-4390-9524-50E165582D6A}"/>
    <cellStyle name="Percent 16 8 3 5" xfId="10792" xr:uid="{00000000-0005-0000-0000-0000282A0000}"/>
    <cellStyle name="Percent 16 8 3 5 2" xfId="30480" xr:uid="{EF6A56CC-5C6B-45AB-9AEA-6648BFD2955F}"/>
    <cellStyle name="Percent 16 8 3 6" xfId="20301" xr:uid="{6F2FDA2F-5D88-4A7F-95F1-EB09F3661DAE}"/>
    <cellStyle name="Percent 16 8 4" xfId="10793" xr:uid="{00000000-0005-0000-0000-0000292A0000}"/>
    <cellStyle name="Percent 16 8 4 2" xfId="10794" xr:uid="{00000000-0005-0000-0000-00002A2A0000}"/>
    <cellStyle name="Percent 16 8 4 2 2" xfId="22449" xr:uid="{0D2159E1-5125-4D7F-8DB9-48A8BEAB421A}"/>
    <cellStyle name="Percent 16 8 4 3" xfId="10795" xr:uid="{00000000-0005-0000-0000-00002B2A0000}"/>
    <cellStyle name="Percent 16 8 4 3 2" xfId="30481" xr:uid="{7BE82E56-8736-4B46-99AB-10337399C654}"/>
    <cellStyle name="Percent 16 8 4 4" xfId="10796" xr:uid="{00000000-0005-0000-0000-00002C2A0000}"/>
    <cellStyle name="Percent 16 8 4 4 2" xfId="30482" xr:uid="{45BC7D52-97BE-4F7D-B6A0-398647F537FF}"/>
    <cellStyle name="Percent 16 8 4 5" xfId="10797" xr:uid="{00000000-0005-0000-0000-00002D2A0000}"/>
    <cellStyle name="Percent 16 8 4 5 2" xfId="30483" xr:uid="{96995805-262C-4735-AA49-6639634607C1}"/>
    <cellStyle name="Percent 16 8 4 6" xfId="20302" xr:uid="{0D200090-6C6C-44CC-BD0D-A0AEA8A415CF}"/>
    <cellStyle name="Percent 16 8 5" xfId="10798" xr:uid="{00000000-0005-0000-0000-00002E2A0000}"/>
    <cellStyle name="Percent 16 8 5 2" xfId="10799" xr:uid="{00000000-0005-0000-0000-00002F2A0000}"/>
    <cellStyle name="Percent 16 8 5 2 2" xfId="22450" xr:uid="{C9E1AA4D-CC31-4D3F-B820-088C3CC92457}"/>
    <cellStyle name="Percent 16 8 5 3" xfId="10800" xr:uid="{00000000-0005-0000-0000-0000302A0000}"/>
    <cellStyle name="Percent 16 8 5 3 2" xfId="30484" xr:uid="{AB10DF62-3480-4C75-8671-F8B473372EA1}"/>
    <cellStyle name="Percent 16 8 5 4" xfId="10801" xr:uid="{00000000-0005-0000-0000-0000312A0000}"/>
    <cellStyle name="Percent 16 8 5 4 2" xfId="30485" xr:uid="{3F5B8E36-5164-4EAC-8AF9-AC8E0E64206F}"/>
    <cellStyle name="Percent 16 8 5 5" xfId="10802" xr:uid="{00000000-0005-0000-0000-0000322A0000}"/>
    <cellStyle name="Percent 16 8 5 5 2" xfId="30486" xr:uid="{AD143D65-EFBC-4D50-A6A3-060E3DC54A90}"/>
    <cellStyle name="Percent 16 8 5 6" xfId="20303" xr:uid="{696AB140-AD05-43EB-B747-82E072DE75ED}"/>
    <cellStyle name="Percent 16 8 6" xfId="10803" xr:uid="{00000000-0005-0000-0000-0000332A0000}"/>
    <cellStyle name="Percent 16 8 6 2" xfId="10804" xr:uid="{00000000-0005-0000-0000-0000342A0000}"/>
    <cellStyle name="Percent 16 8 6 2 2" xfId="22451" xr:uid="{C7CE803F-0B7C-45E7-9940-EC61B23BB0C5}"/>
    <cellStyle name="Percent 16 8 6 3" xfId="10805" xr:uid="{00000000-0005-0000-0000-0000352A0000}"/>
    <cellStyle name="Percent 16 8 6 3 2" xfId="30487" xr:uid="{008E62C7-7B76-4AAA-B5DA-D80135E6ED69}"/>
    <cellStyle name="Percent 16 8 6 4" xfId="10806" xr:uid="{00000000-0005-0000-0000-0000362A0000}"/>
    <cellStyle name="Percent 16 8 6 4 2" xfId="30488" xr:uid="{11968F62-A70F-4F80-8BAD-3A4676AC8B94}"/>
    <cellStyle name="Percent 16 8 6 5" xfId="10807" xr:uid="{00000000-0005-0000-0000-0000372A0000}"/>
    <cellStyle name="Percent 16 8 6 5 2" xfId="30489" xr:uid="{7763A531-79D7-46B2-8A3A-5C7631599AD2}"/>
    <cellStyle name="Percent 16 8 6 6" xfId="20304" xr:uid="{2EB1D9BD-3167-413A-84B8-551616F82AD4}"/>
    <cellStyle name="Percent 16 8 7" xfId="10808" xr:uid="{00000000-0005-0000-0000-0000382A0000}"/>
    <cellStyle name="Percent 16 8 7 2" xfId="10809" xr:uid="{00000000-0005-0000-0000-0000392A0000}"/>
    <cellStyle name="Percent 16 8 7 2 2" xfId="22452" xr:uid="{C0364081-971C-4CCA-9801-CF4F8102ADBE}"/>
    <cellStyle name="Percent 16 8 7 3" xfId="10810" xr:uid="{00000000-0005-0000-0000-00003A2A0000}"/>
    <cellStyle name="Percent 16 8 7 3 2" xfId="30490" xr:uid="{53F68B39-EB00-45A0-BDE0-C83068EB267C}"/>
    <cellStyle name="Percent 16 8 7 4" xfId="10811" xr:uid="{00000000-0005-0000-0000-00003B2A0000}"/>
    <cellStyle name="Percent 16 8 7 4 2" xfId="30491" xr:uid="{0770DC70-2228-4A6D-9FE0-2AD6F7C041BB}"/>
    <cellStyle name="Percent 16 8 7 5" xfId="10812" xr:uid="{00000000-0005-0000-0000-00003C2A0000}"/>
    <cellStyle name="Percent 16 8 7 5 2" xfId="30492" xr:uid="{477C745C-F1E2-48F1-AE89-66D458B80DE6}"/>
    <cellStyle name="Percent 16 8 7 6" xfId="20305" xr:uid="{BBB914E4-8A4C-4CE1-9D0D-E266AC688C4C}"/>
    <cellStyle name="Percent 16 8 8" xfId="10813" xr:uid="{00000000-0005-0000-0000-00003D2A0000}"/>
    <cellStyle name="Percent 16 8 8 2" xfId="10814" xr:uid="{00000000-0005-0000-0000-00003E2A0000}"/>
    <cellStyle name="Percent 16 8 8 2 2" xfId="22453" xr:uid="{4D323B1D-E5D2-4E58-B47D-089DD9A78283}"/>
    <cellStyle name="Percent 16 8 8 3" xfId="10815" xr:uid="{00000000-0005-0000-0000-00003F2A0000}"/>
    <cellStyle name="Percent 16 8 8 3 2" xfId="30493" xr:uid="{2E81FED3-B331-45B5-B910-767F2E2DC85C}"/>
    <cellStyle name="Percent 16 8 8 4" xfId="10816" xr:uid="{00000000-0005-0000-0000-0000402A0000}"/>
    <cellStyle name="Percent 16 8 8 4 2" xfId="30494" xr:uid="{A9B7E523-6E58-4172-921F-83CB95208597}"/>
    <cellStyle name="Percent 16 8 8 5" xfId="10817" xr:uid="{00000000-0005-0000-0000-0000412A0000}"/>
    <cellStyle name="Percent 16 8 8 5 2" xfId="30495" xr:uid="{A49D2683-6695-4F86-88E7-1301425E431A}"/>
    <cellStyle name="Percent 16 8 8 6" xfId="20306" xr:uid="{2D406903-6A90-4285-997C-B805F28723BF}"/>
    <cellStyle name="Percent 16 8 9" xfId="10818" xr:uid="{00000000-0005-0000-0000-0000422A0000}"/>
    <cellStyle name="Percent 16 8 9 2" xfId="10819" xr:uid="{00000000-0005-0000-0000-0000432A0000}"/>
    <cellStyle name="Percent 16 8 9 2 2" xfId="22454" xr:uid="{20DEBF85-508E-4C65-8F0D-EB8F22E282BE}"/>
    <cellStyle name="Percent 16 8 9 3" xfId="10820" xr:uid="{00000000-0005-0000-0000-0000442A0000}"/>
    <cellStyle name="Percent 16 8 9 3 2" xfId="30496" xr:uid="{481A3787-F867-415F-8F89-D31D8C758D0D}"/>
    <cellStyle name="Percent 16 8 9 4" xfId="10821" xr:uid="{00000000-0005-0000-0000-0000452A0000}"/>
    <cellStyle name="Percent 16 8 9 4 2" xfId="30497" xr:uid="{A9F67B83-5BB3-4A2E-8B3C-A9A1CEA74976}"/>
    <cellStyle name="Percent 16 8 9 5" xfId="10822" xr:uid="{00000000-0005-0000-0000-0000462A0000}"/>
    <cellStyle name="Percent 16 8 9 5 2" xfId="30498" xr:uid="{CEFC8A38-6AE9-42D9-93A3-C215804E8779}"/>
    <cellStyle name="Percent 16 8 9 6" xfId="20307" xr:uid="{F713D0A8-75E3-4217-97F7-8BD68F8B005A}"/>
    <cellStyle name="Percent 16 9" xfId="10823" xr:uid="{00000000-0005-0000-0000-0000472A0000}"/>
    <cellStyle name="Percent 16 9 10" xfId="10824" xr:uid="{00000000-0005-0000-0000-0000482A0000}"/>
    <cellStyle name="Percent 16 9 10 2" xfId="10825" xr:uid="{00000000-0005-0000-0000-0000492A0000}"/>
    <cellStyle name="Percent 16 9 10 2 2" xfId="22456" xr:uid="{F04044CB-09D5-4AE4-BD15-C23236056854}"/>
    <cellStyle name="Percent 16 9 10 3" xfId="10826" xr:uid="{00000000-0005-0000-0000-00004A2A0000}"/>
    <cellStyle name="Percent 16 9 10 3 2" xfId="30499" xr:uid="{6E0AC297-A1FB-4333-BC13-7A36D66E02EA}"/>
    <cellStyle name="Percent 16 9 10 4" xfId="10827" xr:uid="{00000000-0005-0000-0000-00004B2A0000}"/>
    <cellStyle name="Percent 16 9 10 4 2" xfId="30500" xr:uid="{5F345543-B671-4E21-9E86-EA0CDBF1662E}"/>
    <cellStyle name="Percent 16 9 10 5" xfId="10828" xr:uid="{00000000-0005-0000-0000-00004C2A0000}"/>
    <cellStyle name="Percent 16 9 10 5 2" xfId="30501" xr:uid="{6DDA9693-774A-491E-AD33-7A5FA0686852}"/>
    <cellStyle name="Percent 16 9 10 6" xfId="20309" xr:uid="{2736E60E-CCE1-4F31-840D-E33E40B94B46}"/>
    <cellStyle name="Percent 16 9 11" xfId="10829" xr:uid="{00000000-0005-0000-0000-00004D2A0000}"/>
    <cellStyle name="Percent 16 9 11 2" xfId="10830" xr:uid="{00000000-0005-0000-0000-00004E2A0000}"/>
    <cellStyle name="Percent 16 9 11 2 2" xfId="22457" xr:uid="{15407ABE-BD09-4F82-8885-6951C6ACE9BF}"/>
    <cellStyle name="Percent 16 9 11 3" xfId="10831" xr:uid="{00000000-0005-0000-0000-00004F2A0000}"/>
    <cellStyle name="Percent 16 9 11 3 2" xfId="30502" xr:uid="{23F688A0-D31E-4B85-8C87-22D63BF9A59E}"/>
    <cellStyle name="Percent 16 9 11 4" xfId="10832" xr:uid="{00000000-0005-0000-0000-0000502A0000}"/>
    <cellStyle name="Percent 16 9 11 4 2" xfId="30503" xr:uid="{756108F2-6B12-456B-A13E-AE98CD58D138}"/>
    <cellStyle name="Percent 16 9 11 5" xfId="10833" xr:uid="{00000000-0005-0000-0000-0000512A0000}"/>
    <cellStyle name="Percent 16 9 11 5 2" xfId="30504" xr:uid="{3BB1C3D5-558A-4533-A139-6FFD4B7BD0C0}"/>
    <cellStyle name="Percent 16 9 11 6" xfId="20310" xr:uid="{DFB8DE8A-F04A-4CB9-9B0F-627DE86E5875}"/>
    <cellStyle name="Percent 16 9 12" xfId="10834" xr:uid="{00000000-0005-0000-0000-0000522A0000}"/>
    <cellStyle name="Percent 16 9 12 2" xfId="10835" xr:uid="{00000000-0005-0000-0000-0000532A0000}"/>
    <cellStyle name="Percent 16 9 12 2 2" xfId="22458" xr:uid="{32C52D9B-A581-4197-969B-56951182F88A}"/>
    <cellStyle name="Percent 16 9 12 3" xfId="10836" xr:uid="{00000000-0005-0000-0000-0000542A0000}"/>
    <cellStyle name="Percent 16 9 12 3 2" xfId="30505" xr:uid="{4845E5EB-E7AD-4FA2-9204-77C183B07AB9}"/>
    <cellStyle name="Percent 16 9 12 4" xfId="10837" xr:uid="{00000000-0005-0000-0000-0000552A0000}"/>
    <cellStyle name="Percent 16 9 12 4 2" xfId="30506" xr:uid="{DA4F6684-BE89-4109-81A8-46CA349EA83F}"/>
    <cellStyle name="Percent 16 9 12 5" xfId="10838" xr:uid="{00000000-0005-0000-0000-0000562A0000}"/>
    <cellStyle name="Percent 16 9 12 5 2" xfId="30507" xr:uid="{7036E3B7-B0AC-44C2-8C33-EF2C805529C5}"/>
    <cellStyle name="Percent 16 9 12 6" xfId="20311" xr:uid="{9AF825DA-A862-4249-98B7-03E2AE3D665C}"/>
    <cellStyle name="Percent 16 9 13" xfId="10839" xr:uid="{00000000-0005-0000-0000-0000572A0000}"/>
    <cellStyle name="Percent 16 9 13 2" xfId="10840" xr:uid="{00000000-0005-0000-0000-0000582A0000}"/>
    <cellStyle name="Percent 16 9 13 2 2" xfId="22459" xr:uid="{0A813754-E8D1-43A7-9A23-71FBDBD9057A}"/>
    <cellStyle name="Percent 16 9 13 3" xfId="10841" xr:uid="{00000000-0005-0000-0000-0000592A0000}"/>
    <cellStyle name="Percent 16 9 13 3 2" xfId="30508" xr:uid="{5574A608-BD94-4CC1-81C9-DBA63B3626CA}"/>
    <cellStyle name="Percent 16 9 13 4" xfId="10842" xr:uid="{00000000-0005-0000-0000-00005A2A0000}"/>
    <cellStyle name="Percent 16 9 13 4 2" xfId="30509" xr:uid="{7240673C-DB16-4508-AD02-3F70232F6C26}"/>
    <cellStyle name="Percent 16 9 13 5" xfId="10843" xr:uid="{00000000-0005-0000-0000-00005B2A0000}"/>
    <cellStyle name="Percent 16 9 13 5 2" xfId="30510" xr:uid="{198E395D-94C6-4EF1-84C2-32C200558C14}"/>
    <cellStyle name="Percent 16 9 13 6" xfId="20312" xr:uid="{AB9E7C22-F245-4652-9321-3CC70CE4874F}"/>
    <cellStyle name="Percent 16 9 14" xfId="10844" xr:uid="{00000000-0005-0000-0000-00005C2A0000}"/>
    <cellStyle name="Percent 16 9 14 2" xfId="10845" xr:uid="{00000000-0005-0000-0000-00005D2A0000}"/>
    <cellStyle name="Percent 16 9 14 2 2" xfId="22460" xr:uid="{6EA9F43F-8974-40D6-954C-3AA334A09C5D}"/>
    <cellStyle name="Percent 16 9 14 3" xfId="10846" xr:uid="{00000000-0005-0000-0000-00005E2A0000}"/>
    <cellStyle name="Percent 16 9 14 3 2" xfId="30511" xr:uid="{6D2B010E-FD7E-4704-9DBD-58271A3BB5AA}"/>
    <cellStyle name="Percent 16 9 14 4" xfId="10847" xr:uid="{00000000-0005-0000-0000-00005F2A0000}"/>
    <cellStyle name="Percent 16 9 14 4 2" xfId="30512" xr:uid="{E0A66229-6AA5-43D8-BF43-2AF9E89B8B38}"/>
    <cellStyle name="Percent 16 9 14 5" xfId="10848" xr:uid="{00000000-0005-0000-0000-0000602A0000}"/>
    <cellStyle name="Percent 16 9 14 5 2" xfId="30513" xr:uid="{BDEC5AED-A85F-44F1-8A93-951724851F76}"/>
    <cellStyle name="Percent 16 9 14 6" xfId="20313" xr:uid="{A63D9B83-1D06-4A0F-B776-3998B11E3F48}"/>
    <cellStyle name="Percent 16 9 15" xfId="10849" xr:uid="{00000000-0005-0000-0000-0000612A0000}"/>
    <cellStyle name="Percent 16 9 15 2" xfId="10850" xr:uid="{00000000-0005-0000-0000-0000622A0000}"/>
    <cellStyle name="Percent 16 9 15 2 2" xfId="22461" xr:uid="{8206E848-0F28-4C5B-A588-B9CDC9DCA7B9}"/>
    <cellStyle name="Percent 16 9 15 3" xfId="10851" xr:uid="{00000000-0005-0000-0000-0000632A0000}"/>
    <cellStyle name="Percent 16 9 15 3 2" xfId="30514" xr:uid="{8804F465-5262-4E10-BF1B-B911DEADA32A}"/>
    <cellStyle name="Percent 16 9 15 4" xfId="10852" xr:uid="{00000000-0005-0000-0000-0000642A0000}"/>
    <cellStyle name="Percent 16 9 15 4 2" xfId="30515" xr:uid="{47ABD7BD-D8A8-4EE1-A6F7-981AC234B67A}"/>
    <cellStyle name="Percent 16 9 15 5" xfId="10853" xr:uid="{00000000-0005-0000-0000-0000652A0000}"/>
    <cellStyle name="Percent 16 9 15 5 2" xfId="30516" xr:uid="{96C988BD-C394-43D1-9A80-3C8F3204B3BB}"/>
    <cellStyle name="Percent 16 9 15 6" xfId="20314" xr:uid="{3E13C84B-AA50-4260-A95B-7395BABF1076}"/>
    <cellStyle name="Percent 16 9 16" xfId="10854" xr:uid="{00000000-0005-0000-0000-0000662A0000}"/>
    <cellStyle name="Percent 16 9 16 2" xfId="10855" xr:uid="{00000000-0005-0000-0000-0000672A0000}"/>
    <cellStyle name="Percent 16 9 16 2 2" xfId="22462" xr:uid="{E549EC6D-0C2F-4F32-BF87-24F40D4064DD}"/>
    <cellStyle name="Percent 16 9 16 3" xfId="10856" xr:uid="{00000000-0005-0000-0000-0000682A0000}"/>
    <cellStyle name="Percent 16 9 16 3 2" xfId="30517" xr:uid="{67495D2A-F37C-44FB-9080-A460FB54B8EB}"/>
    <cellStyle name="Percent 16 9 16 4" xfId="10857" xr:uid="{00000000-0005-0000-0000-0000692A0000}"/>
    <cellStyle name="Percent 16 9 16 4 2" xfId="30518" xr:uid="{92DA337E-6264-4AA7-9F2D-96F7B052071F}"/>
    <cellStyle name="Percent 16 9 16 5" xfId="10858" xr:uid="{00000000-0005-0000-0000-00006A2A0000}"/>
    <cellStyle name="Percent 16 9 16 5 2" xfId="30519" xr:uid="{FCDAFCC8-0411-4CCA-A3F0-5F2E3D517381}"/>
    <cellStyle name="Percent 16 9 16 6" xfId="20315" xr:uid="{B9F0F49E-C2FA-4EC2-B1DD-FE8870C21F45}"/>
    <cellStyle name="Percent 16 9 17" xfId="10859" xr:uid="{00000000-0005-0000-0000-00006B2A0000}"/>
    <cellStyle name="Percent 16 9 17 2" xfId="10860" xr:uid="{00000000-0005-0000-0000-00006C2A0000}"/>
    <cellStyle name="Percent 16 9 17 2 2" xfId="22463" xr:uid="{75FC6E50-107F-4599-A349-93823E15DB90}"/>
    <cellStyle name="Percent 16 9 17 3" xfId="10861" xr:uid="{00000000-0005-0000-0000-00006D2A0000}"/>
    <cellStyle name="Percent 16 9 17 3 2" xfId="30520" xr:uid="{DFA563C5-EAAB-4491-B1CA-3E27C43DE6BF}"/>
    <cellStyle name="Percent 16 9 17 4" xfId="10862" xr:uid="{00000000-0005-0000-0000-00006E2A0000}"/>
    <cellStyle name="Percent 16 9 17 4 2" xfId="30521" xr:uid="{7F7182C6-43AD-4436-8EB7-96B00F0FC2A7}"/>
    <cellStyle name="Percent 16 9 17 5" xfId="10863" xr:uid="{00000000-0005-0000-0000-00006F2A0000}"/>
    <cellStyle name="Percent 16 9 17 5 2" xfId="30522" xr:uid="{0AB9C00F-121F-41D2-B01A-91A1046FBCEE}"/>
    <cellStyle name="Percent 16 9 17 6" xfId="20316" xr:uid="{0C2E818B-E79E-44D6-A421-3767A2B3F5BF}"/>
    <cellStyle name="Percent 16 9 18" xfId="10864" xr:uid="{00000000-0005-0000-0000-0000702A0000}"/>
    <cellStyle name="Percent 16 9 18 2" xfId="22455" xr:uid="{78D12655-6F5C-45F6-8A48-7BA308E071B0}"/>
    <cellStyle name="Percent 16 9 19" xfId="10865" xr:uid="{00000000-0005-0000-0000-0000712A0000}"/>
    <cellStyle name="Percent 16 9 19 2" xfId="30523" xr:uid="{B9E6435A-DDDF-49BE-9BFC-65593106890E}"/>
    <cellStyle name="Percent 16 9 2" xfId="10866" xr:uid="{00000000-0005-0000-0000-0000722A0000}"/>
    <cellStyle name="Percent 16 9 2 2" xfId="10867" xr:uid="{00000000-0005-0000-0000-0000732A0000}"/>
    <cellStyle name="Percent 16 9 2 2 2" xfId="22464" xr:uid="{81164BF6-ED0C-4FE5-A2B1-046C53A66E20}"/>
    <cellStyle name="Percent 16 9 2 3" xfId="10868" xr:uid="{00000000-0005-0000-0000-0000742A0000}"/>
    <cellStyle name="Percent 16 9 2 3 2" xfId="30524" xr:uid="{546C5CAF-5809-4B44-B814-AE37848C0259}"/>
    <cellStyle name="Percent 16 9 2 4" xfId="10869" xr:uid="{00000000-0005-0000-0000-0000752A0000}"/>
    <cellStyle name="Percent 16 9 2 4 2" xfId="30525" xr:uid="{AD535840-9D64-4E0A-BCBD-9BF06B4E6A80}"/>
    <cellStyle name="Percent 16 9 2 5" xfId="10870" xr:uid="{00000000-0005-0000-0000-0000762A0000}"/>
    <cellStyle name="Percent 16 9 2 5 2" xfId="30526" xr:uid="{AFD78B58-52D9-4C1E-9B6B-8159177C021A}"/>
    <cellStyle name="Percent 16 9 2 6" xfId="20317" xr:uid="{E9DE2FD0-4DC7-47D8-9506-F74BA3F348D3}"/>
    <cellStyle name="Percent 16 9 20" xfId="10871" xr:uid="{00000000-0005-0000-0000-0000772A0000}"/>
    <cellStyle name="Percent 16 9 20 2" xfId="30527" xr:uid="{1F2C2285-B8B6-461E-A412-015C0746F677}"/>
    <cellStyle name="Percent 16 9 21" xfId="10872" xr:uid="{00000000-0005-0000-0000-0000782A0000}"/>
    <cellStyle name="Percent 16 9 21 2" xfId="30528" xr:uid="{E51E2323-0BBF-4B02-8708-B6B643594ADF}"/>
    <cellStyle name="Percent 16 9 22" xfId="20308" xr:uid="{406B1ADD-EC23-45BC-916C-72954855D1DF}"/>
    <cellStyle name="Percent 16 9 3" xfId="10873" xr:uid="{00000000-0005-0000-0000-0000792A0000}"/>
    <cellStyle name="Percent 16 9 3 2" xfId="10874" xr:uid="{00000000-0005-0000-0000-00007A2A0000}"/>
    <cellStyle name="Percent 16 9 3 2 2" xfId="22465" xr:uid="{4F6FDE41-749B-4075-B640-F70F6BA7F583}"/>
    <cellStyle name="Percent 16 9 3 3" xfId="10875" xr:uid="{00000000-0005-0000-0000-00007B2A0000}"/>
    <cellStyle name="Percent 16 9 3 3 2" xfId="30529" xr:uid="{275F2B21-E30E-4B86-B0A3-B2D4BB3FED83}"/>
    <cellStyle name="Percent 16 9 3 4" xfId="10876" xr:uid="{00000000-0005-0000-0000-00007C2A0000}"/>
    <cellStyle name="Percent 16 9 3 4 2" xfId="30530" xr:uid="{60587213-BEF3-457C-89BD-117E27B4BE2C}"/>
    <cellStyle name="Percent 16 9 3 5" xfId="10877" xr:uid="{00000000-0005-0000-0000-00007D2A0000}"/>
    <cellStyle name="Percent 16 9 3 5 2" xfId="30531" xr:uid="{134C7742-6B4F-4544-8E49-A6315A7ADD97}"/>
    <cellStyle name="Percent 16 9 3 6" xfId="20318" xr:uid="{F3C7CF9C-B641-426F-A311-B749BA5CEA39}"/>
    <cellStyle name="Percent 16 9 4" xfId="10878" xr:uid="{00000000-0005-0000-0000-00007E2A0000}"/>
    <cellStyle name="Percent 16 9 4 2" xfId="10879" xr:uid="{00000000-0005-0000-0000-00007F2A0000}"/>
    <cellStyle name="Percent 16 9 4 2 2" xfId="22466" xr:uid="{0CA6F17D-6F39-46F2-B78A-B17EB2892AE7}"/>
    <cellStyle name="Percent 16 9 4 3" xfId="10880" xr:uid="{00000000-0005-0000-0000-0000802A0000}"/>
    <cellStyle name="Percent 16 9 4 3 2" xfId="30532" xr:uid="{27D6AA33-A367-40E2-814E-65DA1E814D71}"/>
    <cellStyle name="Percent 16 9 4 4" xfId="10881" xr:uid="{00000000-0005-0000-0000-0000812A0000}"/>
    <cellStyle name="Percent 16 9 4 4 2" xfId="30533" xr:uid="{1363E008-AADF-4E5A-9A82-28D40F9FABA0}"/>
    <cellStyle name="Percent 16 9 4 5" xfId="10882" xr:uid="{00000000-0005-0000-0000-0000822A0000}"/>
    <cellStyle name="Percent 16 9 4 5 2" xfId="30534" xr:uid="{ED3FAAE5-9241-41D3-98E7-FA0C4E001AE8}"/>
    <cellStyle name="Percent 16 9 4 6" xfId="20319" xr:uid="{82105208-6F61-460A-82E5-5E1562FEB467}"/>
    <cellStyle name="Percent 16 9 5" xfId="10883" xr:uid="{00000000-0005-0000-0000-0000832A0000}"/>
    <cellStyle name="Percent 16 9 5 2" xfId="10884" xr:uid="{00000000-0005-0000-0000-0000842A0000}"/>
    <cellStyle name="Percent 16 9 5 2 2" xfId="22467" xr:uid="{6B93AD25-1599-432E-B7BF-48255BCAFDD1}"/>
    <cellStyle name="Percent 16 9 5 3" xfId="10885" xr:uid="{00000000-0005-0000-0000-0000852A0000}"/>
    <cellStyle name="Percent 16 9 5 3 2" xfId="30535" xr:uid="{4473D278-44E1-424F-A780-FF90DBA92B0D}"/>
    <cellStyle name="Percent 16 9 5 4" xfId="10886" xr:uid="{00000000-0005-0000-0000-0000862A0000}"/>
    <cellStyle name="Percent 16 9 5 4 2" xfId="30536" xr:uid="{B9D93F7A-5D4C-4424-ABCE-88DBF867550F}"/>
    <cellStyle name="Percent 16 9 5 5" xfId="10887" xr:uid="{00000000-0005-0000-0000-0000872A0000}"/>
    <cellStyle name="Percent 16 9 5 5 2" xfId="30537" xr:uid="{92EC3D5A-9EF4-484E-ACAD-D592C5845270}"/>
    <cellStyle name="Percent 16 9 5 6" xfId="20320" xr:uid="{4B08B19A-2EF7-4AA4-BE83-A48ABADE98CF}"/>
    <cellStyle name="Percent 16 9 6" xfId="10888" xr:uid="{00000000-0005-0000-0000-0000882A0000}"/>
    <cellStyle name="Percent 16 9 6 2" xfId="10889" xr:uid="{00000000-0005-0000-0000-0000892A0000}"/>
    <cellStyle name="Percent 16 9 6 2 2" xfId="22468" xr:uid="{E15313FA-C62E-49E8-8A99-3833F42D883F}"/>
    <cellStyle name="Percent 16 9 6 3" xfId="10890" xr:uid="{00000000-0005-0000-0000-00008A2A0000}"/>
    <cellStyle name="Percent 16 9 6 3 2" xfId="30538" xr:uid="{976B3985-2AD2-4EAB-87BA-0A1FE3AEC971}"/>
    <cellStyle name="Percent 16 9 6 4" xfId="10891" xr:uid="{00000000-0005-0000-0000-00008B2A0000}"/>
    <cellStyle name="Percent 16 9 6 4 2" xfId="30539" xr:uid="{50C0A5D5-DE13-4BDE-ABF0-D7B684DBA82C}"/>
    <cellStyle name="Percent 16 9 6 5" xfId="10892" xr:uid="{00000000-0005-0000-0000-00008C2A0000}"/>
    <cellStyle name="Percent 16 9 6 5 2" xfId="30540" xr:uid="{DD2ABCA7-DFD7-4A51-B222-35F1C04CF526}"/>
    <cellStyle name="Percent 16 9 6 6" xfId="20321" xr:uid="{68154EA8-FE6C-49D5-BF4E-A80894CBFA2D}"/>
    <cellStyle name="Percent 16 9 7" xfId="10893" xr:uid="{00000000-0005-0000-0000-00008D2A0000}"/>
    <cellStyle name="Percent 16 9 7 2" xfId="10894" xr:uid="{00000000-0005-0000-0000-00008E2A0000}"/>
    <cellStyle name="Percent 16 9 7 2 2" xfId="22469" xr:uid="{2F9C6541-C874-42B9-BF24-99015BCEB872}"/>
    <cellStyle name="Percent 16 9 7 3" xfId="10895" xr:uid="{00000000-0005-0000-0000-00008F2A0000}"/>
    <cellStyle name="Percent 16 9 7 3 2" xfId="30541" xr:uid="{EACDD5A9-1C77-4015-9B7D-EA8B27255194}"/>
    <cellStyle name="Percent 16 9 7 4" xfId="10896" xr:uid="{00000000-0005-0000-0000-0000902A0000}"/>
    <cellStyle name="Percent 16 9 7 4 2" xfId="30542" xr:uid="{81B4EBA7-DD72-4F8A-8008-CF7841425E72}"/>
    <cellStyle name="Percent 16 9 7 5" xfId="10897" xr:uid="{00000000-0005-0000-0000-0000912A0000}"/>
    <cellStyle name="Percent 16 9 7 5 2" xfId="30543" xr:uid="{F4EA96C9-5BB4-4A16-831D-A0F2277D03E8}"/>
    <cellStyle name="Percent 16 9 7 6" xfId="20322" xr:uid="{77E2ACB5-C52D-4144-8C9C-DCBC537B1701}"/>
    <cellStyle name="Percent 16 9 8" xfId="10898" xr:uid="{00000000-0005-0000-0000-0000922A0000}"/>
    <cellStyle name="Percent 16 9 8 2" xfId="10899" xr:uid="{00000000-0005-0000-0000-0000932A0000}"/>
    <cellStyle name="Percent 16 9 8 2 2" xfId="22470" xr:uid="{09C36F00-FFC8-44B5-AF34-BF5D6907CB77}"/>
    <cellStyle name="Percent 16 9 8 3" xfId="10900" xr:uid="{00000000-0005-0000-0000-0000942A0000}"/>
    <cellStyle name="Percent 16 9 8 3 2" xfId="30544" xr:uid="{2DDAB4EA-6E79-4806-A449-9DD9E86276CC}"/>
    <cellStyle name="Percent 16 9 8 4" xfId="10901" xr:uid="{00000000-0005-0000-0000-0000952A0000}"/>
    <cellStyle name="Percent 16 9 8 4 2" xfId="30545" xr:uid="{AF02DEB7-0779-4D6E-BD18-4827CABB58E8}"/>
    <cellStyle name="Percent 16 9 8 5" xfId="10902" xr:uid="{00000000-0005-0000-0000-0000962A0000}"/>
    <cellStyle name="Percent 16 9 8 5 2" xfId="30546" xr:uid="{2D2FECF1-DFDB-4D26-84C8-37545CD67B01}"/>
    <cellStyle name="Percent 16 9 8 6" xfId="20323" xr:uid="{50906D64-D16D-4EC8-B740-81C966323079}"/>
    <cellStyle name="Percent 16 9 9" xfId="10903" xr:uid="{00000000-0005-0000-0000-0000972A0000}"/>
    <cellStyle name="Percent 16 9 9 2" xfId="10904" xr:uid="{00000000-0005-0000-0000-0000982A0000}"/>
    <cellStyle name="Percent 16 9 9 2 2" xfId="22471" xr:uid="{F30D8B18-C476-4DFD-9E02-5C2FBF6E6800}"/>
    <cellStyle name="Percent 16 9 9 3" xfId="10905" xr:uid="{00000000-0005-0000-0000-0000992A0000}"/>
    <cellStyle name="Percent 16 9 9 3 2" xfId="30547" xr:uid="{C480D1EA-49FF-4C43-AE54-163879A23C87}"/>
    <cellStyle name="Percent 16 9 9 4" xfId="10906" xr:uid="{00000000-0005-0000-0000-00009A2A0000}"/>
    <cellStyle name="Percent 16 9 9 4 2" xfId="30548" xr:uid="{0E51C013-C7DC-4C7A-8899-A9C4ACD2254A}"/>
    <cellStyle name="Percent 16 9 9 5" xfId="10907" xr:uid="{00000000-0005-0000-0000-00009B2A0000}"/>
    <cellStyle name="Percent 16 9 9 5 2" xfId="30549" xr:uid="{E18BF16B-F543-477A-A495-4C65BE9419B1}"/>
    <cellStyle name="Percent 16 9 9 6" xfId="20324" xr:uid="{FF570EC1-3C91-468A-9B58-29AF178E2E7D}"/>
    <cellStyle name="Percent 17" xfId="10908" xr:uid="{00000000-0005-0000-0000-00009C2A0000}"/>
    <cellStyle name="Percent 17 10" xfId="10909" xr:uid="{00000000-0005-0000-0000-00009D2A0000}"/>
    <cellStyle name="Percent 17 10 2" xfId="10910" xr:uid="{00000000-0005-0000-0000-00009E2A0000}"/>
    <cellStyle name="Percent 17 10 2 2" xfId="30551" xr:uid="{35E594CC-F2BD-42D3-8C7D-EC9B29D6759D}"/>
    <cellStyle name="Percent 17 10 3" xfId="10911" xr:uid="{00000000-0005-0000-0000-00009F2A0000}"/>
    <cellStyle name="Percent 17 10 3 2" xfId="30552" xr:uid="{E5E630F2-841F-41C5-B80E-2495BE0AE2A4}"/>
    <cellStyle name="Percent 17 10 4" xfId="30550" xr:uid="{2FF748DE-204B-4767-A17D-34853ECAB614}"/>
    <cellStyle name="Percent 17 11" xfId="10912" xr:uid="{00000000-0005-0000-0000-0000A02A0000}"/>
    <cellStyle name="Percent 17 11 2" xfId="30553" xr:uid="{B72F2476-3A10-488B-8076-AC3453AACFAE}"/>
    <cellStyle name="Percent 17 12" xfId="10913" xr:uid="{00000000-0005-0000-0000-0000A12A0000}"/>
    <cellStyle name="Percent 17 12 2" xfId="30554" xr:uid="{D9DFE6D1-95B0-404F-A700-284A5858966F}"/>
    <cellStyle name="Percent 17 13" xfId="10914" xr:uid="{00000000-0005-0000-0000-0000A22A0000}"/>
    <cellStyle name="Percent 17 13 2" xfId="30555" xr:uid="{227F8561-466C-4F46-8498-F509E4C70246}"/>
    <cellStyle name="Percent 17 14" xfId="22472" xr:uid="{AC0CEE6E-703D-41D1-865F-771005476FC9}"/>
    <cellStyle name="Percent 17 2" xfId="10915" xr:uid="{00000000-0005-0000-0000-0000A32A0000}"/>
    <cellStyle name="Percent 17 2 2" xfId="10916" xr:uid="{00000000-0005-0000-0000-0000A42A0000}"/>
    <cellStyle name="Percent 17 2 2 2" xfId="30556" xr:uid="{7F64C8D9-0D25-4881-8071-C9FF5E729667}"/>
    <cellStyle name="Percent 17 2 3" xfId="10917" xr:uid="{00000000-0005-0000-0000-0000A52A0000}"/>
    <cellStyle name="Percent 17 2 3 2" xfId="30557" xr:uid="{4B089BC1-3BC1-4A04-AFA3-837A19C8C2BC}"/>
    <cellStyle name="Percent 17 2 4" xfId="10918" xr:uid="{00000000-0005-0000-0000-0000A62A0000}"/>
    <cellStyle name="Percent 17 2 4 2" xfId="30558" xr:uid="{204D3DAF-0CD3-4FCF-B01E-152C250E344B}"/>
    <cellStyle name="Percent 17 2 5" xfId="10919" xr:uid="{00000000-0005-0000-0000-0000A72A0000}"/>
    <cellStyle name="Percent 17 2 5 2" xfId="30559" xr:uid="{6BA22FB1-A971-4F09-B22D-1472E74CADC4}"/>
    <cellStyle name="Percent 17 2 6" xfId="10920" xr:uid="{00000000-0005-0000-0000-0000A82A0000}"/>
    <cellStyle name="Percent 17 2 6 2" xfId="30560" xr:uid="{6A0EF3CB-3804-4700-80AB-C266B755A135}"/>
    <cellStyle name="Percent 17 2 7" xfId="22473" xr:uid="{3DCC9E0E-A800-4545-A062-8E182FCF35F2}"/>
    <cellStyle name="Percent 17 3" xfId="10921" xr:uid="{00000000-0005-0000-0000-0000A92A0000}"/>
    <cellStyle name="Percent 17 3 2" xfId="10922" xr:uid="{00000000-0005-0000-0000-0000AA2A0000}"/>
    <cellStyle name="Percent 17 3 2 2" xfId="30561" xr:uid="{DF33759F-A2D9-45AD-81B3-E3FEE968A136}"/>
    <cellStyle name="Percent 17 3 3" xfId="10923" xr:uid="{00000000-0005-0000-0000-0000AB2A0000}"/>
    <cellStyle name="Percent 17 3 3 2" xfId="30562" xr:uid="{60BA09E6-2E95-4459-BF88-507D596D399B}"/>
    <cellStyle name="Percent 17 3 4" xfId="10924" xr:uid="{00000000-0005-0000-0000-0000AC2A0000}"/>
    <cellStyle name="Percent 17 3 4 2" xfId="30563" xr:uid="{95196759-E8C4-4E6F-A857-6E4A8099496D}"/>
    <cellStyle name="Percent 17 3 5" xfId="10925" xr:uid="{00000000-0005-0000-0000-0000AD2A0000}"/>
    <cellStyle name="Percent 17 3 5 2" xfId="30564" xr:uid="{E23B9611-E8E4-48B8-887D-29637374C851}"/>
    <cellStyle name="Percent 17 3 6" xfId="22474" xr:uid="{E9A0206E-D463-4266-B391-5D42906D97CB}"/>
    <cellStyle name="Percent 17 4" xfId="10926" xr:uid="{00000000-0005-0000-0000-0000AE2A0000}"/>
    <cellStyle name="Percent 17 4 2" xfId="10927" xr:uid="{00000000-0005-0000-0000-0000AF2A0000}"/>
    <cellStyle name="Percent 17 4 2 2" xfId="30565" xr:uid="{6D3AFF57-53AA-430B-9972-953682716BFE}"/>
    <cellStyle name="Percent 17 4 3" xfId="10928" xr:uid="{00000000-0005-0000-0000-0000B02A0000}"/>
    <cellStyle name="Percent 17 4 3 2" xfId="30566" xr:uid="{1995C1E3-E3FF-4D1B-B564-23303F7E7381}"/>
    <cellStyle name="Percent 17 4 4" xfId="10929" xr:uid="{00000000-0005-0000-0000-0000B12A0000}"/>
    <cellStyle name="Percent 17 4 4 2" xfId="30567" xr:uid="{8CA6F2EF-2BF9-4239-B1AC-7F070AC2CBBB}"/>
    <cellStyle name="Percent 17 4 5" xfId="10930" xr:uid="{00000000-0005-0000-0000-0000B22A0000}"/>
    <cellStyle name="Percent 17 4 5 2" xfId="30568" xr:uid="{856D179B-75F5-4155-9248-EDA320894373}"/>
    <cellStyle name="Percent 17 4 6" xfId="22475" xr:uid="{4AABD2D6-F5F3-42BA-AA5F-8FB744CECCAD}"/>
    <cellStyle name="Percent 17 5" xfId="10931" xr:uid="{00000000-0005-0000-0000-0000B32A0000}"/>
    <cellStyle name="Percent 17 5 2" xfId="10932" xr:uid="{00000000-0005-0000-0000-0000B42A0000}"/>
    <cellStyle name="Percent 17 5 2 2" xfId="30569" xr:uid="{13E211A2-3C00-4986-8FED-2A817A1C0FE3}"/>
    <cellStyle name="Percent 17 5 3" xfId="10933" xr:uid="{00000000-0005-0000-0000-0000B52A0000}"/>
    <cellStyle name="Percent 17 5 3 2" xfId="30570" xr:uid="{7AAC5E7E-03BF-4F5D-8F25-6B6AFCB99CB9}"/>
    <cellStyle name="Percent 17 5 4" xfId="10934" xr:uid="{00000000-0005-0000-0000-0000B62A0000}"/>
    <cellStyle name="Percent 17 5 4 2" xfId="30571" xr:uid="{BAE89E69-2CF9-4F19-8EDE-9AB63823F1B8}"/>
    <cellStyle name="Percent 17 5 5" xfId="10935" xr:uid="{00000000-0005-0000-0000-0000B72A0000}"/>
    <cellStyle name="Percent 17 5 5 2" xfId="30572" xr:uid="{DF24826F-5A2F-437B-AF5E-8103D8EB7A52}"/>
    <cellStyle name="Percent 17 5 6" xfId="22476" xr:uid="{18C7E6BC-DCBF-4049-AC58-46054679D20B}"/>
    <cellStyle name="Percent 17 6" xfId="10936" xr:uid="{00000000-0005-0000-0000-0000B82A0000}"/>
    <cellStyle name="Percent 17 6 2" xfId="10937" xr:uid="{00000000-0005-0000-0000-0000B92A0000}"/>
    <cellStyle name="Percent 17 6 2 2" xfId="30573" xr:uid="{8CB8A08D-3777-486A-9391-EE70B3FCCD09}"/>
    <cellStyle name="Percent 17 6 3" xfId="10938" xr:uid="{00000000-0005-0000-0000-0000BA2A0000}"/>
    <cellStyle name="Percent 17 6 3 2" xfId="30574" xr:uid="{7E9FA1CE-ECA2-4827-AD2C-3E7338513D72}"/>
    <cellStyle name="Percent 17 6 4" xfId="10939" xr:uid="{00000000-0005-0000-0000-0000BB2A0000}"/>
    <cellStyle name="Percent 17 6 4 2" xfId="30575" xr:uid="{35D6534A-5BCE-4899-AB34-7A257D0FD0D8}"/>
    <cellStyle name="Percent 17 6 5" xfId="10940" xr:uid="{00000000-0005-0000-0000-0000BC2A0000}"/>
    <cellStyle name="Percent 17 6 5 2" xfId="30576" xr:uid="{4E8BBDDB-39C4-43DF-9B11-AA91CE439310}"/>
    <cellStyle name="Percent 17 6 6" xfId="22477" xr:uid="{21A5D932-B91A-403E-A0D9-4967F564239E}"/>
    <cellStyle name="Percent 17 7" xfId="10941" xr:uid="{00000000-0005-0000-0000-0000BD2A0000}"/>
    <cellStyle name="Percent 17 7 2" xfId="10942" xr:uid="{00000000-0005-0000-0000-0000BE2A0000}"/>
    <cellStyle name="Percent 17 7 2 2" xfId="10943" xr:uid="{00000000-0005-0000-0000-0000BF2A0000}"/>
    <cellStyle name="Percent 17 7 2 2 2" xfId="30577" xr:uid="{1DEAEC82-C223-490F-9C57-746D5E73BEC3}"/>
    <cellStyle name="Percent 17 7 2 3" xfId="10944" xr:uid="{00000000-0005-0000-0000-0000C02A0000}"/>
    <cellStyle name="Percent 17 7 2 3 2" xfId="30578" xr:uid="{F2626486-E8EB-49BF-BA19-C9D572FAC7F6}"/>
    <cellStyle name="Percent 17 7 2 4" xfId="10945" xr:uid="{00000000-0005-0000-0000-0000C12A0000}"/>
    <cellStyle name="Percent 17 7 2 4 2" xfId="30579" xr:uid="{AC50D963-614C-4E5B-A884-711EF4745309}"/>
    <cellStyle name="Percent 17 7 2 5" xfId="10946" xr:uid="{00000000-0005-0000-0000-0000C22A0000}"/>
    <cellStyle name="Percent 17 7 2 5 2" xfId="30580" xr:uid="{B23F5D78-849F-4680-8A7D-F573E01D423C}"/>
    <cellStyle name="Percent 17 7 2 6" xfId="22479" xr:uid="{A3809977-1069-4B20-8A72-F5CC5ED459B3}"/>
    <cellStyle name="Percent 17 7 3" xfId="10947" xr:uid="{00000000-0005-0000-0000-0000C32A0000}"/>
    <cellStyle name="Percent 17 7 3 2" xfId="10948" xr:uid="{00000000-0005-0000-0000-0000C42A0000}"/>
    <cellStyle name="Percent 17 7 3 2 2" xfId="30581" xr:uid="{3C7E507D-0819-4F0F-8E4F-7DE7050A186A}"/>
    <cellStyle name="Percent 17 7 3 3" xfId="10949" xr:uid="{00000000-0005-0000-0000-0000C52A0000}"/>
    <cellStyle name="Percent 17 7 3 3 2" xfId="30582" xr:uid="{2B59C093-0DE6-4A00-90E3-8A7A85A54FFC}"/>
    <cellStyle name="Percent 17 7 3 4" xfId="10950" xr:uid="{00000000-0005-0000-0000-0000C62A0000}"/>
    <cellStyle name="Percent 17 7 3 4 2" xfId="30583" xr:uid="{92E613E9-AF44-417E-B283-8C3844E84451}"/>
    <cellStyle name="Percent 17 7 3 5" xfId="10951" xr:uid="{00000000-0005-0000-0000-0000C72A0000}"/>
    <cellStyle name="Percent 17 7 3 5 2" xfId="30584" xr:uid="{334B0688-39A0-46A7-83F0-0FD1686B02E0}"/>
    <cellStyle name="Percent 17 7 3 6" xfId="22480" xr:uid="{AC8EAE9C-0072-4BC8-BE26-A81EEC5A56EA}"/>
    <cellStyle name="Percent 17 7 4" xfId="10952" xr:uid="{00000000-0005-0000-0000-0000C82A0000}"/>
    <cellStyle name="Percent 17 7 4 2" xfId="30585" xr:uid="{5C6FD7B9-B810-4762-9B5A-0ABF052D5FFA}"/>
    <cellStyle name="Percent 17 7 5" xfId="10953" xr:uid="{00000000-0005-0000-0000-0000C92A0000}"/>
    <cellStyle name="Percent 17 7 5 2" xfId="30586" xr:uid="{198608F5-6913-4D64-8BF2-64E0E7DBD37D}"/>
    <cellStyle name="Percent 17 7 6" xfId="10954" xr:uid="{00000000-0005-0000-0000-0000CA2A0000}"/>
    <cellStyle name="Percent 17 7 6 2" xfId="30587" xr:uid="{2136B5A9-23A8-4968-939F-6AA71F4ABD17}"/>
    <cellStyle name="Percent 17 7 7" xfId="10955" xr:uid="{00000000-0005-0000-0000-0000CB2A0000}"/>
    <cellStyle name="Percent 17 7 7 2" xfId="30588" xr:uid="{E83342BA-2DDF-4F77-B7F8-6A1B41F28EE5}"/>
    <cellStyle name="Percent 17 7 8" xfId="22478" xr:uid="{E8CE4190-AE26-49F1-80B1-C3CF61204228}"/>
    <cellStyle name="Percent 17 8" xfId="10956" xr:uid="{00000000-0005-0000-0000-0000CC2A0000}"/>
    <cellStyle name="Percent 17 8 2" xfId="10957" xr:uid="{00000000-0005-0000-0000-0000CD2A0000}"/>
    <cellStyle name="Percent 17 8 2 2" xfId="10958" xr:uid="{00000000-0005-0000-0000-0000CE2A0000}"/>
    <cellStyle name="Percent 17 8 2 2 2" xfId="30589" xr:uid="{37BE488F-DFF6-4257-BF44-EB4FC5388F9A}"/>
    <cellStyle name="Percent 17 8 2 3" xfId="10959" xr:uid="{00000000-0005-0000-0000-0000CF2A0000}"/>
    <cellStyle name="Percent 17 8 2 3 2" xfId="30590" xr:uid="{F9C1C0F2-202F-4E9B-9E91-9CDCDE5A7BDE}"/>
    <cellStyle name="Percent 17 8 2 4" xfId="10960" xr:uid="{00000000-0005-0000-0000-0000D02A0000}"/>
    <cellStyle name="Percent 17 8 2 4 2" xfId="30591" xr:uid="{30CDB79E-4D68-4E2F-A97E-099926FE1EB3}"/>
    <cellStyle name="Percent 17 8 2 5" xfId="10961" xr:uid="{00000000-0005-0000-0000-0000D12A0000}"/>
    <cellStyle name="Percent 17 8 2 5 2" xfId="30592" xr:uid="{BA7B9601-1FD0-4478-BB3A-AA5ED8A3513A}"/>
    <cellStyle name="Percent 17 8 2 6" xfId="22482" xr:uid="{73E2EFFB-F6A8-4083-93B3-F2DDA1B53ED6}"/>
    <cellStyle name="Percent 17 8 3" xfId="10962" xr:uid="{00000000-0005-0000-0000-0000D22A0000}"/>
    <cellStyle name="Percent 17 8 3 2" xfId="30593" xr:uid="{BCB8D5C7-D0B9-46F4-8DB9-81811BA31BE7}"/>
    <cellStyle name="Percent 17 8 4" xfId="10963" xr:uid="{00000000-0005-0000-0000-0000D32A0000}"/>
    <cellStyle name="Percent 17 8 4 2" xfId="30594" xr:uid="{CD863941-F6E3-4146-A525-634346D9781C}"/>
    <cellStyle name="Percent 17 8 5" xfId="10964" xr:uid="{00000000-0005-0000-0000-0000D42A0000}"/>
    <cellStyle name="Percent 17 8 5 2" xfId="30595" xr:uid="{20D3496B-4DC7-49C9-B00F-58C22AC1A763}"/>
    <cellStyle name="Percent 17 8 6" xfId="10965" xr:uid="{00000000-0005-0000-0000-0000D52A0000}"/>
    <cellStyle name="Percent 17 8 6 2" xfId="30596" xr:uid="{AC87E6F9-DDF8-436A-8EDD-8AFCD45AC094}"/>
    <cellStyle name="Percent 17 8 7" xfId="22481" xr:uid="{92882704-B1C5-4FD6-BF25-5931DA0B295E}"/>
    <cellStyle name="Percent 17 9" xfId="10966" xr:uid="{00000000-0005-0000-0000-0000D62A0000}"/>
    <cellStyle name="Percent 17 9 10" xfId="22483" xr:uid="{8AE48C8B-C471-4AE7-A35E-586E882D8E3F}"/>
    <cellStyle name="Percent 17 9 2" xfId="10967" xr:uid="{00000000-0005-0000-0000-0000D72A0000}"/>
    <cellStyle name="Percent 17 9 2 2" xfId="30597" xr:uid="{99F7C621-3D96-4ABF-92E8-D84F3CCBEBC3}"/>
    <cellStyle name="Percent 17 9 3" xfId="10968" xr:uid="{00000000-0005-0000-0000-0000D82A0000}"/>
    <cellStyle name="Percent 17 9 3 2" xfId="30598" xr:uid="{97122269-A59B-4354-AA77-37E9583D2444}"/>
    <cellStyle name="Percent 17 9 4" xfId="10969" xr:uid="{00000000-0005-0000-0000-0000D92A0000}"/>
    <cellStyle name="Percent 17 9 4 2" xfId="30599" xr:uid="{FACDF486-4956-4D1C-A8D1-55BCFA685BF2}"/>
    <cellStyle name="Percent 17 9 5" xfId="10970" xr:uid="{00000000-0005-0000-0000-0000DA2A0000}"/>
    <cellStyle name="Percent 17 9 5 2" xfId="30600" xr:uid="{74CBFF7F-0C14-4706-A748-80903B9953AE}"/>
    <cellStyle name="Percent 17 9 6" xfId="10971" xr:uid="{00000000-0005-0000-0000-0000DB2A0000}"/>
    <cellStyle name="Percent 17 9 6 2" xfId="30601" xr:uid="{0059E29E-D2A8-4637-BA9E-A69D2B2C0901}"/>
    <cellStyle name="Percent 17 9 7" xfId="10972" xr:uid="{00000000-0005-0000-0000-0000DC2A0000}"/>
    <cellStyle name="Percent 17 9 7 2" xfId="30602" xr:uid="{2D775963-88AA-41D1-A1E2-A6CA551A09B2}"/>
    <cellStyle name="Percent 17 9 8" xfId="10973" xr:uid="{00000000-0005-0000-0000-0000DD2A0000}"/>
    <cellStyle name="Percent 17 9 8 2" xfId="30603" xr:uid="{572021D5-CEE2-43E7-AEFA-23FB75B8E7C6}"/>
    <cellStyle name="Percent 17 9 9" xfId="10974" xr:uid="{00000000-0005-0000-0000-0000DE2A0000}"/>
    <cellStyle name="Percent 17 9 9 2" xfId="30604" xr:uid="{1AD6A400-6BCB-43E6-AE44-713C44F04736}"/>
    <cellStyle name="Percent 18" xfId="10975" xr:uid="{00000000-0005-0000-0000-0000DF2A0000}"/>
    <cellStyle name="Percent 18 2" xfId="10976" xr:uid="{00000000-0005-0000-0000-0000E02A0000}"/>
    <cellStyle name="Percent 18 2 2" xfId="10977" xr:uid="{00000000-0005-0000-0000-0000E12A0000}"/>
    <cellStyle name="Percent 18 2 2 2" xfId="30605" xr:uid="{01986011-7A82-453F-833A-C3B82716C2BD}"/>
    <cellStyle name="Percent 18 2 3" xfId="10978" xr:uid="{00000000-0005-0000-0000-0000E22A0000}"/>
    <cellStyle name="Percent 18 2 3 2" xfId="30606" xr:uid="{7683CE7D-9C68-458D-AC31-673B04B1B3C3}"/>
    <cellStyle name="Percent 18 2 4" xfId="22485" xr:uid="{72CF11A8-F7D4-4F12-8223-B9DEC4034053}"/>
    <cellStyle name="Percent 18 3" xfId="10979" xr:uid="{00000000-0005-0000-0000-0000E32A0000}"/>
    <cellStyle name="Percent 18 3 2" xfId="30607" xr:uid="{16C95F35-9A37-4F5F-B187-096D350A73F6}"/>
    <cellStyle name="Percent 18 4" xfId="10980" xr:uid="{00000000-0005-0000-0000-0000E42A0000}"/>
    <cellStyle name="Percent 18 4 2" xfId="30608" xr:uid="{AB3E720B-92EA-40BA-9967-485D34E3EC7C}"/>
    <cellStyle name="Percent 18 5" xfId="10981" xr:uid="{00000000-0005-0000-0000-0000E52A0000}"/>
    <cellStyle name="Percent 18 5 2" xfId="30609" xr:uid="{8615B1BC-4798-4A0F-A9DA-4D945FF923AA}"/>
    <cellStyle name="Percent 18 6" xfId="10982" xr:uid="{00000000-0005-0000-0000-0000E62A0000}"/>
    <cellStyle name="Percent 18 6 2" xfId="30610" xr:uid="{430085DD-38D5-4995-9260-E8080970D635}"/>
    <cellStyle name="Percent 18 7" xfId="10983" xr:uid="{00000000-0005-0000-0000-0000E72A0000}"/>
    <cellStyle name="Percent 18 7 2" xfId="30611" xr:uid="{65C78D71-C7DA-450B-A4A3-0BE4A305DCA8}"/>
    <cellStyle name="Percent 18 8" xfId="22484" xr:uid="{29B7818A-DC18-4F4D-853E-31C8C0D8C748}"/>
    <cellStyle name="Percent 19" xfId="10984" xr:uid="{00000000-0005-0000-0000-0000E82A0000}"/>
    <cellStyle name="Percent 19 2" xfId="10985" xr:uid="{00000000-0005-0000-0000-0000E92A0000}"/>
    <cellStyle name="Percent 19 2 2" xfId="10986" xr:uid="{00000000-0005-0000-0000-0000EA2A0000}"/>
    <cellStyle name="Percent 19 2 2 2" xfId="30612" xr:uid="{42E138E5-40A1-40DF-93B7-9C3D9C07BFA6}"/>
    <cellStyle name="Percent 19 2 3" xfId="10987" xr:uid="{00000000-0005-0000-0000-0000EB2A0000}"/>
    <cellStyle name="Percent 19 2 3 2" xfId="30613" xr:uid="{A9116D26-D56D-4DBD-87DC-5B21A99618A4}"/>
    <cellStyle name="Percent 19 2 4" xfId="10988" xr:uid="{00000000-0005-0000-0000-0000EC2A0000}"/>
    <cellStyle name="Percent 19 2 4 2" xfId="30614" xr:uid="{273CEAB9-94A2-4BBA-ADF4-FA435A2778B4}"/>
    <cellStyle name="Percent 19 2 5" xfId="10989" xr:uid="{00000000-0005-0000-0000-0000ED2A0000}"/>
    <cellStyle name="Percent 19 2 5 2" xfId="30615" xr:uid="{3EABD620-9543-4A03-B17B-ABFBD82D9655}"/>
    <cellStyle name="Percent 19 2 6" xfId="22487" xr:uid="{C07BC4C5-3992-4703-B9E5-0EDE1F9C10B4}"/>
    <cellStyle name="Percent 19 3" xfId="10990" xr:uid="{00000000-0005-0000-0000-0000EE2A0000}"/>
    <cellStyle name="Percent 19 3 2" xfId="30616" xr:uid="{27DB00C0-BB89-4F0A-93BF-80DA2EDF4B2C}"/>
    <cellStyle name="Percent 19 4" xfId="10991" xr:uid="{00000000-0005-0000-0000-0000EF2A0000}"/>
    <cellStyle name="Percent 19 4 2" xfId="30617" xr:uid="{31186F46-141B-453F-813E-17A1244D6D19}"/>
    <cellStyle name="Percent 19 5" xfId="10992" xr:uid="{00000000-0005-0000-0000-0000F02A0000}"/>
    <cellStyle name="Percent 19 5 2" xfId="30618" xr:uid="{3B622503-1DD9-429F-A6EA-10FB4065347A}"/>
    <cellStyle name="Percent 19 6" xfId="10993" xr:uid="{00000000-0005-0000-0000-0000F12A0000}"/>
    <cellStyle name="Percent 19 6 2" xfId="30619" xr:uid="{68DFDBA6-9016-4165-AADF-F79D48968E7E}"/>
    <cellStyle name="Percent 19 7" xfId="22486" xr:uid="{DCE55E33-9A56-4885-B9D1-E3E93A62A645}"/>
    <cellStyle name="Percent 2" xfId="19473" xr:uid="{4A3B7FDB-8987-430A-B2EF-DD7318A7FB82}"/>
    <cellStyle name="Percent 2 10" xfId="10994" xr:uid="{00000000-0005-0000-0000-0000F22A0000}"/>
    <cellStyle name="Percent 2 10 10" xfId="10995" xr:uid="{00000000-0005-0000-0000-0000F32A0000}"/>
    <cellStyle name="Percent 2 10 10 2" xfId="30620" xr:uid="{5F0AE876-33D3-4629-A9A8-AC90523CAF65}"/>
    <cellStyle name="Percent 2 10 11" xfId="10996" xr:uid="{00000000-0005-0000-0000-0000F42A0000}"/>
    <cellStyle name="Percent 2 10 11 2" xfId="30621" xr:uid="{29DF8031-B488-4C19-9F7E-60DC8A5EA435}"/>
    <cellStyle name="Percent 2 10 12" xfId="10997" xr:uid="{00000000-0005-0000-0000-0000F52A0000}"/>
    <cellStyle name="Percent 2 10 12 2" xfId="30622" xr:uid="{F7F47BC8-2E42-41E6-BDDF-D9F04C444174}"/>
    <cellStyle name="Percent 2 10 13" xfId="20325" xr:uid="{9751C086-5119-4CCC-86A9-D0F96F07FC0C}"/>
    <cellStyle name="Percent 2 10 2" xfId="10998" xr:uid="{00000000-0005-0000-0000-0000F62A0000}"/>
    <cellStyle name="Percent 2 10 2 2" xfId="10999" xr:uid="{00000000-0005-0000-0000-0000F72A0000}"/>
    <cellStyle name="Percent 2 10 2 2 2" xfId="22489" xr:uid="{FB0F156F-B3E2-4213-9E29-D3EC0DF95993}"/>
    <cellStyle name="Percent 2 10 2 3" xfId="11000" xr:uid="{00000000-0005-0000-0000-0000F82A0000}"/>
    <cellStyle name="Percent 2 10 2 3 2" xfId="30623" xr:uid="{7A267C8A-29FC-47DD-9AE0-1BCFC23E54A8}"/>
    <cellStyle name="Percent 2 10 2 4" xfId="11001" xr:uid="{00000000-0005-0000-0000-0000F92A0000}"/>
    <cellStyle name="Percent 2 10 2 4 2" xfId="30624" xr:uid="{9F0C8825-AAC5-4231-BC36-7AA1F2D7C3BF}"/>
    <cellStyle name="Percent 2 10 2 5" xfId="11002" xr:uid="{00000000-0005-0000-0000-0000FA2A0000}"/>
    <cellStyle name="Percent 2 10 2 5 2" xfId="30625" xr:uid="{20AD50BD-D98A-44CD-96D8-86C5CE5CEE5E}"/>
    <cellStyle name="Percent 2 10 2 6" xfId="20326" xr:uid="{FE316740-985B-4866-B1F2-D4DAD5F044EE}"/>
    <cellStyle name="Percent 2 10 3" xfId="11003" xr:uid="{00000000-0005-0000-0000-0000FB2A0000}"/>
    <cellStyle name="Percent 2 10 3 2" xfId="11004" xr:uid="{00000000-0005-0000-0000-0000FC2A0000}"/>
    <cellStyle name="Percent 2 10 3 2 2" xfId="22490" xr:uid="{81ADE1F4-E79D-48F2-996B-0C392EB0D075}"/>
    <cellStyle name="Percent 2 10 3 3" xfId="11005" xr:uid="{00000000-0005-0000-0000-0000FD2A0000}"/>
    <cellStyle name="Percent 2 10 3 3 2" xfId="30626" xr:uid="{807A854F-C2D5-4074-B8D4-2EB1BC889798}"/>
    <cellStyle name="Percent 2 10 3 4" xfId="11006" xr:uid="{00000000-0005-0000-0000-0000FE2A0000}"/>
    <cellStyle name="Percent 2 10 3 4 2" xfId="30627" xr:uid="{92928963-266A-4D3B-94B5-4B44CDF14CE4}"/>
    <cellStyle name="Percent 2 10 3 5" xfId="11007" xr:uid="{00000000-0005-0000-0000-0000FF2A0000}"/>
    <cellStyle name="Percent 2 10 3 5 2" xfId="30628" xr:uid="{EA613381-839B-41B8-8A9E-5F1FAEDFEE82}"/>
    <cellStyle name="Percent 2 10 3 6" xfId="20327" xr:uid="{6D8733B1-6C44-4C4E-97DB-594B3A405F11}"/>
    <cellStyle name="Percent 2 10 4" xfId="11008" xr:uid="{00000000-0005-0000-0000-0000002B0000}"/>
    <cellStyle name="Percent 2 10 4 2" xfId="11009" xr:uid="{00000000-0005-0000-0000-0000012B0000}"/>
    <cellStyle name="Percent 2 10 4 2 2" xfId="22491" xr:uid="{ED810955-E5C0-4CA9-A5E7-1389C605672F}"/>
    <cellStyle name="Percent 2 10 4 3" xfId="11010" xr:uid="{00000000-0005-0000-0000-0000022B0000}"/>
    <cellStyle name="Percent 2 10 4 3 2" xfId="30629" xr:uid="{D0610F2E-ED94-481F-A2F0-7C41C17798F0}"/>
    <cellStyle name="Percent 2 10 4 4" xfId="11011" xr:uid="{00000000-0005-0000-0000-0000032B0000}"/>
    <cellStyle name="Percent 2 10 4 4 2" xfId="30630" xr:uid="{AFCA8385-D6A0-4F94-AFD6-005183BE5465}"/>
    <cellStyle name="Percent 2 10 4 5" xfId="11012" xr:uid="{00000000-0005-0000-0000-0000042B0000}"/>
    <cellStyle name="Percent 2 10 4 5 2" xfId="30631" xr:uid="{F805571E-A404-4DB2-87CF-7225267AF84F}"/>
    <cellStyle name="Percent 2 10 4 6" xfId="20328" xr:uid="{5CA6C00B-A5FF-4AEC-B3C1-D4519916188B}"/>
    <cellStyle name="Percent 2 10 5" xfId="11013" xr:uid="{00000000-0005-0000-0000-0000052B0000}"/>
    <cellStyle name="Percent 2 10 5 2" xfId="11014" xr:uid="{00000000-0005-0000-0000-0000062B0000}"/>
    <cellStyle name="Percent 2 10 5 2 2" xfId="22492" xr:uid="{D047017C-77FD-4D66-BAC8-9E2CCD233036}"/>
    <cellStyle name="Percent 2 10 5 3" xfId="11015" xr:uid="{00000000-0005-0000-0000-0000072B0000}"/>
    <cellStyle name="Percent 2 10 5 3 2" xfId="30632" xr:uid="{BC68E3E2-2860-4BA3-8E36-974CDF17500C}"/>
    <cellStyle name="Percent 2 10 5 4" xfId="11016" xr:uid="{00000000-0005-0000-0000-0000082B0000}"/>
    <cellStyle name="Percent 2 10 5 4 2" xfId="30633" xr:uid="{CFF77C68-DD9F-4CA0-93FE-6894EBD7C967}"/>
    <cellStyle name="Percent 2 10 5 5" xfId="11017" xr:uid="{00000000-0005-0000-0000-0000092B0000}"/>
    <cellStyle name="Percent 2 10 5 5 2" xfId="30634" xr:uid="{0F34D9F9-5140-400C-A412-84179B55A5B7}"/>
    <cellStyle name="Percent 2 10 5 6" xfId="20329" xr:uid="{31117934-358A-4259-8832-5B10E12B2137}"/>
    <cellStyle name="Percent 2 10 6" xfId="11018" xr:uid="{00000000-0005-0000-0000-00000A2B0000}"/>
    <cellStyle name="Percent 2 10 6 2" xfId="11019" xr:uid="{00000000-0005-0000-0000-00000B2B0000}"/>
    <cellStyle name="Percent 2 10 6 2 2" xfId="22493" xr:uid="{246DC786-9695-45FC-96B3-873596A89ED6}"/>
    <cellStyle name="Percent 2 10 6 3" xfId="11020" xr:uid="{00000000-0005-0000-0000-00000C2B0000}"/>
    <cellStyle name="Percent 2 10 6 3 2" xfId="30635" xr:uid="{5EA8AF57-31BB-4313-AB69-A9BE8881DDD3}"/>
    <cellStyle name="Percent 2 10 6 4" xfId="11021" xr:uid="{00000000-0005-0000-0000-00000D2B0000}"/>
    <cellStyle name="Percent 2 10 6 4 2" xfId="30636" xr:uid="{D8453B24-1E44-4A25-9434-A9DF90ED562C}"/>
    <cellStyle name="Percent 2 10 6 5" xfId="11022" xr:uid="{00000000-0005-0000-0000-00000E2B0000}"/>
    <cellStyle name="Percent 2 10 6 5 2" xfId="30637" xr:uid="{AAE6935D-029A-47ED-A1FA-72BA97905E1A}"/>
    <cellStyle name="Percent 2 10 6 6" xfId="20330" xr:uid="{3BD13EDB-6D28-4987-B54C-8659B3B8C9E4}"/>
    <cellStyle name="Percent 2 10 7" xfId="11023" xr:uid="{00000000-0005-0000-0000-00000F2B0000}"/>
    <cellStyle name="Percent 2 10 7 2" xfId="11024" xr:uid="{00000000-0005-0000-0000-0000102B0000}"/>
    <cellStyle name="Percent 2 10 7 2 2" xfId="22494" xr:uid="{3552899A-81BD-48EA-968E-28E678DB4144}"/>
    <cellStyle name="Percent 2 10 7 3" xfId="11025" xr:uid="{00000000-0005-0000-0000-0000112B0000}"/>
    <cellStyle name="Percent 2 10 7 3 2" xfId="30638" xr:uid="{FC601688-A762-4AA1-BCE2-F4489AA53572}"/>
    <cellStyle name="Percent 2 10 7 4" xfId="11026" xr:uid="{00000000-0005-0000-0000-0000122B0000}"/>
    <cellStyle name="Percent 2 10 7 4 2" xfId="30639" xr:uid="{551CD225-5A06-4509-8765-27D7DB0A973C}"/>
    <cellStyle name="Percent 2 10 7 5" xfId="11027" xr:uid="{00000000-0005-0000-0000-0000132B0000}"/>
    <cellStyle name="Percent 2 10 7 5 2" xfId="30640" xr:uid="{09C9407B-FC5D-4D2E-B4E2-6E55A9CC1362}"/>
    <cellStyle name="Percent 2 10 7 6" xfId="20331" xr:uid="{CF64E89D-F9B3-4B2E-86AA-3C0BB325E847}"/>
    <cellStyle name="Percent 2 10 8" xfId="11028" xr:uid="{00000000-0005-0000-0000-0000142B0000}"/>
    <cellStyle name="Percent 2 10 8 2" xfId="11029" xr:uid="{00000000-0005-0000-0000-0000152B0000}"/>
    <cellStyle name="Percent 2 10 8 2 2" xfId="22495" xr:uid="{734ADDC7-136F-4CD0-9D38-AD11F8E7C0D7}"/>
    <cellStyle name="Percent 2 10 8 3" xfId="11030" xr:uid="{00000000-0005-0000-0000-0000162B0000}"/>
    <cellStyle name="Percent 2 10 8 3 2" xfId="30641" xr:uid="{419819D0-AD21-42F0-B188-9D22A0BCC6BF}"/>
    <cellStyle name="Percent 2 10 8 4" xfId="11031" xr:uid="{00000000-0005-0000-0000-0000172B0000}"/>
    <cellStyle name="Percent 2 10 8 4 2" xfId="30642" xr:uid="{26457D64-E59F-4B66-8EA9-24F2F1188506}"/>
    <cellStyle name="Percent 2 10 8 5" xfId="11032" xr:uid="{00000000-0005-0000-0000-0000182B0000}"/>
    <cellStyle name="Percent 2 10 8 5 2" xfId="30643" xr:uid="{1A32E4B8-929C-40DF-859F-E73009A9AC5B}"/>
    <cellStyle name="Percent 2 10 8 6" xfId="20332" xr:uid="{6F627CC4-AE0E-439D-B58D-EA93D6A644C7}"/>
    <cellStyle name="Percent 2 10 9" xfId="11033" xr:uid="{00000000-0005-0000-0000-0000192B0000}"/>
    <cellStyle name="Percent 2 10 9 2" xfId="22488" xr:uid="{C664D6CD-3F56-4D89-BEC3-CAC8A76F5D35}"/>
    <cellStyle name="Percent 2 11" xfId="11034" xr:uid="{00000000-0005-0000-0000-00001A2B0000}"/>
    <cellStyle name="Percent 2 11 10" xfId="11035" xr:uid="{00000000-0005-0000-0000-00001B2B0000}"/>
    <cellStyle name="Percent 2 11 10 2" xfId="30644" xr:uid="{E3A1DAEF-1683-41CD-B2A5-B71F25779865}"/>
    <cellStyle name="Percent 2 11 11" xfId="11036" xr:uid="{00000000-0005-0000-0000-00001C2B0000}"/>
    <cellStyle name="Percent 2 11 11 2" xfId="30645" xr:uid="{D22066AE-071B-419F-8B59-8B3FB1EB49A7}"/>
    <cellStyle name="Percent 2 11 12" xfId="11037" xr:uid="{00000000-0005-0000-0000-00001D2B0000}"/>
    <cellStyle name="Percent 2 11 12 2" xfId="30646" xr:uid="{AD4C26CB-B65E-4030-A582-69C61E3653C4}"/>
    <cellStyle name="Percent 2 11 13" xfId="20333" xr:uid="{956392C4-F9D2-49D7-8E4C-27C78597894B}"/>
    <cellStyle name="Percent 2 11 2" xfId="11038" xr:uid="{00000000-0005-0000-0000-00001E2B0000}"/>
    <cellStyle name="Percent 2 11 2 2" xfId="11039" xr:uid="{00000000-0005-0000-0000-00001F2B0000}"/>
    <cellStyle name="Percent 2 11 2 2 2" xfId="22497" xr:uid="{99895728-C33C-4FA6-A5CE-9276DFFA4359}"/>
    <cellStyle name="Percent 2 11 2 3" xfId="11040" xr:uid="{00000000-0005-0000-0000-0000202B0000}"/>
    <cellStyle name="Percent 2 11 2 3 2" xfId="30647" xr:uid="{98A513D1-0564-46E9-91B8-F1129404807F}"/>
    <cellStyle name="Percent 2 11 2 4" xfId="11041" xr:uid="{00000000-0005-0000-0000-0000212B0000}"/>
    <cellStyle name="Percent 2 11 2 4 2" xfId="30648" xr:uid="{7643764A-A600-41DA-8220-7C47FC42A4C3}"/>
    <cellStyle name="Percent 2 11 2 5" xfId="11042" xr:uid="{00000000-0005-0000-0000-0000222B0000}"/>
    <cellStyle name="Percent 2 11 2 5 2" xfId="30649" xr:uid="{1C021CD8-4953-4D41-80A0-7B1E308024B1}"/>
    <cellStyle name="Percent 2 11 2 6" xfId="20334" xr:uid="{56AA8848-3CD9-4059-BC49-A78953571406}"/>
    <cellStyle name="Percent 2 11 3" xfId="11043" xr:uid="{00000000-0005-0000-0000-0000232B0000}"/>
    <cellStyle name="Percent 2 11 3 2" xfId="11044" xr:uid="{00000000-0005-0000-0000-0000242B0000}"/>
    <cellStyle name="Percent 2 11 3 2 2" xfId="22498" xr:uid="{AE4972D6-007E-434F-A9A9-D045A99B04B0}"/>
    <cellStyle name="Percent 2 11 3 3" xfId="11045" xr:uid="{00000000-0005-0000-0000-0000252B0000}"/>
    <cellStyle name="Percent 2 11 3 3 2" xfId="30650" xr:uid="{9472168E-F3EF-4554-BC4C-782FAD69D818}"/>
    <cellStyle name="Percent 2 11 3 4" xfId="11046" xr:uid="{00000000-0005-0000-0000-0000262B0000}"/>
    <cellStyle name="Percent 2 11 3 4 2" xfId="30651" xr:uid="{39CA7242-2853-4F43-B3F1-FCCE6C065086}"/>
    <cellStyle name="Percent 2 11 3 5" xfId="11047" xr:uid="{00000000-0005-0000-0000-0000272B0000}"/>
    <cellStyle name="Percent 2 11 3 5 2" xfId="30652" xr:uid="{2B80F4E6-4821-4198-946A-2578EA8747D5}"/>
    <cellStyle name="Percent 2 11 3 6" xfId="20335" xr:uid="{CCEE8DF4-8141-42CE-B06B-9DD7FEC33AC3}"/>
    <cellStyle name="Percent 2 11 4" xfId="11048" xr:uid="{00000000-0005-0000-0000-0000282B0000}"/>
    <cellStyle name="Percent 2 11 4 2" xfId="11049" xr:uid="{00000000-0005-0000-0000-0000292B0000}"/>
    <cellStyle name="Percent 2 11 4 2 2" xfId="22499" xr:uid="{4DF3DA79-C59A-44E4-B930-7C7A44FAF9D3}"/>
    <cellStyle name="Percent 2 11 4 3" xfId="11050" xr:uid="{00000000-0005-0000-0000-00002A2B0000}"/>
    <cellStyle name="Percent 2 11 4 3 2" xfId="30653" xr:uid="{4B92427F-88DC-4C95-A916-2528728A44D2}"/>
    <cellStyle name="Percent 2 11 4 4" xfId="11051" xr:uid="{00000000-0005-0000-0000-00002B2B0000}"/>
    <cellStyle name="Percent 2 11 4 4 2" xfId="30654" xr:uid="{AABA16E2-91D2-47F1-9A5A-983A32E5EC3C}"/>
    <cellStyle name="Percent 2 11 4 5" xfId="11052" xr:uid="{00000000-0005-0000-0000-00002C2B0000}"/>
    <cellStyle name="Percent 2 11 4 5 2" xfId="30655" xr:uid="{5F8CA46D-FB65-465B-81B4-70B254FE72FA}"/>
    <cellStyle name="Percent 2 11 4 6" xfId="20336" xr:uid="{B30A6576-A2F7-4A69-BA04-7AF609D01806}"/>
    <cellStyle name="Percent 2 11 5" xfId="11053" xr:uid="{00000000-0005-0000-0000-00002D2B0000}"/>
    <cellStyle name="Percent 2 11 5 2" xfId="11054" xr:uid="{00000000-0005-0000-0000-00002E2B0000}"/>
    <cellStyle name="Percent 2 11 5 2 2" xfId="22500" xr:uid="{45759C76-C396-4583-B152-F99D26233DD1}"/>
    <cellStyle name="Percent 2 11 5 3" xfId="11055" xr:uid="{00000000-0005-0000-0000-00002F2B0000}"/>
    <cellStyle name="Percent 2 11 5 3 2" xfId="30656" xr:uid="{50593A5A-F275-44C6-A977-EEDE81D61D06}"/>
    <cellStyle name="Percent 2 11 5 4" xfId="11056" xr:uid="{00000000-0005-0000-0000-0000302B0000}"/>
    <cellStyle name="Percent 2 11 5 4 2" xfId="30657" xr:uid="{9B074A92-22AF-4A86-8BAF-C35902E36346}"/>
    <cellStyle name="Percent 2 11 5 5" xfId="11057" xr:uid="{00000000-0005-0000-0000-0000312B0000}"/>
    <cellStyle name="Percent 2 11 5 5 2" xfId="30658" xr:uid="{FFE92D58-05B8-40C0-B73D-3C76B3B95C14}"/>
    <cellStyle name="Percent 2 11 5 6" xfId="20337" xr:uid="{B2D36CBF-F212-42DD-ADEB-D8F251352BCE}"/>
    <cellStyle name="Percent 2 11 6" xfId="11058" xr:uid="{00000000-0005-0000-0000-0000322B0000}"/>
    <cellStyle name="Percent 2 11 6 2" xfId="11059" xr:uid="{00000000-0005-0000-0000-0000332B0000}"/>
    <cellStyle name="Percent 2 11 6 2 2" xfId="22501" xr:uid="{AC660379-6611-42B0-87A9-F4814D71D117}"/>
    <cellStyle name="Percent 2 11 6 3" xfId="11060" xr:uid="{00000000-0005-0000-0000-0000342B0000}"/>
    <cellStyle name="Percent 2 11 6 3 2" xfId="30659" xr:uid="{FAA5B791-88FC-441F-B139-27880D4AFF90}"/>
    <cellStyle name="Percent 2 11 6 4" xfId="11061" xr:uid="{00000000-0005-0000-0000-0000352B0000}"/>
    <cellStyle name="Percent 2 11 6 4 2" xfId="30660" xr:uid="{9F810710-4E97-448B-A55D-F141341E9545}"/>
    <cellStyle name="Percent 2 11 6 5" xfId="11062" xr:uid="{00000000-0005-0000-0000-0000362B0000}"/>
    <cellStyle name="Percent 2 11 6 5 2" xfId="30661" xr:uid="{A3E40746-9C7D-422C-B14A-A5236A91CF80}"/>
    <cellStyle name="Percent 2 11 6 6" xfId="20338" xr:uid="{DC492B7E-C27C-469D-A8E5-8043CBD58466}"/>
    <cellStyle name="Percent 2 11 7" xfId="11063" xr:uid="{00000000-0005-0000-0000-0000372B0000}"/>
    <cellStyle name="Percent 2 11 7 2" xfId="11064" xr:uid="{00000000-0005-0000-0000-0000382B0000}"/>
    <cellStyle name="Percent 2 11 7 2 2" xfId="22502" xr:uid="{0CF87E56-484D-45DF-9696-F3FE5AD4C555}"/>
    <cellStyle name="Percent 2 11 7 3" xfId="11065" xr:uid="{00000000-0005-0000-0000-0000392B0000}"/>
    <cellStyle name="Percent 2 11 7 3 2" xfId="30662" xr:uid="{1DC54388-0BB7-4C33-925B-6899D7972583}"/>
    <cellStyle name="Percent 2 11 7 4" xfId="11066" xr:uid="{00000000-0005-0000-0000-00003A2B0000}"/>
    <cellStyle name="Percent 2 11 7 4 2" xfId="30663" xr:uid="{9898105B-CEEF-41DF-934D-2EDE007FDEE5}"/>
    <cellStyle name="Percent 2 11 7 5" xfId="11067" xr:uid="{00000000-0005-0000-0000-00003B2B0000}"/>
    <cellStyle name="Percent 2 11 7 5 2" xfId="30664" xr:uid="{66B31DA4-50BD-4BFD-8471-FBA63299B54E}"/>
    <cellStyle name="Percent 2 11 7 6" xfId="20339" xr:uid="{9B6C8AE5-E503-47FB-88CA-D5DC5042BFA6}"/>
    <cellStyle name="Percent 2 11 8" xfId="11068" xr:uid="{00000000-0005-0000-0000-00003C2B0000}"/>
    <cellStyle name="Percent 2 11 8 2" xfId="11069" xr:uid="{00000000-0005-0000-0000-00003D2B0000}"/>
    <cellStyle name="Percent 2 11 8 2 2" xfId="22503" xr:uid="{6EFEA56F-2E90-42D2-B698-4368F60B8248}"/>
    <cellStyle name="Percent 2 11 8 3" xfId="11070" xr:uid="{00000000-0005-0000-0000-00003E2B0000}"/>
    <cellStyle name="Percent 2 11 8 3 2" xfId="30665" xr:uid="{0E8CE195-6EEB-431B-AD5A-9048AF351AD8}"/>
    <cellStyle name="Percent 2 11 8 4" xfId="11071" xr:uid="{00000000-0005-0000-0000-00003F2B0000}"/>
    <cellStyle name="Percent 2 11 8 4 2" xfId="30666" xr:uid="{93C439EF-0B3F-4F01-9D5B-95E855CD67FD}"/>
    <cellStyle name="Percent 2 11 8 5" xfId="11072" xr:uid="{00000000-0005-0000-0000-0000402B0000}"/>
    <cellStyle name="Percent 2 11 8 5 2" xfId="30667" xr:uid="{7AAB17DC-7929-49E4-9391-4E6278867331}"/>
    <cellStyle name="Percent 2 11 8 6" xfId="20340" xr:uid="{3E5E2443-E59F-4CD5-811A-857B547AB1A2}"/>
    <cellStyle name="Percent 2 11 9" xfId="11073" xr:uid="{00000000-0005-0000-0000-0000412B0000}"/>
    <cellStyle name="Percent 2 11 9 2" xfId="22496" xr:uid="{987033BB-9A16-4145-AA67-16B70D956BDB}"/>
    <cellStyle name="Percent 2 12" xfId="11074" xr:uid="{00000000-0005-0000-0000-0000422B0000}"/>
    <cellStyle name="Percent 2 12 2" xfId="11075" xr:uid="{00000000-0005-0000-0000-0000432B0000}"/>
    <cellStyle name="Percent 2 12 2 2" xfId="22504" xr:uid="{BD3B8F35-55D0-481E-8DA2-C0D4557B1A30}"/>
    <cellStyle name="Percent 2 12 3" xfId="11076" xr:uid="{00000000-0005-0000-0000-0000442B0000}"/>
    <cellStyle name="Percent 2 12 3 2" xfId="30668" xr:uid="{19481736-CB97-4A4E-B306-53E90FD41DF7}"/>
    <cellStyle name="Percent 2 12 4" xfId="11077" xr:uid="{00000000-0005-0000-0000-0000452B0000}"/>
    <cellStyle name="Percent 2 12 4 2" xfId="30669" xr:uid="{2A01E5FF-3813-42F4-AC11-7C1A7D4E5037}"/>
    <cellStyle name="Percent 2 12 5" xfId="11078" xr:uid="{00000000-0005-0000-0000-0000462B0000}"/>
    <cellStyle name="Percent 2 12 5 2" xfId="30670" xr:uid="{9D3241D8-725C-45A4-8D50-2754AE4EE47C}"/>
    <cellStyle name="Percent 2 12 6" xfId="20341" xr:uid="{266F8B8E-36C1-473B-8E90-4F8F4D847FE9}"/>
    <cellStyle name="Percent 2 13" xfId="11079" xr:uid="{00000000-0005-0000-0000-0000472B0000}"/>
    <cellStyle name="Percent 2 13 2" xfId="11080" xr:uid="{00000000-0005-0000-0000-0000482B0000}"/>
    <cellStyle name="Percent 2 13 2 2" xfId="22505" xr:uid="{2F4D9DC1-B8E2-44FF-8AD8-324FC4DF5827}"/>
    <cellStyle name="Percent 2 13 3" xfId="11081" xr:uid="{00000000-0005-0000-0000-0000492B0000}"/>
    <cellStyle name="Percent 2 13 3 2" xfId="30671" xr:uid="{E6D03025-42FE-4B45-A395-A57B1A77D336}"/>
    <cellStyle name="Percent 2 13 4" xfId="11082" xr:uid="{00000000-0005-0000-0000-00004A2B0000}"/>
    <cellStyle name="Percent 2 13 4 2" xfId="30672" xr:uid="{770C33CA-8CC5-4DB4-A136-7C4D6C29D07B}"/>
    <cellStyle name="Percent 2 13 5" xfId="11083" xr:uid="{00000000-0005-0000-0000-00004B2B0000}"/>
    <cellStyle name="Percent 2 13 5 2" xfId="30673" xr:uid="{251F3059-30B8-491F-9D3E-147F63221E7A}"/>
    <cellStyle name="Percent 2 13 6" xfId="20342" xr:uid="{135275D6-1AEF-42CD-B96D-B6200D6B6710}"/>
    <cellStyle name="Percent 2 14" xfId="11084" xr:uid="{00000000-0005-0000-0000-00004C2B0000}"/>
    <cellStyle name="Percent 2 14 2" xfId="11085" xr:uid="{00000000-0005-0000-0000-00004D2B0000}"/>
    <cellStyle name="Percent 2 14 2 2" xfId="22506" xr:uid="{6A3DD656-721E-4060-A4B0-1E5D93F31795}"/>
    <cellStyle name="Percent 2 14 3" xfId="11086" xr:uid="{00000000-0005-0000-0000-00004E2B0000}"/>
    <cellStyle name="Percent 2 14 3 2" xfId="30674" xr:uid="{AB6F06C4-3DD5-47DF-BC89-CDED320AC4F3}"/>
    <cellStyle name="Percent 2 14 4" xfId="11087" xr:uid="{00000000-0005-0000-0000-00004F2B0000}"/>
    <cellStyle name="Percent 2 14 4 2" xfId="30675" xr:uid="{1DACBA27-82CA-4AA8-88EB-DCB16B85C68E}"/>
    <cellStyle name="Percent 2 14 5" xfId="11088" xr:uid="{00000000-0005-0000-0000-0000502B0000}"/>
    <cellStyle name="Percent 2 14 5 2" xfId="30676" xr:uid="{8CA10522-CF77-42F0-9C01-EB67A093A4DB}"/>
    <cellStyle name="Percent 2 14 6" xfId="20343" xr:uid="{CBC9A504-5BEA-4628-A354-390BCD317FC1}"/>
    <cellStyle name="Percent 2 15" xfId="11089" xr:uid="{00000000-0005-0000-0000-0000512B0000}"/>
    <cellStyle name="Percent 2 15 2" xfId="11090" xr:uid="{00000000-0005-0000-0000-0000522B0000}"/>
    <cellStyle name="Percent 2 15 2 2" xfId="22507" xr:uid="{86204CEC-D6A0-4BAA-AD64-75293B97D317}"/>
    <cellStyle name="Percent 2 15 3" xfId="11091" xr:uid="{00000000-0005-0000-0000-0000532B0000}"/>
    <cellStyle name="Percent 2 15 3 2" xfId="30677" xr:uid="{D6A4356F-756D-4F2C-A43D-0DD22C7CFE04}"/>
    <cellStyle name="Percent 2 15 4" xfId="11092" xr:uid="{00000000-0005-0000-0000-0000542B0000}"/>
    <cellStyle name="Percent 2 15 4 2" xfId="30678" xr:uid="{C8A1FA7F-B66B-4D6D-B929-D9D79AAD6758}"/>
    <cellStyle name="Percent 2 15 5" xfId="11093" xr:uid="{00000000-0005-0000-0000-0000552B0000}"/>
    <cellStyle name="Percent 2 15 5 2" xfId="30679" xr:uid="{97371BA1-3AEC-49E3-A080-078A6071E724}"/>
    <cellStyle name="Percent 2 15 6" xfId="20344" xr:uid="{A922326D-ED44-49C1-84ED-684E21F3AF51}"/>
    <cellStyle name="Percent 2 16" xfId="11094" xr:uid="{00000000-0005-0000-0000-0000562B0000}"/>
    <cellStyle name="Percent 2 16 2" xfId="11095" xr:uid="{00000000-0005-0000-0000-0000572B0000}"/>
    <cellStyle name="Percent 2 16 2 2" xfId="22508" xr:uid="{50AA0FB3-7748-4A3D-9CE9-6BF61A9FB24F}"/>
    <cellStyle name="Percent 2 16 3" xfId="11096" xr:uid="{00000000-0005-0000-0000-0000582B0000}"/>
    <cellStyle name="Percent 2 16 3 2" xfId="30680" xr:uid="{0C120EC8-2A57-4203-90FF-8FBB3D3432B6}"/>
    <cellStyle name="Percent 2 16 4" xfId="11097" xr:uid="{00000000-0005-0000-0000-0000592B0000}"/>
    <cellStyle name="Percent 2 16 4 2" xfId="30681" xr:uid="{3D93268F-4B98-4544-902A-9D6634646D2F}"/>
    <cellStyle name="Percent 2 16 5" xfId="11098" xr:uid="{00000000-0005-0000-0000-00005A2B0000}"/>
    <cellStyle name="Percent 2 16 5 2" xfId="30682" xr:uid="{895ECB27-6781-455E-AFF9-03B3024BF3E5}"/>
    <cellStyle name="Percent 2 16 6" xfId="20345" xr:uid="{3D14B89B-00F9-4996-AF88-9B1D0E2A50B4}"/>
    <cellStyle name="Percent 2 17" xfId="11099" xr:uid="{00000000-0005-0000-0000-00005B2B0000}"/>
    <cellStyle name="Percent 2 17 2" xfId="11100" xr:uid="{00000000-0005-0000-0000-00005C2B0000}"/>
    <cellStyle name="Percent 2 17 2 2" xfId="22509" xr:uid="{4003D4B3-6361-41E6-9C1C-DDB16D4D1E26}"/>
    <cellStyle name="Percent 2 17 3" xfId="11101" xr:uid="{00000000-0005-0000-0000-00005D2B0000}"/>
    <cellStyle name="Percent 2 17 3 2" xfId="30683" xr:uid="{7934B13B-AE8C-40A5-86FC-891E034163AA}"/>
    <cellStyle name="Percent 2 17 4" xfId="11102" xr:uid="{00000000-0005-0000-0000-00005E2B0000}"/>
    <cellStyle name="Percent 2 17 4 2" xfId="30684" xr:uid="{7490F271-7F92-413B-844C-DF3AA7A498FD}"/>
    <cellStyle name="Percent 2 17 5" xfId="11103" xr:uid="{00000000-0005-0000-0000-00005F2B0000}"/>
    <cellStyle name="Percent 2 17 5 2" xfId="30685" xr:uid="{F7433D56-FA76-41D1-86A1-FF723FFC8AEC}"/>
    <cellStyle name="Percent 2 17 6" xfId="20346" xr:uid="{A748B92B-80A8-4C65-81E9-99E06B557F2D}"/>
    <cellStyle name="Percent 2 18" xfId="11104" xr:uid="{00000000-0005-0000-0000-0000602B0000}"/>
    <cellStyle name="Percent 2 18 2" xfId="11105" xr:uid="{00000000-0005-0000-0000-0000612B0000}"/>
    <cellStyle name="Percent 2 18 2 2" xfId="22510" xr:uid="{9A6BEACC-2B2F-4D44-8836-E05D9DA2C7C8}"/>
    <cellStyle name="Percent 2 18 3" xfId="11106" xr:uid="{00000000-0005-0000-0000-0000622B0000}"/>
    <cellStyle name="Percent 2 18 3 2" xfId="30686" xr:uid="{85138721-EDF4-4019-BFAD-92C52A5DEF1E}"/>
    <cellStyle name="Percent 2 18 4" xfId="11107" xr:uid="{00000000-0005-0000-0000-0000632B0000}"/>
    <cellStyle name="Percent 2 18 4 2" xfId="30687" xr:uid="{E41E6370-31C7-408C-A78D-844286E2B1F5}"/>
    <cellStyle name="Percent 2 18 5" xfId="11108" xr:uid="{00000000-0005-0000-0000-0000642B0000}"/>
    <cellStyle name="Percent 2 18 5 2" xfId="30688" xr:uid="{D92A1833-CF09-4A2B-BF77-2FE9E815A883}"/>
    <cellStyle name="Percent 2 18 6" xfId="20347" xr:uid="{F95AB292-1918-4818-A7CA-3F4E548DBF45}"/>
    <cellStyle name="Percent 2 19" xfId="11109" xr:uid="{00000000-0005-0000-0000-0000652B0000}"/>
    <cellStyle name="Percent 2 19 2" xfId="11110" xr:uid="{00000000-0005-0000-0000-0000662B0000}"/>
    <cellStyle name="Percent 2 19 2 2" xfId="11111" xr:uid="{00000000-0005-0000-0000-0000672B0000}"/>
    <cellStyle name="Percent 2 19 2 2 2" xfId="30690" xr:uid="{AE342F6E-433B-44F3-AFBA-E177BB102913}"/>
    <cellStyle name="Percent 2 19 2 3" xfId="30689" xr:uid="{43DC7082-BCCF-4524-AB53-12BF89C352E7}"/>
    <cellStyle name="Percent 2 19 3" xfId="11112" xr:uid="{00000000-0005-0000-0000-0000682B0000}"/>
    <cellStyle name="Percent 2 19 3 2" xfId="30691" xr:uid="{8CDE7816-FF12-455E-B0EA-B2B49D37C4D4}"/>
    <cellStyle name="Percent 2 19 4" xfId="11113" xr:uid="{00000000-0005-0000-0000-0000692B0000}"/>
    <cellStyle name="Percent 2 19 4 2" xfId="30692" xr:uid="{82D8A351-8B1D-4BF5-8D17-9AB9979C883F}"/>
    <cellStyle name="Percent 2 19 5" xfId="11114" xr:uid="{00000000-0005-0000-0000-00006A2B0000}"/>
    <cellStyle name="Percent 2 19 5 2" xfId="30693" xr:uid="{D1729CC4-9544-4880-8344-A1042D631422}"/>
    <cellStyle name="Percent 2 19 6" xfId="11115" xr:uid="{00000000-0005-0000-0000-00006B2B0000}"/>
    <cellStyle name="Percent 2 19 6 2" xfId="30694" xr:uid="{8964EB97-2015-4C90-BD5D-A57F4E32620F}"/>
    <cellStyle name="Percent 2 19 7" xfId="22511" xr:uid="{C98571B7-4E21-41D3-878C-ECD7D5DC5395}"/>
    <cellStyle name="Percent 2 2" xfId="11116" xr:uid="{00000000-0005-0000-0000-00006C2B0000}"/>
    <cellStyle name="Percent 2 2 10" xfId="11117" xr:uid="{00000000-0005-0000-0000-00006D2B0000}"/>
    <cellStyle name="Percent 2 2 10 2" xfId="30695" xr:uid="{2A85A15F-1999-42A8-B56D-B3C8D93A20D5}"/>
    <cellStyle name="Percent 2 2 10 3" xfId="23716" xr:uid="{54AE63E2-6DAA-43A4-9E77-78747089F23C}"/>
    <cellStyle name="Percent 2 2 11" xfId="11118" xr:uid="{00000000-0005-0000-0000-00006E2B0000}"/>
    <cellStyle name="Percent 2 2 11 2" xfId="22512" xr:uid="{9F19F461-4D72-42B6-9F18-3621256B9898}"/>
    <cellStyle name="Percent 2 2 12" xfId="11119" xr:uid="{00000000-0005-0000-0000-00006F2B0000}"/>
    <cellStyle name="Percent 2 2 12 2" xfId="30696" xr:uid="{EA6E7506-E598-4493-9B02-5AE59CAE5061}"/>
    <cellStyle name="Percent 2 2 13" xfId="11120" xr:uid="{00000000-0005-0000-0000-0000702B0000}"/>
    <cellStyle name="Percent 2 2 13 2" xfId="30697" xr:uid="{D32431A1-CF48-4296-8513-E68F939C7859}"/>
    <cellStyle name="Percent 2 2 14" xfId="20348" xr:uid="{D84195A3-4616-42B3-ACE3-74550E0EFE4D}"/>
    <cellStyle name="Percent 2 2 2" xfId="11121" xr:uid="{00000000-0005-0000-0000-0000712B0000}"/>
    <cellStyle name="Percent 2 2 2 2" xfId="11122" xr:uid="{00000000-0005-0000-0000-0000722B0000}"/>
    <cellStyle name="Percent 2 2 2 2 2" xfId="30698" xr:uid="{D166ADDD-2658-4AFA-A1B4-2F4E67F719FD}"/>
    <cellStyle name="Percent 2 2 2 2 3" xfId="23718" xr:uid="{736E3659-B3D1-4937-879B-E7F21EF7853A}"/>
    <cellStyle name="Percent 2 2 2 3" xfId="11123" xr:uid="{00000000-0005-0000-0000-0000732B0000}"/>
    <cellStyle name="Percent 2 2 2 3 2" xfId="30699" xr:uid="{C861F9C4-6BC6-4D0E-AE35-312E86BF68F2}"/>
    <cellStyle name="Percent 2 2 2 3 3" xfId="23719" xr:uid="{AF537630-62FF-4492-BD52-4A9724E2B996}"/>
    <cellStyle name="Percent 2 2 2 4" xfId="11124" xr:uid="{00000000-0005-0000-0000-0000742B0000}"/>
    <cellStyle name="Percent 2 2 2 4 2" xfId="30700" xr:uid="{4405A945-B543-4557-BADD-D02AFAA1C27E}"/>
    <cellStyle name="Percent 2 2 2 4 3" xfId="23717" xr:uid="{096025E2-CD97-4191-B26E-6DF56BF3BE3F}"/>
    <cellStyle name="Percent 2 2 2 5" xfId="11125" xr:uid="{00000000-0005-0000-0000-0000752B0000}"/>
    <cellStyle name="Percent 2 2 2 5 2" xfId="22513" xr:uid="{7A58FF67-E845-4074-8709-8F4463E92957}"/>
    <cellStyle name="Percent 2 2 2 6" xfId="20349" xr:uid="{C198745B-E780-416F-8891-71F5A737B9D9}"/>
    <cellStyle name="Percent 2 2 3" xfId="11126" xr:uid="{00000000-0005-0000-0000-0000762B0000}"/>
    <cellStyle name="Percent 2 2 3 2" xfId="11127" xr:uid="{00000000-0005-0000-0000-0000772B0000}"/>
    <cellStyle name="Percent 2 2 3 2 2" xfId="11128" xr:uid="{00000000-0005-0000-0000-0000782B0000}"/>
    <cellStyle name="Percent 2 2 3 2 2 2" xfId="30701" xr:uid="{7312353D-38BD-4C12-BB6C-8A55D474909F}"/>
    <cellStyle name="Percent 2 2 3 2 3" xfId="11129" xr:uid="{00000000-0005-0000-0000-0000792B0000}"/>
    <cellStyle name="Percent 2 2 3 2 3 2" xfId="30702" xr:uid="{F464951D-85D0-4F95-B260-4E615CEE37F2}"/>
    <cellStyle name="Percent 2 2 3 2 4" xfId="11130" xr:uid="{00000000-0005-0000-0000-00007A2B0000}"/>
    <cellStyle name="Percent 2 2 3 2 4 2" xfId="30703" xr:uid="{3ED15EA1-6BA9-452B-94BB-864574FB59DB}"/>
    <cellStyle name="Percent 2 2 3 2 5" xfId="11131" xr:uid="{00000000-0005-0000-0000-00007B2B0000}"/>
    <cellStyle name="Percent 2 2 3 2 5 2" xfId="30704" xr:uid="{9098DA6A-735C-4825-B338-D0F8D1F836F2}"/>
    <cellStyle name="Percent 2 2 3 2 6" xfId="22515" xr:uid="{1324758B-D25E-40FA-9154-68181F30ACFB}"/>
    <cellStyle name="Percent 2 2 3 3" xfId="11132" xr:uid="{00000000-0005-0000-0000-00007C2B0000}"/>
    <cellStyle name="Percent 2 2 3 3 2" xfId="11133" xr:uid="{00000000-0005-0000-0000-00007D2B0000}"/>
    <cellStyle name="Percent 2 2 3 3 2 2" xfId="30705" xr:uid="{FA81483C-45CA-455C-BE48-97FBBB3426C0}"/>
    <cellStyle name="Percent 2 2 3 3 3" xfId="11134" xr:uid="{00000000-0005-0000-0000-00007E2B0000}"/>
    <cellStyle name="Percent 2 2 3 3 3 2" xfId="30706" xr:uid="{99A413E1-58EB-4AF7-97BF-90BD353CDA5E}"/>
    <cellStyle name="Percent 2 2 3 3 4" xfId="11135" xr:uid="{00000000-0005-0000-0000-00007F2B0000}"/>
    <cellStyle name="Percent 2 2 3 3 4 2" xfId="30707" xr:uid="{1AF76D19-55F2-448E-9E32-BFE86ABCF569}"/>
    <cellStyle name="Percent 2 2 3 3 5" xfId="11136" xr:uid="{00000000-0005-0000-0000-0000802B0000}"/>
    <cellStyle name="Percent 2 2 3 3 5 2" xfId="30708" xr:uid="{C04BDC97-F3B6-4007-B3CF-5AA67C2AD57D}"/>
    <cellStyle name="Percent 2 2 3 3 6" xfId="22516" xr:uid="{ACFCBBD1-E47B-4FF2-8540-68E62071B66A}"/>
    <cellStyle name="Percent 2 2 3 4" xfId="11137" xr:uid="{00000000-0005-0000-0000-0000812B0000}"/>
    <cellStyle name="Percent 2 2 3 4 2" xfId="11138" xr:uid="{00000000-0005-0000-0000-0000822B0000}"/>
    <cellStyle name="Percent 2 2 3 4 2 2" xfId="11139" xr:uid="{00000000-0005-0000-0000-0000832B0000}"/>
    <cellStyle name="Percent 2 2 3 4 2 2 2" xfId="30709" xr:uid="{38E49389-4E10-4ED2-8BF5-BE98BF4ADD75}"/>
    <cellStyle name="Percent 2 2 3 4 2 3" xfId="11140" xr:uid="{00000000-0005-0000-0000-0000842B0000}"/>
    <cellStyle name="Percent 2 2 3 4 2 3 2" xfId="30710" xr:uid="{1E7FD8FA-F1C6-4CA1-BE34-D26D397CA1F1}"/>
    <cellStyle name="Percent 2 2 3 4 2 4" xfId="11141" xr:uid="{00000000-0005-0000-0000-0000852B0000}"/>
    <cellStyle name="Percent 2 2 3 4 2 4 2" xfId="30711" xr:uid="{8C70F8BF-1FC9-4D37-A66B-2AD074E802C2}"/>
    <cellStyle name="Percent 2 2 3 4 2 5" xfId="11142" xr:uid="{00000000-0005-0000-0000-0000862B0000}"/>
    <cellStyle name="Percent 2 2 3 4 2 5 2" xfId="30712" xr:uid="{B302B6AD-AA44-4382-8F52-0BE282C1C20E}"/>
    <cellStyle name="Percent 2 2 3 4 2 6" xfId="22518" xr:uid="{BA33F6EF-B854-44B9-8937-3ECC020414BA}"/>
    <cellStyle name="Percent 2 2 3 4 3" xfId="11143" xr:uid="{00000000-0005-0000-0000-0000872B0000}"/>
    <cellStyle name="Percent 2 2 3 4 3 2" xfId="30713" xr:uid="{55BFB9E9-2A58-4D1E-8CC1-6AF5238E53FD}"/>
    <cellStyle name="Percent 2 2 3 4 4" xfId="11144" xr:uid="{00000000-0005-0000-0000-0000882B0000}"/>
    <cellStyle name="Percent 2 2 3 4 4 2" xfId="30714" xr:uid="{407C4BE5-C8D8-44E5-96CF-36C56C8CF0AE}"/>
    <cellStyle name="Percent 2 2 3 4 5" xfId="11145" xr:uid="{00000000-0005-0000-0000-0000892B0000}"/>
    <cellStyle name="Percent 2 2 3 4 5 2" xfId="30715" xr:uid="{7B5C05FB-CC1A-4840-B5B1-70B385C5FB0E}"/>
    <cellStyle name="Percent 2 2 3 4 6" xfId="11146" xr:uid="{00000000-0005-0000-0000-00008A2B0000}"/>
    <cellStyle name="Percent 2 2 3 4 6 2" xfId="30716" xr:uid="{3951FFC1-55D1-4391-9405-F7E28803B23F}"/>
    <cellStyle name="Percent 2 2 3 4 7" xfId="22517" xr:uid="{C9CBB9B7-8BFF-4D74-87C5-46E1FA70AC9E}"/>
    <cellStyle name="Percent 2 2 3 5" xfId="11147" xr:uid="{00000000-0005-0000-0000-00008B2B0000}"/>
    <cellStyle name="Percent 2 2 3 5 2" xfId="30717" xr:uid="{109C9CC6-8529-407F-94F2-13E87E02DE74}"/>
    <cellStyle name="Percent 2 2 3 5 3" xfId="23720" xr:uid="{E8609011-7B00-45AF-B192-E7CEE82FC765}"/>
    <cellStyle name="Percent 2 2 3 6" xfId="11148" xr:uid="{00000000-0005-0000-0000-00008C2B0000}"/>
    <cellStyle name="Percent 2 2 3 6 2" xfId="22514" xr:uid="{C89A7EDE-D851-4FF1-97FB-8B65B8B4D452}"/>
    <cellStyle name="Percent 2 2 3 7" xfId="11149" xr:uid="{00000000-0005-0000-0000-00008D2B0000}"/>
    <cellStyle name="Percent 2 2 3 7 2" xfId="30718" xr:uid="{AB47B310-24B0-4960-93BB-6442D6E2172E}"/>
    <cellStyle name="Percent 2 2 3 8" xfId="11150" xr:uid="{00000000-0005-0000-0000-00008E2B0000}"/>
    <cellStyle name="Percent 2 2 3 8 2" xfId="30719" xr:uid="{4B665223-49B1-480D-81CF-762EC9005F0B}"/>
    <cellStyle name="Percent 2 2 3 9" xfId="20350" xr:uid="{2B17ECD4-A287-44C9-9DE5-95F203A66DE3}"/>
    <cellStyle name="Percent 2 2 4" xfId="11151" xr:uid="{00000000-0005-0000-0000-00008F2B0000}"/>
    <cellStyle name="Percent 2 2 4 2" xfId="11152" xr:uid="{00000000-0005-0000-0000-0000902B0000}"/>
    <cellStyle name="Percent 2 2 4 2 2" xfId="11153" xr:uid="{00000000-0005-0000-0000-0000912B0000}"/>
    <cellStyle name="Percent 2 2 4 2 2 2" xfId="30720" xr:uid="{AB381464-F54F-46D7-8400-4F37894269BE}"/>
    <cellStyle name="Percent 2 2 4 2 3" xfId="11154" xr:uid="{00000000-0005-0000-0000-0000922B0000}"/>
    <cellStyle name="Percent 2 2 4 2 3 2" xfId="30721" xr:uid="{702ABB9C-BEBB-4D9A-BC19-44E37C9A01C5}"/>
    <cellStyle name="Percent 2 2 4 2 4" xfId="11155" xr:uid="{00000000-0005-0000-0000-0000932B0000}"/>
    <cellStyle name="Percent 2 2 4 2 4 2" xfId="30722" xr:uid="{158D9687-C9A2-45E6-9FB1-F036423D1F72}"/>
    <cellStyle name="Percent 2 2 4 2 5" xfId="11156" xr:uid="{00000000-0005-0000-0000-0000942B0000}"/>
    <cellStyle name="Percent 2 2 4 2 5 2" xfId="30723" xr:uid="{4116018C-1F21-4D39-9134-62A14C6DEEDF}"/>
    <cellStyle name="Percent 2 2 4 2 6" xfId="22520" xr:uid="{4E2F92BF-FC3A-4C2F-9958-DAF52159B8E0}"/>
    <cellStyle name="Percent 2 2 4 3" xfId="11157" xr:uid="{00000000-0005-0000-0000-0000952B0000}"/>
    <cellStyle name="Percent 2 2 4 3 2" xfId="11158" xr:uid="{00000000-0005-0000-0000-0000962B0000}"/>
    <cellStyle name="Percent 2 2 4 3 2 2" xfId="30724" xr:uid="{12B68DBB-281E-495C-B706-9834FDF94356}"/>
    <cellStyle name="Percent 2 2 4 3 3" xfId="11159" xr:uid="{00000000-0005-0000-0000-0000972B0000}"/>
    <cellStyle name="Percent 2 2 4 3 3 2" xfId="30725" xr:uid="{FD5BE90B-F49F-40DA-B623-A28DEE3C79A5}"/>
    <cellStyle name="Percent 2 2 4 3 4" xfId="11160" xr:uid="{00000000-0005-0000-0000-0000982B0000}"/>
    <cellStyle name="Percent 2 2 4 3 4 2" xfId="30726" xr:uid="{E97C63FC-DD6B-474B-A89F-95135D5E710D}"/>
    <cellStyle name="Percent 2 2 4 3 5" xfId="11161" xr:uid="{00000000-0005-0000-0000-0000992B0000}"/>
    <cellStyle name="Percent 2 2 4 3 5 2" xfId="30727" xr:uid="{C985E4FD-E06E-4AC2-836E-ABD04051FB3F}"/>
    <cellStyle name="Percent 2 2 4 3 6" xfId="22521" xr:uid="{BD7F0A97-ED1F-43C8-9228-8FCD8F206AED}"/>
    <cellStyle name="Percent 2 2 4 4" xfId="11162" xr:uid="{00000000-0005-0000-0000-00009A2B0000}"/>
    <cellStyle name="Percent 2 2 4 4 2" xfId="22519" xr:uid="{5212F566-2D99-4641-8766-72254607AAB9}"/>
    <cellStyle name="Percent 2 2 4 5" xfId="11163" xr:uid="{00000000-0005-0000-0000-00009B2B0000}"/>
    <cellStyle name="Percent 2 2 4 5 2" xfId="30728" xr:uid="{9DB42638-827B-413F-B474-4CBFE836E735}"/>
    <cellStyle name="Percent 2 2 4 6" xfId="11164" xr:uid="{00000000-0005-0000-0000-00009C2B0000}"/>
    <cellStyle name="Percent 2 2 4 6 2" xfId="30729" xr:uid="{775B30B4-80B8-4351-9BC3-6C7D08C02CA1}"/>
    <cellStyle name="Percent 2 2 4 7" xfId="11165" xr:uid="{00000000-0005-0000-0000-00009D2B0000}"/>
    <cellStyle name="Percent 2 2 4 7 2" xfId="30730" xr:uid="{4CDDC8DB-81FC-4809-A8FA-F25E2519A716}"/>
    <cellStyle name="Percent 2 2 4 8" xfId="11166" xr:uid="{00000000-0005-0000-0000-00009E2B0000}"/>
    <cellStyle name="Percent 2 2 4 8 2" xfId="30731" xr:uid="{4206C7C1-7821-4681-8F5B-4C6C1ADEBDC4}"/>
    <cellStyle name="Percent 2 2 4 9" xfId="20351" xr:uid="{C3168F36-A326-4B03-824C-B41BB7ABF484}"/>
    <cellStyle name="Percent 2 2 5" xfId="11167" xr:uid="{00000000-0005-0000-0000-00009F2B0000}"/>
    <cellStyle name="Percent 2 2 5 2" xfId="11168" xr:uid="{00000000-0005-0000-0000-0000A02B0000}"/>
    <cellStyle name="Percent 2 2 5 2 2" xfId="22522" xr:uid="{DA0E4DB4-76F9-4D99-9E3C-2876430EFFBD}"/>
    <cellStyle name="Percent 2 2 5 3" xfId="11169" xr:uid="{00000000-0005-0000-0000-0000A12B0000}"/>
    <cellStyle name="Percent 2 2 5 3 2" xfId="30732" xr:uid="{036D47DD-D572-4FB0-B8B6-A1C4626FE043}"/>
    <cellStyle name="Percent 2 2 5 4" xfId="11170" xr:uid="{00000000-0005-0000-0000-0000A22B0000}"/>
    <cellStyle name="Percent 2 2 5 4 2" xfId="30733" xr:uid="{396C9E2B-4E19-4E37-9BA1-38F701ECA9A6}"/>
    <cellStyle name="Percent 2 2 5 5" xfId="11171" xr:uid="{00000000-0005-0000-0000-0000A32B0000}"/>
    <cellStyle name="Percent 2 2 5 5 2" xfId="30734" xr:uid="{61204E89-D2E8-49D2-A5DF-7F5D2805FE12}"/>
    <cellStyle name="Percent 2 2 5 6" xfId="20352" xr:uid="{2202CC77-CC73-4225-BE63-C444CB2735B9}"/>
    <cellStyle name="Percent 2 2 6" xfId="11172" xr:uid="{00000000-0005-0000-0000-0000A42B0000}"/>
    <cellStyle name="Percent 2 2 6 2" xfId="11173" xr:uid="{00000000-0005-0000-0000-0000A52B0000}"/>
    <cellStyle name="Percent 2 2 6 2 2" xfId="11174" xr:uid="{00000000-0005-0000-0000-0000A62B0000}"/>
    <cellStyle name="Percent 2 2 6 2 2 2" xfId="30735" xr:uid="{9CCB707B-7B36-4BA3-817F-FFEA21C1B334}"/>
    <cellStyle name="Percent 2 2 6 2 3" xfId="11175" xr:uid="{00000000-0005-0000-0000-0000A72B0000}"/>
    <cellStyle name="Percent 2 2 6 2 3 2" xfId="30736" xr:uid="{B6D14FA6-AAEB-4D39-9D2C-E86B19E0056F}"/>
    <cellStyle name="Percent 2 2 6 2 4" xfId="11176" xr:uid="{00000000-0005-0000-0000-0000A82B0000}"/>
    <cellStyle name="Percent 2 2 6 2 4 2" xfId="30737" xr:uid="{A1FC2C3C-3772-4144-90F2-CC607F57732B}"/>
    <cellStyle name="Percent 2 2 6 2 5" xfId="11177" xr:uid="{00000000-0005-0000-0000-0000A92B0000}"/>
    <cellStyle name="Percent 2 2 6 2 5 2" xfId="30738" xr:uid="{896B964F-DFF0-4A89-BACA-C9236E185AE1}"/>
    <cellStyle name="Percent 2 2 6 2 6" xfId="22524" xr:uid="{B50B4FB5-871F-4321-93A6-90A851C8759F}"/>
    <cellStyle name="Percent 2 2 6 3" xfId="11178" xr:uid="{00000000-0005-0000-0000-0000AA2B0000}"/>
    <cellStyle name="Percent 2 2 6 3 2" xfId="11179" xr:uid="{00000000-0005-0000-0000-0000AB2B0000}"/>
    <cellStyle name="Percent 2 2 6 3 2 2" xfId="30739" xr:uid="{64686003-B49A-4E34-AB79-FD872A0BCB76}"/>
    <cellStyle name="Percent 2 2 6 3 3" xfId="11180" xr:uid="{00000000-0005-0000-0000-0000AC2B0000}"/>
    <cellStyle name="Percent 2 2 6 3 3 2" xfId="30740" xr:uid="{810C7D90-B9F7-46F2-9BB1-EAB721384C0F}"/>
    <cellStyle name="Percent 2 2 6 3 4" xfId="11181" xr:uid="{00000000-0005-0000-0000-0000AD2B0000}"/>
    <cellStyle name="Percent 2 2 6 3 4 2" xfId="30741" xr:uid="{25C81D9A-DCDB-4CB3-A647-D479D4C60791}"/>
    <cellStyle name="Percent 2 2 6 3 5" xfId="11182" xr:uid="{00000000-0005-0000-0000-0000AE2B0000}"/>
    <cellStyle name="Percent 2 2 6 3 5 2" xfId="30742" xr:uid="{90637164-269B-4E10-9131-7153E1F26A77}"/>
    <cellStyle name="Percent 2 2 6 3 6" xfId="22525" xr:uid="{1F72D71D-0BC8-42F6-89F4-941CE0C3E440}"/>
    <cellStyle name="Percent 2 2 6 4" xfId="11183" xr:uid="{00000000-0005-0000-0000-0000AF2B0000}"/>
    <cellStyle name="Percent 2 2 6 4 2" xfId="22523" xr:uid="{E8F87DA4-E1EF-4306-B894-D97866BFBB62}"/>
    <cellStyle name="Percent 2 2 6 5" xfId="11184" xr:uid="{00000000-0005-0000-0000-0000B02B0000}"/>
    <cellStyle name="Percent 2 2 6 5 2" xfId="30743" xr:uid="{B2F0DE22-6266-42C3-BACC-BF67D0DE5EBB}"/>
    <cellStyle name="Percent 2 2 6 6" xfId="11185" xr:uid="{00000000-0005-0000-0000-0000B12B0000}"/>
    <cellStyle name="Percent 2 2 6 6 2" xfId="30744" xr:uid="{6C865148-835D-4CE8-A601-6BFD320CBE16}"/>
    <cellStyle name="Percent 2 2 6 7" xfId="11186" xr:uid="{00000000-0005-0000-0000-0000B22B0000}"/>
    <cellStyle name="Percent 2 2 6 7 2" xfId="30745" xr:uid="{324F76CE-3F02-41D0-A628-4B219A4A6214}"/>
    <cellStyle name="Percent 2 2 6 8" xfId="11187" xr:uid="{00000000-0005-0000-0000-0000B32B0000}"/>
    <cellStyle name="Percent 2 2 6 8 2" xfId="30746" xr:uid="{9DDD8D39-91B2-430C-9C2A-231F67768015}"/>
    <cellStyle name="Percent 2 2 6 9" xfId="20353" xr:uid="{66F8B614-BE43-4296-AF29-B55B37A937DB}"/>
    <cellStyle name="Percent 2 2 7" xfId="11188" xr:uid="{00000000-0005-0000-0000-0000B42B0000}"/>
    <cellStyle name="Percent 2 2 7 2" xfId="11189" xr:uid="{00000000-0005-0000-0000-0000B52B0000}"/>
    <cellStyle name="Percent 2 2 7 2 2" xfId="11190" xr:uid="{00000000-0005-0000-0000-0000B62B0000}"/>
    <cellStyle name="Percent 2 2 7 2 2 2" xfId="30747" xr:uid="{E9A10E0C-A906-4CF7-8D27-B21D4FF9CD06}"/>
    <cellStyle name="Percent 2 2 7 2 3" xfId="11191" xr:uid="{00000000-0005-0000-0000-0000B72B0000}"/>
    <cellStyle name="Percent 2 2 7 2 3 2" xfId="30748" xr:uid="{8279304D-1519-46B1-A978-0483E713A3BA}"/>
    <cellStyle name="Percent 2 2 7 2 4" xfId="11192" xr:uid="{00000000-0005-0000-0000-0000B82B0000}"/>
    <cellStyle name="Percent 2 2 7 2 4 2" xfId="30749" xr:uid="{E8EAC6BD-8826-4BCA-9ADB-6A04061AED91}"/>
    <cellStyle name="Percent 2 2 7 2 5" xfId="11193" xr:uid="{00000000-0005-0000-0000-0000B92B0000}"/>
    <cellStyle name="Percent 2 2 7 2 5 2" xfId="30750" xr:uid="{22EDBD43-0CD2-4258-BE2E-AC619CB8DA31}"/>
    <cellStyle name="Percent 2 2 7 2 6" xfId="22527" xr:uid="{CADC84C5-7450-4C4E-B0EB-3E3F61D224EC}"/>
    <cellStyle name="Percent 2 2 7 3" xfId="11194" xr:uid="{00000000-0005-0000-0000-0000BA2B0000}"/>
    <cellStyle name="Percent 2 2 7 3 2" xfId="11195" xr:uid="{00000000-0005-0000-0000-0000BB2B0000}"/>
    <cellStyle name="Percent 2 2 7 3 2 2" xfId="30751" xr:uid="{F560C0B3-21BE-4303-A7DF-69F355868117}"/>
    <cellStyle name="Percent 2 2 7 3 3" xfId="11196" xr:uid="{00000000-0005-0000-0000-0000BC2B0000}"/>
    <cellStyle name="Percent 2 2 7 3 3 2" xfId="30752" xr:uid="{2A935873-743C-468C-AAF3-3C44E4083A40}"/>
    <cellStyle name="Percent 2 2 7 3 4" xfId="11197" xr:uid="{00000000-0005-0000-0000-0000BD2B0000}"/>
    <cellStyle name="Percent 2 2 7 3 4 2" xfId="30753" xr:uid="{DFF4DCD0-E8BA-441A-8212-7959497E2234}"/>
    <cellStyle name="Percent 2 2 7 3 5" xfId="11198" xr:uid="{00000000-0005-0000-0000-0000BE2B0000}"/>
    <cellStyle name="Percent 2 2 7 3 5 2" xfId="30754" xr:uid="{FD63D7A9-043E-410C-A2FD-600593F3EFBF}"/>
    <cellStyle name="Percent 2 2 7 3 6" xfId="22528" xr:uid="{353C9D75-8490-4B6D-B58E-F45A1AD89CBD}"/>
    <cellStyle name="Percent 2 2 7 4" xfId="11199" xr:uid="{00000000-0005-0000-0000-0000BF2B0000}"/>
    <cellStyle name="Percent 2 2 7 4 2" xfId="22526" xr:uid="{B6D9B375-7853-4F74-8E05-0BAF734DC38D}"/>
    <cellStyle name="Percent 2 2 7 5" xfId="11200" xr:uid="{00000000-0005-0000-0000-0000C02B0000}"/>
    <cellStyle name="Percent 2 2 7 5 2" xfId="30755" xr:uid="{9AA394E8-393C-43ED-A96F-FA0BEF985927}"/>
    <cellStyle name="Percent 2 2 7 6" xfId="11201" xr:uid="{00000000-0005-0000-0000-0000C12B0000}"/>
    <cellStyle name="Percent 2 2 7 6 2" xfId="30756" xr:uid="{25857C00-17A3-4363-AD15-6D4E20E0F549}"/>
    <cellStyle name="Percent 2 2 7 7" xfId="11202" xr:uid="{00000000-0005-0000-0000-0000C22B0000}"/>
    <cellStyle name="Percent 2 2 7 7 2" xfId="30757" xr:uid="{0CA96601-8241-43B7-85F7-B33077F4CF1D}"/>
    <cellStyle name="Percent 2 2 7 8" xfId="11203" xr:uid="{00000000-0005-0000-0000-0000C32B0000}"/>
    <cellStyle name="Percent 2 2 7 8 2" xfId="30758" xr:uid="{422CEC79-06F7-468B-9D2B-8DDBA8E47503}"/>
    <cellStyle name="Percent 2 2 7 9" xfId="20354" xr:uid="{73915B32-F4BC-4EA6-9665-F2D9C3C0858B}"/>
    <cellStyle name="Percent 2 2 8" xfId="11204" xr:uid="{00000000-0005-0000-0000-0000C42B0000}"/>
    <cellStyle name="Percent 2 2 8 2" xfId="11205" xr:uid="{00000000-0005-0000-0000-0000C52B0000}"/>
    <cellStyle name="Percent 2 2 8 2 2" xfId="22529" xr:uid="{6EBB5E25-63F3-4578-A31F-4D99AEF049A8}"/>
    <cellStyle name="Percent 2 2 8 3" xfId="11206" xr:uid="{00000000-0005-0000-0000-0000C62B0000}"/>
    <cellStyle name="Percent 2 2 8 3 2" xfId="30759" xr:uid="{9F805B39-FE9A-4132-A27D-BDE9CCFAFB21}"/>
    <cellStyle name="Percent 2 2 8 4" xfId="11207" xr:uid="{00000000-0005-0000-0000-0000C72B0000}"/>
    <cellStyle name="Percent 2 2 8 4 2" xfId="30760" xr:uid="{7D2113C2-4607-408A-9D96-DBC1E1782F75}"/>
    <cellStyle name="Percent 2 2 8 5" xfId="11208" xr:uid="{00000000-0005-0000-0000-0000C82B0000}"/>
    <cellStyle name="Percent 2 2 8 5 2" xfId="30761" xr:uid="{2C61B1A5-EADF-420D-8F4B-1B6732642DFB}"/>
    <cellStyle name="Percent 2 2 8 6" xfId="20355" xr:uid="{FAE7ABE3-5004-404D-9946-3CF6EF19027B}"/>
    <cellStyle name="Percent 2 2 9" xfId="11209" xr:uid="{00000000-0005-0000-0000-0000C92B0000}"/>
    <cellStyle name="Percent 2 2 9 2" xfId="11210" xr:uid="{00000000-0005-0000-0000-0000CA2B0000}"/>
    <cellStyle name="Percent 2 2 9 2 2" xfId="30762" xr:uid="{7082F87D-74DB-47AF-8C61-7EF32428C083}"/>
    <cellStyle name="Percent 2 2 9 3" xfId="11211" xr:uid="{00000000-0005-0000-0000-0000CB2B0000}"/>
    <cellStyle name="Percent 2 2 9 3 2" xfId="30763" xr:uid="{A2998C07-D7EE-45C3-98D9-41596B0C3E33}"/>
    <cellStyle name="Percent 2 2 9 4" xfId="11212" xr:uid="{00000000-0005-0000-0000-0000CC2B0000}"/>
    <cellStyle name="Percent 2 2 9 4 2" xfId="30764" xr:uid="{01D372C0-CB9D-4B9C-9EE4-D0E1C3A38FD0}"/>
    <cellStyle name="Percent 2 2 9 5" xfId="11213" xr:uid="{00000000-0005-0000-0000-0000CD2B0000}"/>
    <cellStyle name="Percent 2 2 9 5 2" xfId="30765" xr:uid="{F58A9B98-B049-40F4-8A98-DDA9FC1F633F}"/>
    <cellStyle name="Percent 2 2 9 6" xfId="22530" xr:uid="{7F87A3D0-AD2D-4C44-A103-3E3AA88622AA}"/>
    <cellStyle name="Percent 2 20" xfId="11214" xr:uid="{00000000-0005-0000-0000-0000CE2B0000}"/>
    <cellStyle name="Percent 2 20 2" xfId="11215" xr:uid="{00000000-0005-0000-0000-0000CF2B0000}"/>
    <cellStyle name="Percent 2 20 2 2" xfId="11216" xr:uid="{00000000-0005-0000-0000-0000D02B0000}"/>
    <cellStyle name="Percent 2 20 2 2 2" xfId="30767" xr:uid="{A7D53859-4D55-4EF1-A656-E4A4C60C0A28}"/>
    <cellStyle name="Percent 2 20 2 3" xfId="11217" xr:uid="{00000000-0005-0000-0000-0000D12B0000}"/>
    <cellStyle name="Percent 2 20 2 3 2" xfId="30768" xr:uid="{E68F3255-19F0-47AF-AA9F-C5532F262FB9}"/>
    <cellStyle name="Percent 2 20 2 4" xfId="11218" xr:uid="{00000000-0005-0000-0000-0000D22B0000}"/>
    <cellStyle name="Percent 2 20 2 4 2" xfId="30769" xr:uid="{365C83C7-8071-4415-A6C9-E20863D5F39C}"/>
    <cellStyle name="Percent 2 20 2 5" xfId="30766" xr:uid="{CB405DA1-CEDF-4249-AEA5-47DB4C97A6CE}"/>
    <cellStyle name="Percent 2 20 3" xfId="11219" xr:uid="{00000000-0005-0000-0000-0000D32B0000}"/>
    <cellStyle name="Percent 2 20 3 2" xfId="30770" xr:uid="{64B9D3DF-9943-4687-976B-744EC0C37B2B}"/>
    <cellStyle name="Percent 2 20 4" xfId="11220" xr:uid="{00000000-0005-0000-0000-0000D42B0000}"/>
    <cellStyle name="Percent 2 20 4 2" xfId="30771" xr:uid="{3D8AF643-89B6-4445-9D49-152FBEAF1F68}"/>
    <cellStyle name="Percent 2 20 5" xfId="11221" xr:uid="{00000000-0005-0000-0000-0000D52B0000}"/>
    <cellStyle name="Percent 2 20 5 2" xfId="30772" xr:uid="{7C6A42D1-DE5D-47D4-BD48-EEC6E461CF18}"/>
    <cellStyle name="Percent 2 20 6" xfId="11222" xr:uid="{00000000-0005-0000-0000-0000D62B0000}"/>
    <cellStyle name="Percent 2 20 6 2" xfId="30773" xr:uid="{90E42F24-142B-4A13-A0F3-4B6F0EAC9180}"/>
    <cellStyle name="Percent 2 20 7" xfId="22531" xr:uid="{59CEC6CC-1956-4F18-B88E-311003E9B672}"/>
    <cellStyle name="Percent 2 21" xfId="11223" xr:uid="{00000000-0005-0000-0000-0000D72B0000}"/>
    <cellStyle name="Percent 2 21 2" xfId="11224" xr:uid="{00000000-0005-0000-0000-0000D82B0000}"/>
    <cellStyle name="Percent 2 21 2 2" xfId="30774" xr:uid="{C0147526-15F2-4D7D-9650-34C405084596}"/>
    <cellStyle name="Percent 2 21 3" xfId="11225" xr:uid="{00000000-0005-0000-0000-0000D92B0000}"/>
    <cellStyle name="Percent 2 21 3 2" xfId="30775" xr:uid="{B1017AB1-4396-4732-B6CF-B304762B2123}"/>
    <cellStyle name="Percent 2 21 4" xfId="11226" xr:uid="{00000000-0005-0000-0000-0000DA2B0000}"/>
    <cellStyle name="Percent 2 21 4 2" xfId="30776" xr:uid="{21C357B6-8C4F-4A8E-82A4-8EA9597277EE}"/>
    <cellStyle name="Percent 2 21 5" xfId="11227" xr:uid="{00000000-0005-0000-0000-0000DB2B0000}"/>
    <cellStyle name="Percent 2 21 5 2" xfId="30777" xr:uid="{EF3AFF3F-D2FB-4FA6-90A6-60C88379EE5E}"/>
    <cellStyle name="Percent 2 21 6" xfId="22532" xr:uid="{61BAD95E-8829-414E-A7AE-FF9DCDDB7CD6}"/>
    <cellStyle name="Percent 2 22" xfId="11228" xr:uid="{00000000-0005-0000-0000-0000DC2B0000}"/>
    <cellStyle name="Percent 2 22 2" xfId="11229" xr:uid="{00000000-0005-0000-0000-0000DD2B0000}"/>
    <cellStyle name="Percent 2 22 2 2" xfId="30778" xr:uid="{FB01F8AA-55FD-45E5-B12C-449F2D80B278}"/>
    <cellStyle name="Percent 2 22 3" xfId="11230" xr:uid="{00000000-0005-0000-0000-0000DE2B0000}"/>
    <cellStyle name="Percent 2 22 3 2" xfId="30779" xr:uid="{29EB0234-38B1-42AD-95BB-A37C86AE2B71}"/>
    <cellStyle name="Percent 2 22 4" xfId="11231" xr:uid="{00000000-0005-0000-0000-0000DF2B0000}"/>
    <cellStyle name="Percent 2 22 4 2" xfId="30780" xr:uid="{869A6858-9CC0-4657-9832-5681F03E7CE7}"/>
    <cellStyle name="Percent 2 22 5" xfId="11232" xr:uid="{00000000-0005-0000-0000-0000E02B0000}"/>
    <cellStyle name="Percent 2 22 5 2" xfId="30781" xr:uid="{6ECEBA8C-7B10-4113-9E00-A183073F6084}"/>
    <cellStyle name="Percent 2 22 6" xfId="22533" xr:uid="{ED4AF611-51BE-4561-A33A-852C793E9D20}"/>
    <cellStyle name="Percent 2 23" xfId="11233" xr:uid="{00000000-0005-0000-0000-0000E12B0000}"/>
    <cellStyle name="Percent 2 23 2" xfId="11234" xr:uid="{00000000-0005-0000-0000-0000E22B0000}"/>
    <cellStyle name="Percent 2 23 2 2" xfId="30782" xr:uid="{128C0EEF-339D-4657-B596-0DBC7DA84797}"/>
    <cellStyle name="Percent 2 23 3" xfId="11235" xr:uid="{00000000-0005-0000-0000-0000E32B0000}"/>
    <cellStyle name="Percent 2 23 3 2" xfId="30783" xr:uid="{9F597E97-690A-4A03-B7DD-4A1C0AC13267}"/>
    <cellStyle name="Percent 2 23 4" xfId="11236" xr:uid="{00000000-0005-0000-0000-0000E42B0000}"/>
    <cellStyle name="Percent 2 23 4 2" xfId="30784" xr:uid="{B1F7F2A7-AD6F-44A7-B2FC-F32765E8EC50}"/>
    <cellStyle name="Percent 2 23 5" xfId="11237" xr:uid="{00000000-0005-0000-0000-0000E52B0000}"/>
    <cellStyle name="Percent 2 23 5 2" xfId="30785" xr:uid="{CD85494C-002A-4639-9280-80A3D3A64589}"/>
    <cellStyle name="Percent 2 23 6" xfId="22534" xr:uid="{F512688E-5A0B-4FB9-A254-133CEEB8AE75}"/>
    <cellStyle name="Percent 2 24" xfId="11238" xr:uid="{00000000-0005-0000-0000-0000E62B0000}"/>
    <cellStyle name="Percent 2 24 2" xfId="11239" xr:uid="{00000000-0005-0000-0000-0000E72B0000}"/>
    <cellStyle name="Percent 2 24 2 2" xfId="30786" xr:uid="{942B1352-5289-4A8A-9FBE-6ACC0806FEBD}"/>
    <cellStyle name="Percent 2 24 3" xfId="11240" xr:uid="{00000000-0005-0000-0000-0000E82B0000}"/>
    <cellStyle name="Percent 2 24 3 2" xfId="30787" xr:uid="{4B00AEC7-6FA2-4916-B0DE-25D2FAF53C24}"/>
    <cellStyle name="Percent 2 24 4" xfId="11241" xr:uid="{00000000-0005-0000-0000-0000E92B0000}"/>
    <cellStyle name="Percent 2 24 4 2" xfId="30788" xr:uid="{22426322-C7A0-44B9-8F75-CA9C3AB91D5E}"/>
    <cellStyle name="Percent 2 24 5" xfId="11242" xr:uid="{00000000-0005-0000-0000-0000EA2B0000}"/>
    <cellStyle name="Percent 2 24 5 2" xfId="30789" xr:uid="{6624428A-8B14-4347-B7B6-D4D9BF8479E1}"/>
    <cellStyle name="Percent 2 24 6" xfId="22535" xr:uid="{AE0DDCE9-6F15-4730-ABA1-7AAF46F1D4A7}"/>
    <cellStyle name="Percent 2 25" xfId="11243" xr:uid="{00000000-0005-0000-0000-0000EB2B0000}"/>
    <cellStyle name="Percent 2 25 2" xfId="11244" xr:uid="{00000000-0005-0000-0000-0000EC2B0000}"/>
    <cellStyle name="Percent 2 25 2 2" xfId="30790" xr:uid="{CA9BBAA0-BCF7-495E-AE1A-E70551085F33}"/>
    <cellStyle name="Percent 2 25 3" xfId="11245" xr:uid="{00000000-0005-0000-0000-0000ED2B0000}"/>
    <cellStyle name="Percent 2 25 3 2" xfId="30791" xr:uid="{3B9D4C4F-A02D-40C0-9DEF-128AD21A3EE6}"/>
    <cellStyle name="Percent 2 25 4" xfId="11246" xr:uid="{00000000-0005-0000-0000-0000EE2B0000}"/>
    <cellStyle name="Percent 2 25 4 2" xfId="30792" xr:uid="{2154BAAE-D4BC-4876-9E6A-18BE2E605CCB}"/>
    <cellStyle name="Percent 2 25 5" xfId="11247" xr:uid="{00000000-0005-0000-0000-0000EF2B0000}"/>
    <cellStyle name="Percent 2 25 5 2" xfId="30793" xr:uid="{42EB2AD2-0588-492D-86CE-4FBEE6154DF6}"/>
    <cellStyle name="Percent 2 25 6" xfId="22536" xr:uid="{5D53136B-335C-4A49-86B3-92910DFD583B}"/>
    <cellStyle name="Percent 2 26" xfId="11248" xr:uid="{00000000-0005-0000-0000-0000F02B0000}"/>
    <cellStyle name="Percent 2 26 2" xfId="11249" xr:uid="{00000000-0005-0000-0000-0000F12B0000}"/>
    <cellStyle name="Percent 2 26 2 2" xfId="30794" xr:uid="{088740CD-21BD-47FC-B4E8-65A32FED1659}"/>
    <cellStyle name="Percent 2 26 3" xfId="11250" xr:uid="{00000000-0005-0000-0000-0000F22B0000}"/>
    <cellStyle name="Percent 2 26 3 2" xfId="30795" xr:uid="{1E1E1939-6142-43EA-A80D-8158BB20EB8A}"/>
    <cellStyle name="Percent 2 26 4" xfId="11251" xr:uid="{00000000-0005-0000-0000-0000F32B0000}"/>
    <cellStyle name="Percent 2 26 4 2" xfId="30796" xr:uid="{84ABFB38-D9FD-4F56-AD0B-A50230D3BF05}"/>
    <cellStyle name="Percent 2 26 5" xfId="11252" xr:uid="{00000000-0005-0000-0000-0000F42B0000}"/>
    <cellStyle name="Percent 2 26 5 2" xfId="30797" xr:uid="{4D389A13-38A2-45D5-A6A8-B6448332C0E2}"/>
    <cellStyle name="Percent 2 26 6" xfId="22537" xr:uid="{03A0DE6F-F972-485C-B8C1-7F6CBBE37624}"/>
    <cellStyle name="Percent 2 27" xfId="11253" xr:uid="{00000000-0005-0000-0000-0000F52B0000}"/>
    <cellStyle name="Percent 2 27 2" xfId="11254" xr:uid="{00000000-0005-0000-0000-0000F62B0000}"/>
    <cellStyle name="Percent 2 27 2 2" xfId="30798" xr:uid="{A125FF9B-DC56-46AD-8526-74B0D8E6B24D}"/>
    <cellStyle name="Percent 2 27 3" xfId="11255" xr:uid="{00000000-0005-0000-0000-0000F72B0000}"/>
    <cellStyle name="Percent 2 27 3 2" xfId="30799" xr:uid="{588C002E-1DD5-4AD1-9BBB-7D2CB554FEC6}"/>
    <cellStyle name="Percent 2 27 4" xfId="11256" xr:uid="{00000000-0005-0000-0000-0000F82B0000}"/>
    <cellStyle name="Percent 2 27 4 2" xfId="30800" xr:uid="{BA209E8F-9718-4146-A939-7B701E3D48BD}"/>
    <cellStyle name="Percent 2 27 5" xfId="11257" xr:uid="{00000000-0005-0000-0000-0000F92B0000}"/>
    <cellStyle name="Percent 2 27 5 2" xfId="30801" xr:uid="{218537CD-825D-4B0E-81DF-34985D11D3F8}"/>
    <cellStyle name="Percent 2 27 6" xfId="22538" xr:uid="{B36293D3-4E97-4B3A-9708-B13E14C489DF}"/>
    <cellStyle name="Percent 2 28" xfId="11258" xr:uid="{00000000-0005-0000-0000-0000FA2B0000}"/>
    <cellStyle name="Percent 2 28 2" xfId="11259" xr:uid="{00000000-0005-0000-0000-0000FB2B0000}"/>
    <cellStyle name="Percent 2 28 2 2" xfId="30802" xr:uid="{9EF3BA58-73CE-4D88-84B8-29AF8C0836A0}"/>
    <cellStyle name="Percent 2 28 3" xfId="11260" xr:uid="{00000000-0005-0000-0000-0000FC2B0000}"/>
    <cellStyle name="Percent 2 28 3 2" xfId="30803" xr:uid="{AA018858-FC45-47ED-BF7E-CEFF63139DD6}"/>
    <cellStyle name="Percent 2 28 4" xfId="11261" xr:uid="{00000000-0005-0000-0000-0000FD2B0000}"/>
    <cellStyle name="Percent 2 28 4 2" xfId="30804" xr:uid="{63355706-84F4-4B96-9A84-C2F3BABDDD95}"/>
    <cellStyle name="Percent 2 28 5" xfId="11262" xr:uid="{00000000-0005-0000-0000-0000FE2B0000}"/>
    <cellStyle name="Percent 2 28 5 2" xfId="30805" xr:uid="{27B8DA09-09A5-4ECB-A4E3-5C2A9EA887D3}"/>
    <cellStyle name="Percent 2 28 6" xfId="22539" xr:uid="{06AF19E1-6BD0-408A-B944-40F0145E4088}"/>
    <cellStyle name="Percent 2 29" xfId="11263" xr:uid="{00000000-0005-0000-0000-0000FF2B0000}"/>
    <cellStyle name="Percent 2 29 2" xfId="11264" xr:uid="{00000000-0005-0000-0000-0000002C0000}"/>
    <cellStyle name="Percent 2 29 2 2" xfId="30806" xr:uid="{EED30B31-4952-4B91-AF6F-8E29CB5131A5}"/>
    <cellStyle name="Percent 2 29 3" xfId="11265" xr:uid="{00000000-0005-0000-0000-0000012C0000}"/>
    <cellStyle name="Percent 2 29 3 2" xfId="30807" xr:uid="{2F5C86DC-50F7-4C0F-8425-8DC9EF93A8B6}"/>
    <cellStyle name="Percent 2 29 4" xfId="11266" xr:uid="{00000000-0005-0000-0000-0000022C0000}"/>
    <cellStyle name="Percent 2 29 4 2" xfId="30808" xr:uid="{C779CD1E-1C22-4A32-8D13-EE0AE35144FA}"/>
    <cellStyle name="Percent 2 29 5" xfId="11267" xr:uid="{00000000-0005-0000-0000-0000032C0000}"/>
    <cellStyle name="Percent 2 29 5 2" xfId="30809" xr:uid="{F111DF38-18EA-4BD5-8983-1BA08C14CC16}"/>
    <cellStyle name="Percent 2 29 6" xfId="22540" xr:uid="{6C90C91F-5403-445D-A850-B0AB3DA7EC59}"/>
    <cellStyle name="Percent 2 3" xfId="11268" xr:uid="{00000000-0005-0000-0000-0000042C0000}"/>
    <cellStyle name="Percent 2 3 10" xfId="11269" xr:uid="{00000000-0005-0000-0000-0000052C0000}"/>
    <cellStyle name="Percent 2 3 10 2" xfId="11270" xr:uid="{00000000-0005-0000-0000-0000062C0000}"/>
    <cellStyle name="Percent 2 3 10 2 2" xfId="30810" xr:uid="{10675900-DA3E-4E6A-9CB6-5620C4733413}"/>
    <cellStyle name="Percent 2 3 10 3" xfId="11271" xr:uid="{00000000-0005-0000-0000-0000072C0000}"/>
    <cellStyle name="Percent 2 3 10 3 2" xfId="30811" xr:uid="{0D98EE71-3B3B-402A-ACAE-1E62362E8A5D}"/>
    <cellStyle name="Percent 2 3 10 4" xfId="11272" xr:uid="{00000000-0005-0000-0000-0000082C0000}"/>
    <cellStyle name="Percent 2 3 10 4 2" xfId="30812" xr:uid="{C174A602-C420-4418-8C30-ADB06CA52CE8}"/>
    <cellStyle name="Percent 2 3 10 5" xfId="11273" xr:uid="{00000000-0005-0000-0000-0000092C0000}"/>
    <cellStyle name="Percent 2 3 10 5 2" xfId="30813" xr:uid="{92779FF5-D91A-4C3F-89BB-BCFB23E60030}"/>
    <cellStyle name="Percent 2 3 10 6" xfId="22542" xr:uid="{1E03AC92-A27D-41AD-8C0A-8EAC1D6AC537}"/>
    <cellStyle name="Percent 2 3 11" xfId="11274" xr:uid="{00000000-0005-0000-0000-00000A2C0000}"/>
    <cellStyle name="Percent 2 3 11 2" xfId="11275" xr:uid="{00000000-0005-0000-0000-00000B2C0000}"/>
    <cellStyle name="Percent 2 3 11 2 2" xfId="30814" xr:uid="{3660E6B0-3BD3-4DD4-A155-AA3D9154555C}"/>
    <cellStyle name="Percent 2 3 11 3" xfId="11276" xr:uid="{00000000-0005-0000-0000-00000C2C0000}"/>
    <cellStyle name="Percent 2 3 11 3 2" xfId="30815" xr:uid="{50C54442-DFA4-4C48-BC6F-F35787E6674A}"/>
    <cellStyle name="Percent 2 3 11 4" xfId="11277" xr:uid="{00000000-0005-0000-0000-00000D2C0000}"/>
    <cellStyle name="Percent 2 3 11 4 2" xfId="30816" xr:uid="{981C17B7-A6DF-4FC9-AD4E-07D2E5F861AD}"/>
    <cellStyle name="Percent 2 3 11 5" xfId="11278" xr:uid="{00000000-0005-0000-0000-00000E2C0000}"/>
    <cellStyle name="Percent 2 3 11 5 2" xfId="30817" xr:uid="{6A1631B4-57D6-4B0B-95F8-1993409DBF13}"/>
    <cellStyle name="Percent 2 3 11 6" xfId="22543" xr:uid="{2BC1873A-66F4-4201-93A8-B59AFD64A80C}"/>
    <cellStyle name="Percent 2 3 12" xfId="11279" xr:uid="{00000000-0005-0000-0000-00000F2C0000}"/>
    <cellStyle name="Percent 2 3 12 2" xfId="11280" xr:uid="{00000000-0005-0000-0000-0000102C0000}"/>
    <cellStyle name="Percent 2 3 12 2 2" xfId="30818" xr:uid="{BECEE3C4-0CBD-43C4-A51B-20E8C1F82FE6}"/>
    <cellStyle name="Percent 2 3 12 3" xfId="11281" xr:uid="{00000000-0005-0000-0000-0000112C0000}"/>
    <cellStyle name="Percent 2 3 12 3 2" xfId="30819" xr:uid="{D4725968-0FDF-4FB9-B48B-92266DF00A54}"/>
    <cellStyle name="Percent 2 3 12 4" xfId="11282" xr:uid="{00000000-0005-0000-0000-0000122C0000}"/>
    <cellStyle name="Percent 2 3 12 4 2" xfId="30820" xr:uid="{36B56E2B-9F32-4A28-A29D-8E78E6FD0E01}"/>
    <cellStyle name="Percent 2 3 12 5" xfId="11283" xr:uid="{00000000-0005-0000-0000-0000132C0000}"/>
    <cellStyle name="Percent 2 3 12 5 2" xfId="30821" xr:uid="{51C82101-192A-482A-848E-E34F4C7B8D9E}"/>
    <cellStyle name="Percent 2 3 12 6" xfId="22544" xr:uid="{8F8D09B4-930D-428D-873D-87053A9C78DC}"/>
    <cellStyle name="Percent 2 3 13" xfId="11284" xr:uid="{00000000-0005-0000-0000-0000142C0000}"/>
    <cellStyle name="Percent 2 3 13 2" xfId="11285" xr:uid="{00000000-0005-0000-0000-0000152C0000}"/>
    <cellStyle name="Percent 2 3 13 2 2" xfId="30822" xr:uid="{7B0DE1F5-DC31-455D-A036-E898B09D7832}"/>
    <cellStyle name="Percent 2 3 13 3" xfId="11286" xr:uid="{00000000-0005-0000-0000-0000162C0000}"/>
    <cellStyle name="Percent 2 3 13 3 2" xfId="30823" xr:uid="{45EC1C9E-6BDF-40FA-A589-CA87B4B8CC3E}"/>
    <cellStyle name="Percent 2 3 13 4" xfId="11287" xr:uid="{00000000-0005-0000-0000-0000172C0000}"/>
    <cellStyle name="Percent 2 3 13 4 2" xfId="30824" xr:uid="{42947842-51F4-458A-BA47-1B150CF0970D}"/>
    <cellStyle name="Percent 2 3 13 5" xfId="11288" xr:uid="{00000000-0005-0000-0000-0000182C0000}"/>
    <cellStyle name="Percent 2 3 13 5 2" xfId="30825" xr:uid="{77BDBD86-60A0-4A2E-846A-B04F567C8459}"/>
    <cellStyle name="Percent 2 3 13 6" xfId="22545" xr:uid="{DFE65565-91A6-41E8-B755-52E59AC8D0AE}"/>
    <cellStyle name="Percent 2 3 14" xfId="11289" xr:uid="{00000000-0005-0000-0000-0000192C0000}"/>
    <cellStyle name="Percent 2 3 14 2" xfId="11290" xr:uid="{00000000-0005-0000-0000-00001A2C0000}"/>
    <cellStyle name="Percent 2 3 14 2 2" xfId="30826" xr:uid="{D6F25716-45B4-41DB-8656-75AD222B0B5A}"/>
    <cellStyle name="Percent 2 3 14 3" xfId="11291" xr:uid="{00000000-0005-0000-0000-00001B2C0000}"/>
    <cellStyle name="Percent 2 3 14 3 2" xfId="30827" xr:uid="{1F4FB5A6-65BD-439C-AB15-A83192634256}"/>
    <cellStyle name="Percent 2 3 14 4" xfId="11292" xr:uid="{00000000-0005-0000-0000-00001C2C0000}"/>
    <cellStyle name="Percent 2 3 14 4 2" xfId="30828" xr:uid="{A1003477-520C-4A45-8BDD-21757543624A}"/>
    <cellStyle name="Percent 2 3 14 5" xfId="11293" xr:uid="{00000000-0005-0000-0000-00001D2C0000}"/>
    <cellStyle name="Percent 2 3 14 5 2" xfId="30829" xr:uid="{72279DEB-C957-42A1-B2BB-7737A01B1B5C}"/>
    <cellStyle name="Percent 2 3 14 6" xfId="22546" xr:uid="{784ED55D-9A8E-4CD2-A247-7761CC7ABEE6}"/>
    <cellStyle name="Percent 2 3 15" xfId="11294" xr:uid="{00000000-0005-0000-0000-00001E2C0000}"/>
    <cellStyle name="Percent 2 3 15 2" xfId="11295" xr:uid="{00000000-0005-0000-0000-00001F2C0000}"/>
    <cellStyle name="Percent 2 3 15 2 2" xfId="30830" xr:uid="{5531C671-657F-4ABB-9D21-25A71F5D468B}"/>
    <cellStyle name="Percent 2 3 15 3" xfId="11296" xr:uid="{00000000-0005-0000-0000-0000202C0000}"/>
    <cellStyle name="Percent 2 3 15 3 2" xfId="30831" xr:uid="{0D0E4470-CB67-4B29-978C-36BB6D3642DB}"/>
    <cellStyle name="Percent 2 3 15 4" xfId="11297" xr:uid="{00000000-0005-0000-0000-0000212C0000}"/>
    <cellStyle name="Percent 2 3 15 4 2" xfId="30832" xr:uid="{A80FE2C7-1099-45F2-A0A0-A5FC93A46528}"/>
    <cellStyle name="Percent 2 3 15 5" xfId="11298" xr:uid="{00000000-0005-0000-0000-0000222C0000}"/>
    <cellStyle name="Percent 2 3 15 5 2" xfId="30833" xr:uid="{554351C7-F891-4B02-A443-B7A93642CC9D}"/>
    <cellStyle name="Percent 2 3 15 6" xfId="22547" xr:uid="{09F95A13-F849-49EA-A3BE-2FBE6A5241E5}"/>
    <cellStyle name="Percent 2 3 16" xfId="11299" xr:uid="{00000000-0005-0000-0000-0000232C0000}"/>
    <cellStyle name="Percent 2 3 16 2" xfId="11300" xr:uid="{00000000-0005-0000-0000-0000242C0000}"/>
    <cellStyle name="Percent 2 3 16 2 2" xfId="30834" xr:uid="{31240CE1-C3E1-4B91-BEE7-4D7D38463E48}"/>
    <cellStyle name="Percent 2 3 16 3" xfId="11301" xr:uid="{00000000-0005-0000-0000-0000252C0000}"/>
    <cellStyle name="Percent 2 3 16 3 2" xfId="30835" xr:uid="{EF291E65-576B-4489-8316-B92D3242C8D7}"/>
    <cellStyle name="Percent 2 3 16 4" xfId="11302" xr:uid="{00000000-0005-0000-0000-0000262C0000}"/>
    <cellStyle name="Percent 2 3 16 4 2" xfId="30836" xr:uid="{736F0F64-E6CE-4AA6-9D11-F717D07B33C6}"/>
    <cellStyle name="Percent 2 3 16 5" xfId="11303" xr:uid="{00000000-0005-0000-0000-0000272C0000}"/>
    <cellStyle name="Percent 2 3 16 5 2" xfId="30837" xr:uid="{5F523356-8C42-4B55-9EE5-7A95E160E157}"/>
    <cellStyle name="Percent 2 3 16 6" xfId="22548" xr:uid="{EE1DA1AC-493F-40CF-B80D-6F45F6366771}"/>
    <cellStyle name="Percent 2 3 17" xfId="11304" xr:uid="{00000000-0005-0000-0000-0000282C0000}"/>
    <cellStyle name="Percent 2 3 17 2" xfId="30838" xr:uid="{DF0AE7A7-A2AF-4B4F-A59D-755AE3F97437}"/>
    <cellStyle name="Percent 2 3 17 3" xfId="23721" xr:uid="{EAB65B13-7ED3-4621-8324-C0A6E0DB6332}"/>
    <cellStyle name="Percent 2 3 18" xfId="11305" xr:uid="{00000000-0005-0000-0000-0000292C0000}"/>
    <cellStyle name="Percent 2 3 18 2" xfId="22541" xr:uid="{B38D6801-EC20-4610-8F46-672C643E6324}"/>
    <cellStyle name="Percent 2 3 19" xfId="11306" xr:uid="{00000000-0005-0000-0000-00002A2C0000}"/>
    <cellStyle name="Percent 2 3 19 2" xfId="30839" xr:uid="{5A926EA7-AE16-49B4-A2AE-826DC40EF729}"/>
    <cellStyle name="Percent 2 3 2" xfId="11307" xr:uid="{00000000-0005-0000-0000-00002B2C0000}"/>
    <cellStyle name="Percent 2 3 2 2" xfId="11308" xr:uid="{00000000-0005-0000-0000-00002C2C0000}"/>
    <cellStyle name="Percent 2 3 2 2 2" xfId="30840" xr:uid="{5085DB52-BDF9-4887-8F1C-ECC0B68DF32B}"/>
    <cellStyle name="Percent 2 3 2 2 3" xfId="23722" xr:uid="{BED7092B-3B31-420D-92E2-046E0B66D08E}"/>
    <cellStyle name="Percent 2 3 2 3" xfId="11309" xr:uid="{00000000-0005-0000-0000-00002D2C0000}"/>
    <cellStyle name="Percent 2 3 2 3 2" xfId="22549" xr:uid="{4A63F41F-F1AC-4B63-9976-15439998BD32}"/>
    <cellStyle name="Percent 2 3 2 4" xfId="11310" xr:uid="{00000000-0005-0000-0000-00002E2C0000}"/>
    <cellStyle name="Percent 2 3 2 4 2" xfId="30841" xr:uid="{0A512248-9A0D-4A40-B9FD-82F215294230}"/>
    <cellStyle name="Percent 2 3 2 5" xfId="11311" xr:uid="{00000000-0005-0000-0000-00002F2C0000}"/>
    <cellStyle name="Percent 2 3 2 5 2" xfId="30842" xr:uid="{5647DCF0-D614-4DD1-A164-B8D3ABF5019D}"/>
    <cellStyle name="Percent 2 3 2 6" xfId="20357" xr:uid="{F7F24F01-62E5-413A-BD58-84E614020B00}"/>
    <cellStyle name="Percent 2 3 20" xfId="11312" xr:uid="{00000000-0005-0000-0000-0000302C0000}"/>
    <cellStyle name="Percent 2 3 20 2" xfId="30843" xr:uid="{6769ACE2-9499-4E3C-A9B3-1BC63897B0F5}"/>
    <cellStyle name="Percent 2 3 21" xfId="20356" xr:uid="{2A65AEBD-B76E-425C-BC86-B7CAF200CBDA}"/>
    <cellStyle name="Percent 2 3 3" xfId="11313" xr:uid="{00000000-0005-0000-0000-0000312C0000}"/>
    <cellStyle name="Percent 2 3 3 2" xfId="11314" xr:uid="{00000000-0005-0000-0000-0000322C0000}"/>
    <cellStyle name="Percent 2 3 3 2 2" xfId="11315" xr:uid="{00000000-0005-0000-0000-0000332C0000}"/>
    <cellStyle name="Percent 2 3 3 2 2 2" xfId="30844" xr:uid="{6DF38E55-D8C9-43D6-9A9B-EF1A00C54122}"/>
    <cellStyle name="Percent 2 3 3 2 3" xfId="11316" xr:uid="{00000000-0005-0000-0000-0000342C0000}"/>
    <cellStyle name="Percent 2 3 3 2 3 2" xfId="30845" xr:uid="{CACFF8FF-9A77-4761-A166-BFE9A0373398}"/>
    <cellStyle name="Percent 2 3 3 2 4" xfId="11317" xr:uid="{00000000-0005-0000-0000-0000352C0000}"/>
    <cellStyle name="Percent 2 3 3 2 4 2" xfId="30846" xr:uid="{1B69B82C-84E0-4AA6-826D-861530EC8EBE}"/>
    <cellStyle name="Percent 2 3 3 2 5" xfId="11318" xr:uid="{00000000-0005-0000-0000-0000362C0000}"/>
    <cellStyle name="Percent 2 3 3 2 5 2" xfId="30847" xr:uid="{54F5BE5D-3BD7-4E74-B9F4-8A30A3A677F1}"/>
    <cellStyle name="Percent 2 3 3 2 6" xfId="22551" xr:uid="{0417B1E7-6487-4CB5-8EB3-0F5429DBFFE3}"/>
    <cellStyle name="Percent 2 3 3 3" xfId="11319" xr:uid="{00000000-0005-0000-0000-0000372C0000}"/>
    <cellStyle name="Percent 2 3 3 3 2" xfId="11320" xr:uid="{00000000-0005-0000-0000-0000382C0000}"/>
    <cellStyle name="Percent 2 3 3 3 2 2" xfId="11321" xr:uid="{00000000-0005-0000-0000-0000392C0000}"/>
    <cellStyle name="Percent 2 3 3 3 2 2 2" xfId="30848" xr:uid="{378AD52F-5666-49F9-AA79-C7FA0D0114BA}"/>
    <cellStyle name="Percent 2 3 3 3 2 3" xfId="11322" xr:uid="{00000000-0005-0000-0000-00003A2C0000}"/>
    <cellStyle name="Percent 2 3 3 3 2 3 2" xfId="30849" xr:uid="{4CBC1592-A05A-4D9B-B5D1-C5D1638E2B85}"/>
    <cellStyle name="Percent 2 3 3 3 2 4" xfId="11323" xr:uid="{00000000-0005-0000-0000-00003B2C0000}"/>
    <cellStyle name="Percent 2 3 3 3 2 4 2" xfId="30850" xr:uid="{C162885F-90DE-45BC-9764-7F4DD758FBEB}"/>
    <cellStyle name="Percent 2 3 3 3 2 5" xfId="11324" xr:uid="{00000000-0005-0000-0000-00003C2C0000}"/>
    <cellStyle name="Percent 2 3 3 3 2 5 2" xfId="30851" xr:uid="{E97DC02E-A94A-4AF7-87E0-94419978546B}"/>
    <cellStyle name="Percent 2 3 3 3 2 6" xfId="22553" xr:uid="{FDE9D555-82EA-4B53-95E6-FD63F43AC259}"/>
    <cellStyle name="Percent 2 3 3 3 3" xfId="11325" xr:uid="{00000000-0005-0000-0000-00003D2C0000}"/>
    <cellStyle name="Percent 2 3 3 3 3 2" xfId="11326" xr:uid="{00000000-0005-0000-0000-00003E2C0000}"/>
    <cellStyle name="Percent 2 3 3 3 3 2 2" xfId="30852" xr:uid="{16B7077C-8849-4128-8F3B-A65AC4DE717F}"/>
    <cellStyle name="Percent 2 3 3 3 3 3" xfId="11327" xr:uid="{00000000-0005-0000-0000-00003F2C0000}"/>
    <cellStyle name="Percent 2 3 3 3 3 3 2" xfId="30853" xr:uid="{C96C8582-8906-438F-B48D-A67CECCFE798}"/>
    <cellStyle name="Percent 2 3 3 3 3 4" xfId="11328" xr:uid="{00000000-0005-0000-0000-0000402C0000}"/>
    <cellStyle name="Percent 2 3 3 3 3 4 2" xfId="30854" xr:uid="{536769F4-E769-4D3E-BF17-3B82AC7678E1}"/>
    <cellStyle name="Percent 2 3 3 3 3 5" xfId="11329" xr:uid="{00000000-0005-0000-0000-0000412C0000}"/>
    <cellStyle name="Percent 2 3 3 3 3 5 2" xfId="30855" xr:uid="{A49B2BB3-6E1C-4EA1-9D0A-38F7549AC56D}"/>
    <cellStyle name="Percent 2 3 3 3 3 6" xfId="22554" xr:uid="{EC6F6148-A5EF-42AE-AC46-4D70B691318A}"/>
    <cellStyle name="Percent 2 3 3 3 4" xfId="11330" xr:uid="{00000000-0005-0000-0000-0000422C0000}"/>
    <cellStyle name="Percent 2 3 3 3 4 2" xfId="11331" xr:uid="{00000000-0005-0000-0000-0000432C0000}"/>
    <cellStyle name="Percent 2 3 3 3 4 2 2" xfId="11332" xr:uid="{00000000-0005-0000-0000-0000442C0000}"/>
    <cellStyle name="Percent 2 3 3 3 4 2 2 2" xfId="30856" xr:uid="{27D77B15-A7C1-44FD-AEA0-7FBCD4654556}"/>
    <cellStyle name="Percent 2 3 3 3 4 2 3" xfId="11333" xr:uid="{00000000-0005-0000-0000-0000452C0000}"/>
    <cellStyle name="Percent 2 3 3 3 4 2 3 2" xfId="30857" xr:uid="{1E136EDA-13B4-4894-9B81-37B0B82F0983}"/>
    <cellStyle name="Percent 2 3 3 3 4 2 4" xfId="11334" xr:uid="{00000000-0005-0000-0000-0000462C0000}"/>
    <cellStyle name="Percent 2 3 3 3 4 2 4 2" xfId="30858" xr:uid="{E7EAE6E0-0BEE-40AA-9DFD-FDB5DDF22869}"/>
    <cellStyle name="Percent 2 3 3 3 4 2 5" xfId="11335" xr:uid="{00000000-0005-0000-0000-0000472C0000}"/>
    <cellStyle name="Percent 2 3 3 3 4 2 5 2" xfId="30859" xr:uid="{D8056D4F-D016-4E78-BA23-16007CBFF093}"/>
    <cellStyle name="Percent 2 3 3 3 4 2 6" xfId="22556" xr:uid="{BE4C8744-1523-4686-9B22-38B9547E49BE}"/>
    <cellStyle name="Percent 2 3 3 3 4 3" xfId="11336" xr:uid="{00000000-0005-0000-0000-0000482C0000}"/>
    <cellStyle name="Percent 2 3 3 3 4 3 2" xfId="30860" xr:uid="{49C48B75-8A6D-4D3F-BA01-3BC83093ADC7}"/>
    <cellStyle name="Percent 2 3 3 3 4 4" xfId="11337" xr:uid="{00000000-0005-0000-0000-0000492C0000}"/>
    <cellStyle name="Percent 2 3 3 3 4 4 2" xfId="30861" xr:uid="{13D487FA-BB4E-4DDC-AE6E-54841F958564}"/>
    <cellStyle name="Percent 2 3 3 3 4 5" xfId="11338" xr:uid="{00000000-0005-0000-0000-00004A2C0000}"/>
    <cellStyle name="Percent 2 3 3 3 4 5 2" xfId="30862" xr:uid="{90D6B697-F8B7-4590-8458-33743829170E}"/>
    <cellStyle name="Percent 2 3 3 3 4 6" xfId="11339" xr:uid="{00000000-0005-0000-0000-00004B2C0000}"/>
    <cellStyle name="Percent 2 3 3 3 4 6 2" xfId="30863" xr:uid="{5FD9C21B-D9AC-424A-A946-F9EFA769229B}"/>
    <cellStyle name="Percent 2 3 3 3 4 7" xfId="22555" xr:uid="{F6C804E5-F074-4939-8F6E-21F5334CB07D}"/>
    <cellStyle name="Percent 2 3 3 3 5" xfId="11340" xr:uid="{00000000-0005-0000-0000-00004C2C0000}"/>
    <cellStyle name="Percent 2 3 3 3 5 2" xfId="30864" xr:uid="{3C796E06-F7E6-431E-A793-B7A67D800E7C}"/>
    <cellStyle name="Percent 2 3 3 3 6" xfId="11341" xr:uid="{00000000-0005-0000-0000-00004D2C0000}"/>
    <cellStyle name="Percent 2 3 3 3 6 2" xfId="30865" xr:uid="{A505F7AC-5361-48E8-82AD-8FF33DD2F5AD}"/>
    <cellStyle name="Percent 2 3 3 3 7" xfId="11342" xr:uid="{00000000-0005-0000-0000-00004E2C0000}"/>
    <cellStyle name="Percent 2 3 3 3 7 2" xfId="30866" xr:uid="{4E731381-C3DC-418C-8611-3A0B68B774C4}"/>
    <cellStyle name="Percent 2 3 3 3 8" xfId="11343" xr:uid="{00000000-0005-0000-0000-00004F2C0000}"/>
    <cellStyle name="Percent 2 3 3 3 8 2" xfId="30867" xr:uid="{12DDD3B1-1EE3-4124-96CD-05159F338115}"/>
    <cellStyle name="Percent 2 3 3 3 9" xfId="22552" xr:uid="{EF4B249B-9243-486E-BE5F-13389D4C5547}"/>
    <cellStyle name="Percent 2 3 3 4" xfId="11344" xr:uid="{00000000-0005-0000-0000-0000502C0000}"/>
    <cellStyle name="Percent 2 3 3 4 2" xfId="30868" xr:uid="{E4B8E2AA-CC5F-43A2-8682-A2046181F67E}"/>
    <cellStyle name="Percent 2 3 3 4 3" xfId="23723" xr:uid="{7E936E38-5330-47FE-8F49-B87E62C751DA}"/>
    <cellStyle name="Percent 2 3 3 5" xfId="11345" xr:uid="{00000000-0005-0000-0000-0000512C0000}"/>
    <cellStyle name="Percent 2 3 3 5 2" xfId="22550" xr:uid="{DB294D08-0F13-447D-B3ED-C1EB729EE1ED}"/>
    <cellStyle name="Percent 2 3 3 6" xfId="11346" xr:uid="{00000000-0005-0000-0000-0000522C0000}"/>
    <cellStyle name="Percent 2 3 3 6 2" xfId="30869" xr:uid="{2DCCA1FF-2279-424D-95FF-CCAF5E0ADE47}"/>
    <cellStyle name="Percent 2 3 3 7" xfId="11347" xr:uid="{00000000-0005-0000-0000-0000532C0000}"/>
    <cellStyle name="Percent 2 3 3 7 2" xfId="30870" xr:uid="{DB87C897-D346-4A8C-ABC0-F36E6A3DE421}"/>
    <cellStyle name="Percent 2 3 3 8" xfId="20358" xr:uid="{35C9D0B5-26A9-4FAE-A62D-06A35560C41A}"/>
    <cellStyle name="Percent 2 3 4" xfId="11348" xr:uid="{00000000-0005-0000-0000-0000542C0000}"/>
    <cellStyle name="Percent 2 3 4 2" xfId="11349" xr:uid="{00000000-0005-0000-0000-0000552C0000}"/>
    <cellStyle name="Percent 2 3 4 2 2" xfId="22557" xr:uid="{9018115F-6285-4779-9AB6-3FF18588D4FB}"/>
    <cellStyle name="Percent 2 3 4 3" xfId="11350" xr:uid="{00000000-0005-0000-0000-0000562C0000}"/>
    <cellStyle name="Percent 2 3 4 3 2" xfId="30871" xr:uid="{7BF62124-DF3D-4199-B485-E17D799C0DBA}"/>
    <cellStyle name="Percent 2 3 4 4" xfId="11351" xr:uid="{00000000-0005-0000-0000-0000572C0000}"/>
    <cellStyle name="Percent 2 3 4 4 2" xfId="30872" xr:uid="{C71C7123-2F1F-4BC1-8508-55F105348CAD}"/>
    <cellStyle name="Percent 2 3 4 5" xfId="11352" xr:uid="{00000000-0005-0000-0000-0000582C0000}"/>
    <cellStyle name="Percent 2 3 4 5 2" xfId="30873" xr:uid="{D54DB6CA-8165-4EE1-A595-7A6E91FEBC4E}"/>
    <cellStyle name="Percent 2 3 4 6" xfId="20359" xr:uid="{5E59FD8B-1FD8-4AA0-A1BC-3C83F18DBDF6}"/>
    <cellStyle name="Percent 2 3 5" xfId="11353" xr:uid="{00000000-0005-0000-0000-0000592C0000}"/>
    <cellStyle name="Percent 2 3 5 2" xfId="11354" xr:uid="{00000000-0005-0000-0000-00005A2C0000}"/>
    <cellStyle name="Percent 2 3 5 2 2" xfId="11355" xr:uid="{00000000-0005-0000-0000-00005B2C0000}"/>
    <cellStyle name="Percent 2 3 5 2 2 2" xfId="30874" xr:uid="{D2E64992-85A2-4772-806A-16703D71C40F}"/>
    <cellStyle name="Percent 2 3 5 2 3" xfId="11356" xr:uid="{00000000-0005-0000-0000-00005C2C0000}"/>
    <cellStyle name="Percent 2 3 5 2 3 2" xfId="30875" xr:uid="{A281A74E-F112-4793-9C94-C90CDF61C2FC}"/>
    <cellStyle name="Percent 2 3 5 2 4" xfId="11357" xr:uid="{00000000-0005-0000-0000-00005D2C0000}"/>
    <cellStyle name="Percent 2 3 5 2 4 2" xfId="30876" xr:uid="{B57EC9D7-EA3B-454F-A321-7FD1A729C22B}"/>
    <cellStyle name="Percent 2 3 5 2 5" xfId="11358" xr:uid="{00000000-0005-0000-0000-00005E2C0000}"/>
    <cellStyle name="Percent 2 3 5 2 5 2" xfId="30877" xr:uid="{4F27DC1E-C621-4902-8F36-F04F6513C889}"/>
    <cellStyle name="Percent 2 3 5 2 6" xfId="22559" xr:uid="{2E7ECCAC-89A0-4D9F-B75B-B8E583679A81}"/>
    <cellStyle name="Percent 2 3 5 3" xfId="11359" xr:uid="{00000000-0005-0000-0000-00005F2C0000}"/>
    <cellStyle name="Percent 2 3 5 3 2" xfId="22558" xr:uid="{66819AD0-5B36-4FD3-84BE-E1C4FFAFCF28}"/>
    <cellStyle name="Percent 2 3 5 4" xfId="11360" xr:uid="{00000000-0005-0000-0000-0000602C0000}"/>
    <cellStyle name="Percent 2 3 5 4 2" xfId="30878" xr:uid="{9880267F-E0DB-4D78-8D1E-A368588034A1}"/>
    <cellStyle name="Percent 2 3 5 5" xfId="11361" xr:uid="{00000000-0005-0000-0000-0000612C0000}"/>
    <cellStyle name="Percent 2 3 5 5 2" xfId="30879" xr:uid="{B27B968F-0282-40C5-956E-2AFB876037EA}"/>
    <cellStyle name="Percent 2 3 5 6" xfId="11362" xr:uid="{00000000-0005-0000-0000-0000622C0000}"/>
    <cellStyle name="Percent 2 3 5 6 2" xfId="30880" xr:uid="{D181F32F-9A53-4C34-B355-04CB7A484DD3}"/>
    <cellStyle name="Percent 2 3 5 7" xfId="20360" xr:uid="{C7258DD4-1FA7-400D-A9F7-829E12FB93E3}"/>
    <cellStyle name="Percent 2 3 6" xfId="11363" xr:uid="{00000000-0005-0000-0000-0000632C0000}"/>
    <cellStyle name="Percent 2 3 6 2" xfId="11364" xr:uid="{00000000-0005-0000-0000-0000642C0000}"/>
    <cellStyle name="Percent 2 3 6 2 2" xfId="22560" xr:uid="{86AC9E54-A2A0-42BF-AC1E-8E53EE6CBE03}"/>
    <cellStyle name="Percent 2 3 6 3" xfId="11365" xr:uid="{00000000-0005-0000-0000-0000652C0000}"/>
    <cellStyle name="Percent 2 3 6 3 2" xfId="30881" xr:uid="{ADFCAC9C-E295-4618-9A12-236951C362EF}"/>
    <cellStyle name="Percent 2 3 6 4" xfId="11366" xr:uid="{00000000-0005-0000-0000-0000662C0000}"/>
    <cellStyle name="Percent 2 3 6 4 2" xfId="30882" xr:uid="{D42FFD76-46D6-476D-BF2A-65D9DEF6E3A3}"/>
    <cellStyle name="Percent 2 3 6 5" xfId="11367" xr:uid="{00000000-0005-0000-0000-0000672C0000}"/>
    <cellStyle name="Percent 2 3 6 5 2" xfId="30883" xr:uid="{17CE56A0-E724-449B-BF1E-AD21236E2DAB}"/>
    <cellStyle name="Percent 2 3 6 6" xfId="20361" xr:uid="{A2C026C8-56C3-43C8-928E-56F2F37D6F38}"/>
    <cellStyle name="Percent 2 3 7" xfId="11368" xr:uid="{00000000-0005-0000-0000-0000682C0000}"/>
    <cellStyle name="Percent 2 3 7 2" xfId="11369" xr:uid="{00000000-0005-0000-0000-0000692C0000}"/>
    <cellStyle name="Percent 2 3 7 2 2" xfId="22561" xr:uid="{DFCC41AC-150E-4DAD-9073-BB41AF9CCDB3}"/>
    <cellStyle name="Percent 2 3 7 3" xfId="11370" xr:uid="{00000000-0005-0000-0000-00006A2C0000}"/>
    <cellStyle name="Percent 2 3 7 3 2" xfId="30884" xr:uid="{04C737B7-9E7C-48C6-B2D6-DAC00896A57F}"/>
    <cellStyle name="Percent 2 3 7 4" xfId="11371" xr:uid="{00000000-0005-0000-0000-00006B2C0000}"/>
    <cellStyle name="Percent 2 3 7 4 2" xfId="30885" xr:uid="{B3719451-0AC8-4CA9-9E2B-3E39A39EA92B}"/>
    <cellStyle name="Percent 2 3 7 5" xfId="11372" xr:uid="{00000000-0005-0000-0000-00006C2C0000}"/>
    <cellStyle name="Percent 2 3 7 5 2" xfId="30886" xr:uid="{9497D9F6-0450-44E3-9B0F-452C132D2338}"/>
    <cellStyle name="Percent 2 3 7 6" xfId="20362" xr:uid="{6D768113-881C-4724-9C8F-1CE26B0EF9D9}"/>
    <cellStyle name="Percent 2 3 8" xfId="11373" xr:uid="{00000000-0005-0000-0000-00006D2C0000}"/>
    <cellStyle name="Percent 2 3 8 2" xfId="11374" xr:uid="{00000000-0005-0000-0000-00006E2C0000}"/>
    <cellStyle name="Percent 2 3 8 2 2" xfId="22562" xr:uid="{484E5E1F-DB00-4013-B42D-8DF93DD1CED8}"/>
    <cellStyle name="Percent 2 3 8 3" xfId="11375" xr:uid="{00000000-0005-0000-0000-00006F2C0000}"/>
    <cellStyle name="Percent 2 3 8 3 2" xfId="30887" xr:uid="{CDD42481-E9B0-4FDC-9BAE-1FDF91326917}"/>
    <cellStyle name="Percent 2 3 8 4" xfId="11376" xr:uid="{00000000-0005-0000-0000-0000702C0000}"/>
    <cellStyle name="Percent 2 3 8 4 2" xfId="30888" xr:uid="{B9D8EFF0-CC41-482E-AEDB-C6B472091671}"/>
    <cellStyle name="Percent 2 3 8 5" xfId="11377" xr:uid="{00000000-0005-0000-0000-0000712C0000}"/>
    <cellStyle name="Percent 2 3 8 5 2" xfId="30889" xr:uid="{F872ECB7-1D46-4CEA-93D5-A34E3D795071}"/>
    <cellStyle name="Percent 2 3 8 6" xfId="20363" xr:uid="{37F464DD-47FF-4C5E-BBB7-A087AC4BDC90}"/>
    <cellStyle name="Percent 2 3 9" xfId="11378" xr:uid="{00000000-0005-0000-0000-0000722C0000}"/>
    <cellStyle name="Percent 2 3 9 2" xfId="11379" xr:uid="{00000000-0005-0000-0000-0000732C0000}"/>
    <cellStyle name="Percent 2 3 9 2 2" xfId="30890" xr:uid="{CFB6CBCD-CFCA-40A6-A2A7-26E450213274}"/>
    <cellStyle name="Percent 2 3 9 3" xfId="11380" xr:uid="{00000000-0005-0000-0000-0000742C0000}"/>
    <cellStyle name="Percent 2 3 9 3 2" xfId="30891" xr:uid="{88CCCB74-E317-43CA-A58F-9179A08279D1}"/>
    <cellStyle name="Percent 2 3 9 4" xfId="11381" xr:uid="{00000000-0005-0000-0000-0000752C0000}"/>
    <cellStyle name="Percent 2 3 9 4 2" xfId="30892" xr:uid="{11737BBB-9854-49BC-BA90-02FAE9A6B52B}"/>
    <cellStyle name="Percent 2 3 9 5" xfId="11382" xr:uid="{00000000-0005-0000-0000-0000762C0000}"/>
    <cellStyle name="Percent 2 3 9 5 2" xfId="30893" xr:uid="{89509ED7-CE02-45CB-B419-7C6C565885D2}"/>
    <cellStyle name="Percent 2 3 9 6" xfId="22563" xr:uid="{F28E04D2-0C33-4159-AD46-D3A92247E337}"/>
    <cellStyle name="Percent 2 30" xfId="11383" xr:uid="{00000000-0005-0000-0000-0000772C0000}"/>
    <cellStyle name="Percent 2 30 2" xfId="11384" xr:uid="{00000000-0005-0000-0000-0000782C0000}"/>
    <cellStyle name="Percent 2 30 2 2" xfId="30894" xr:uid="{456B9089-9E65-464F-9EB3-15CDB3C0BDA3}"/>
    <cellStyle name="Percent 2 30 3" xfId="11385" xr:uid="{00000000-0005-0000-0000-0000792C0000}"/>
    <cellStyle name="Percent 2 30 3 2" xfId="30895" xr:uid="{59D2EF17-7F4A-41B7-9514-3291218A042A}"/>
    <cellStyle name="Percent 2 30 4" xfId="11386" xr:uid="{00000000-0005-0000-0000-00007A2C0000}"/>
    <cellStyle name="Percent 2 30 4 2" xfId="30896" xr:uid="{15CADA2B-3C32-487D-9925-2CB54B5A8F5C}"/>
    <cellStyle name="Percent 2 30 5" xfId="11387" xr:uid="{00000000-0005-0000-0000-00007B2C0000}"/>
    <cellStyle name="Percent 2 30 5 2" xfId="30897" xr:uid="{B45726D6-F55F-4D5D-8988-74BE2390839C}"/>
    <cellStyle name="Percent 2 30 6" xfId="22564" xr:uid="{BE9FC7B8-A379-45D8-97DB-9CBF3E33257A}"/>
    <cellStyle name="Percent 2 31" xfId="11388" xr:uid="{00000000-0005-0000-0000-00007C2C0000}"/>
    <cellStyle name="Percent 2 31 2" xfId="11389" xr:uid="{00000000-0005-0000-0000-00007D2C0000}"/>
    <cellStyle name="Percent 2 31 2 2" xfId="30898" xr:uid="{FF7B78B9-952A-44C9-856E-A2F7A16E0094}"/>
    <cellStyle name="Percent 2 31 3" xfId="11390" xr:uid="{00000000-0005-0000-0000-00007E2C0000}"/>
    <cellStyle name="Percent 2 31 3 2" xfId="30899" xr:uid="{FA4F878D-0184-49DD-9EA8-E975D1B011B2}"/>
    <cellStyle name="Percent 2 31 4" xfId="11391" xr:uid="{00000000-0005-0000-0000-00007F2C0000}"/>
    <cellStyle name="Percent 2 31 4 2" xfId="30900" xr:uid="{9848FA1F-43F0-4536-A59B-DC56946CE0B3}"/>
    <cellStyle name="Percent 2 31 5" xfId="11392" xr:uid="{00000000-0005-0000-0000-0000802C0000}"/>
    <cellStyle name="Percent 2 31 5 2" xfId="30901" xr:uid="{96222D20-72C1-4F1F-A136-60FFC1736687}"/>
    <cellStyle name="Percent 2 31 6" xfId="22565" xr:uid="{3CA5DEF5-DECB-4016-B600-3ACE0CA6A355}"/>
    <cellStyle name="Percent 2 32" xfId="11393" xr:uid="{00000000-0005-0000-0000-0000812C0000}"/>
    <cellStyle name="Percent 2 32 2" xfId="11394" xr:uid="{00000000-0005-0000-0000-0000822C0000}"/>
    <cellStyle name="Percent 2 32 2 2" xfId="30902" xr:uid="{2AC99827-2B5A-483F-AF58-9E72FD0964A6}"/>
    <cellStyle name="Percent 2 32 3" xfId="11395" xr:uid="{00000000-0005-0000-0000-0000832C0000}"/>
    <cellStyle name="Percent 2 32 3 2" xfId="30903" xr:uid="{88439FD9-35F5-4272-8E5E-8A1E4ED99ACD}"/>
    <cellStyle name="Percent 2 32 4" xfId="11396" xr:uid="{00000000-0005-0000-0000-0000842C0000}"/>
    <cellStyle name="Percent 2 32 4 2" xfId="30904" xr:uid="{B6F20555-2822-414F-818D-8E4995560867}"/>
    <cellStyle name="Percent 2 32 5" xfId="11397" xr:uid="{00000000-0005-0000-0000-0000852C0000}"/>
    <cellStyle name="Percent 2 32 5 2" xfId="30905" xr:uid="{6C87C818-9EFA-4288-ADAA-78BEAFBDAD37}"/>
    <cellStyle name="Percent 2 32 6" xfId="22566" xr:uid="{08EEF91F-FA65-41D4-BE4B-9394B5E56E2D}"/>
    <cellStyle name="Percent 2 33" xfId="11398" xr:uid="{00000000-0005-0000-0000-0000862C0000}"/>
    <cellStyle name="Percent 2 33 2" xfId="11399" xr:uid="{00000000-0005-0000-0000-0000872C0000}"/>
    <cellStyle name="Percent 2 33 2 2" xfId="30906" xr:uid="{EED67BE5-59D9-48C0-A80F-E97CF9782F85}"/>
    <cellStyle name="Percent 2 33 3" xfId="11400" xr:uid="{00000000-0005-0000-0000-0000882C0000}"/>
    <cellStyle name="Percent 2 33 3 2" xfId="30907" xr:uid="{B6BCB005-AEB6-45B5-BC35-9C225879F139}"/>
    <cellStyle name="Percent 2 33 4" xfId="11401" xr:uid="{00000000-0005-0000-0000-0000892C0000}"/>
    <cellStyle name="Percent 2 33 4 2" xfId="30908" xr:uid="{71D67CF9-7BE7-4EAE-A7B7-BFAEAD831893}"/>
    <cellStyle name="Percent 2 33 5" xfId="11402" xr:uid="{00000000-0005-0000-0000-00008A2C0000}"/>
    <cellStyle name="Percent 2 33 5 2" xfId="30909" xr:uid="{C0A25988-E9E3-481B-8EF8-3068455BDB62}"/>
    <cellStyle name="Percent 2 33 6" xfId="22567" xr:uid="{009C0C9E-6D73-4D35-BB2D-E9EDF8CF04AB}"/>
    <cellStyle name="Percent 2 34" xfId="11403" xr:uid="{00000000-0005-0000-0000-00008B2C0000}"/>
    <cellStyle name="Percent 2 34 2" xfId="11404" xr:uid="{00000000-0005-0000-0000-00008C2C0000}"/>
    <cellStyle name="Percent 2 34 2 2" xfId="30910" xr:uid="{652BFD27-BBFA-4105-A42A-5E99B6505046}"/>
    <cellStyle name="Percent 2 34 3" xfId="11405" xr:uid="{00000000-0005-0000-0000-00008D2C0000}"/>
    <cellStyle name="Percent 2 34 3 2" xfId="30911" xr:uid="{F9355426-4D77-40C6-A750-D0AE7D88FD02}"/>
    <cellStyle name="Percent 2 34 4" xfId="11406" xr:uid="{00000000-0005-0000-0000-00008E2C0000}"/>
    <cellStyle name="Percent 2 34 4 2" xfId="30912" xr:uid="{BEFCA2DE-B4FE-4253-AED9-675C60B55C02}"/>
    <cellStyle name="Percent 2 34 5" xfId="11407" xr:uid="{00000000-0005-0000-0000-00008F2C0000}"/>
    <cellStyle name="Percent 2 34 5 2" xfId="30913" xr:uid="{A52F427A-4806-4618-B890-EAF783880FC4}"/>
    <cellStyle name="Percent 2 34 6" xfId="22568" xr:uid="{19489F04-67A1-445C-95E5-FB4B2271CC8B}"/>
    <cellStyle name="Percent 2 35" xfId="11408" xr:uid="{00000000-0005-0000-0000-0000902C0000}"/>
    <cellStyle name="Percent 2 35 2" xfId="11409" xr:uid="{00000000-0005-0000-0000-0000912C0000}"/>
    <cellStyle name="Percent 2 35 2 2" xfId="30914" xr:uid="{7AE99249-E9DE-403B-8405-45DFAD78F8A8}"/>
    <cellStyle name="Percent 2 35 3" xfId="11410" xr:uid="{00000000-0005-0000-0000-0000922C0000}"/>
    <cellStyle name="Percent 2 35 3 2" xfId="30915" xr:uid="{A217016B-ED56-4195-BB99-C2DC26586B87}"/>
    <cellStyle name="Percent 2 35 4" xfId="11411" xr:uid="{00000000-0005-0000-0000-0000932C0000}"/>
    <cellStyle name="Percent 2 35 4 2" xfId="30916" xr:uid="{C8C37906-1EF4-479D-A1E2-61CFB6CF9CDD}"/>
    <cellStyle name="Percent 2 35 5" xfId="11412" xr:uid="{00000000-0005-0000-0000-0000942C0000}"/>
    <cellStyle name="Percent 2 35 5 2" xfId="30917" xr:uid="{7304853F-D986-411E-9B59-A7CCB1FC3BF1}"/>
    <cellStyle name="Percent 2 35 6" xfId="22569" xr:uid="{C71AD9A7-6A16-423F-93BC-A5B9A1228D0D}"/>
    <cellStyle name="Percent 2 36" xfId="11413" xr:uid="{00000000-0005-0000-0000-0000952C0000}"/>
    <cellStyle name="Percent 2 36 2" xfId="11414" xr:uid="{00000000-0005-0000-0000-0000962C0000}"/>
    <cellStyle name="Percent 2 36 2 2" xfId="30918" xr:uid="{12CA4FA4-D0FC-47E3-8B14-CC8376828BA1}"/>
    <cellStyle name="Percent 2 36 3" xfId="11415" xr:uid="{00000000-0005-0000-0000-0000972C0000}"/>
    <cellStyle name="Percent 2 36 3 2" xfId="30919" xr:uid="{2828CAB5-321E-4FA4-80DF-65F567361D23}"/>
    <cellStyle name="Percent 2 36 4" xfId="11416" xr:uid="{00000000-0005-0000-0000-0000982C0000}"/>
    <cellStyle name="Percent 2 36 4 2" xfId="30920" xr:uid="{394C421D-67FC-46CF-AD43-42F2C287DB86}"/>
    <cellStyle name="Percent 2 36 5" xfId="11417" xr:uid="{00000000-0005-0000-0000-0000992C0000}"/>
    <cellStyle name="Percent 2 36 5 2" xfId="30921" xr:uid="{09E3213B-1885-4167-837B-B36D05BB5F97}"/>
    <cellStyle name="Percent 2 36 6" xfId="22570" xr:uid="{4B34C009-C923-4097-A358-B91128A482D1}"/>
    <cellStyle name="Percent 2 37" xfId="11418" xr:uid="{00000000-0005-0000-0000-00009A2C0000}"/>
    <cellStyle name="Percent 2 37 2" xfId="11419" xr:uid="{00000000-0005-0000-0000-00009B2C0000}"/>
    <cellStyle name="Percent 2 37 2 2" xfId="30922" xr:uid="{15453494-74AE-4A9E-B7E3-45B8D38A0CB6}"/>
    <cellStyle name="Percent 2 37 3" xfId="11420" xr:uid="{00000000-0005-0000-0000-00009C2C0000}"/>
    <cellStyle name="Percent 2 37 3 2" xfId="30923" xr:uid="{EE710F2C-7A48-41D9-BF09-19931D1E5941}"/>
    <cellStyle name="Percent 2 37 4" xfId="11421" xr:uid="{00000000-0005-0000-0000-00009D2C0000}"/>
    <cellStyle name="Percent 2 37 4 2" xfId="30924" xr:uid="{1225D921-141F-49FA-8143-0CF2FD3BF5AA}"/>
    <cellStyle name="Percent 2 37 5" xfId="11422" xr:uid="{00000000-0005-0000-0000-00009E2C0000}"/>
    <cellStyle name="Percent 2 37 5 2" xfId="30925" xr:uid="{6833085F-A096-4C74-AB43-1A39457195F5}"/>
    <cellStyle name="Percent 2 37 6" xfId="22571" xr:uid="{A9B8F1F6-6E63-4E15-97D6-C1AE00DE3F14}"/>
    <cellStyle name="Percent 2 38" xfId="11423" xr:uid="{00000000-0005-0000-0000-00009F2C0000}"/>
    <cellStyle name="Percent 2 38 2" xfId="11424" xr:uid="{00000000-0005-0000-0000-0000A02C0000}"/>
    <cellStyle name="Percent 2 38 2 2" xfId="30926" xr:uid="{289F6163-7FB3-4FA9-9B63-D70E97D37463}"/>
    <cellStyle name="Percent 2 38 3" xfId="11425" xr:uid="{00000000-0005-0000-0000-0000A12C0000}"/>
    <cellStyle name="Percent 2 38 3 2" xfId="30927" xr:uid="{33ED8D25-865F-4AA9-883F-503587338355}"/>
    <cellStyle name="Percent 2 38 4" xfId="11426" xr:uid="{00000000-0005-0000-0000-0000A22C0000}"/>
    <cellStyle name="Percent 2 38 4 2" xfId="30928" xr:uid="{F4B635AA-A220-43DA-921A-9419EE59C82B}"/>
    <cellStyle name="Percent 2 38 5" xfId="11427" xr:uid="{00000000-0005-0000-0000-0000A32C0000}"/>
    <cellStyle name="Percent 2 38 5 2" xfId="30929" xr:uid="{3F9F7EC2-6D07-4DD1-B007-9F6DA2597AEA}"/>
    <cellStyle name="Percent 2 38 6" xfId="22572" xr:uid="{94F9BFBA-0FA3-42BF-AF5E-D4DC60885792}"/>
    <cellStyle name="Percent 2 39" xfId="11428" xr:uid="{00000000-0005-0000-0000-0000A42C0000}"/>
    <cellStyle name="Percent 2 39 2" xfId="11429" xr:uid="{00000000-0005-0000-0000-0000A52C0000}"/>
    <cellStyle name="Percent 2 39 2 2" xfId="30930" xr:uid="{525D355A-382E-4501-A67C-67AD183A59CA}"/>
    <cellStyle name="Percent 2 39 3" xfId="11430" xr:uid="{00000000-0005-0000-0000-0000A62C0000}"/>
    <cellStyle name="Percent 2 39 3 2" xfId="30931" xr:uid="{9E95481E-EE4A-4413-BFB1-CBD4866F8577}"/>
    <cellStyle name="Percent 2 39 4" xfId="11431" xr:uid="{00000000-0005-0000-0000-0000A72C0000}"/>
    <cellStyle name="Percent 2 39 4 2" xfId="30932" xr:uid="{EC054FE8-BD3E-4609-863F-5F4F1A2AD2C4}"/>
    <cellStyle name="Percent 2 39 5" xfId="11432" xr:uid="{00000000-0005-0000-0000-0000A82C0000}"/>
    <cellStyle name="Percent 2 39 5 2" xfId="30933" xr:uid="{4F50D5B0-2546-4F88-9AFF-3056F8C3CF10}"/>
    <cellStyle name="Percent 2 39 6" xfId="22573" xr:uid="{B4574C49-0A5E-41C8-961E-93B25A8DCDF8}"/>
    <cellStyle name="Percent 2 4" xfId="11433" xr:uid="{00000000-0005-0000-0000-0000A92C0000}"/>
    <cellStyle name="Percent 2 4 10" xfId="11434" xr:uid="{00000000-0005-0000-0000-0000AA2C0000}"/>
    <cellStyle name="Percent 2 4 10 2" xfId="11435" xr:uid="{00000000-0005-0000-0000-0000AB2C0000}"/>
    <cellStyle name="Percent 2 4 10 2 2" xfId="30934" xr:uid="{5A64147B-358B-4395-8766-9DC34BAF004E}"/>
    <cellStyle name="Percent 2 4 10 3" xfId="11436" xr:uid="{00000000-0005-0000-0000-0000AC2C0000}"/>
    <cellStyle name="Percent 2 4 10 3 2" xfId="30935" xr:uid="{C78516B7-658F-4E60-8045-0EE79E2A1D47}"/>
    <cellStyle name="Percent 2 4 10 4" xfId="11437" xr:uid="{00000000-0005-0000-0000-0000AD2C0000}"/>
    <cellStyle name="Percent 2 4 10 4 2" xfId="30936" xr:uid="{033A0D0F-63DB-4FA8-B51D-CC023A03ACBD}"/>
    <cellStyle name="Percent 2 4 10 5" xfId="11438" xr:uid="{00000000-0005-0000-0000-0000AE2C0000}"/>
    <cellStyle name="Percent 2 4 10 5 2" xfId="30937" xr:uid="{7381A15F-90F7-477F-ACDC-BE7BC73B4FAE}"/>
    <cellStyle name="Percent 2 4 10 6" xfId="22575" xr:uid="{B0FFB944-32AA-43EA-9778-7D2B4FF2D7A1}"/>
    <cellStyle name="Percent 2 4 11" xfId="11439" xr:uid="{00000000-0005-0000-0000-0000AF2C0000}"/>
    <cellStyle name="Percent 2 4 11 2" xfId="11440" xr:uid="{00000000-0005-0000-0000-0000B02C0000}"/>
    <cellStyle name="Percent 2 4 11 2 2" xfId="30938" xr:uid="{8A179220-5824-4678-B056-A0A085905543}"/>
    <cellStyle name="Percent 2 4 11 3" xfId="11441" xr:uid="{00000000-0005-0000-0000-0000B12C0000}"/>
    <cellStyle name="Percent 2 4 11 3 2" xfId="30939" xr:uid="{27C69FFD-0FB5-4DD2-B6E3-36C3C8676727}"/>
    <cellStyle name="Percent 2 4 11 4" xfId="11442" xr:uid="{00000000-0005-0000-0000-0000B22C0000}"/>
    <cellStyle name="Percent 2 4 11 4 2" xfId="30940" xr:uid="{1740CEF9-1A32-4D08-ACA6-BE5C8E645918}"/>
    <cellStyle name="Percent 2 4 11 5" xfId="11443" xr:uid="{00000000-0005-0000-0000-0000B32C0000}"/>
    <cellStyle name="Percent 2 4 11 5 2" xfId="30941" xr:uid="{9340D970-D046-4DCA-A848-48EE46A86B1A}"/>
    <cellStyle name="Percent 2 4 11 6" xfId="22576" xr:uid="{F6C3B08B-52DF-4808-A691-FC18545D8F76}"/>
    <cellStyle name="Percent 2 4 12" xfId="11444" xr:uid="{00000000-0005-0000-0000-0000B42C0000}"/>
    <cellStyle name="Percent 2 4 12 2" xfId="11445" xr:uid="{00000000-0005-0000-0000-0000B52C0000}"/>
    <cellStyle name="Percent 2 4 12 2 2" xfId="30942" xr:uid="{F5FFB80D-B761-4B7C-BF70-886D1B166123}"/>
    <cellStyle name="Percent 2 4 12 3" xfId="11446" xr:uid="{00000000-0005-0000-0000-0000B62C0000}"/>
    <cellStyle name="Percent 2 4 12 3 2" xfId="30943" xr:uid="{65F2F477-3882-4E4D-9253-0FAE353BF263}"/>
    <cellStyle name="Percent 2 4 12 4" xfId="11447" xr:uid="{00000000-0005-0000-0000-0000B72C0000}"/>
    <cellStyle name="Percent 2 4 12 4 2" xfId="30944" xr:uid="{7DF1AB3F-41D7-4E22-B6D8-8E5FC802A150}"/>
    <cellStyle name="Percent 2 4 12 5" xfId="11448" xr:uid="{00000000-0005-0000-0000-0000B82C0000}"/>
    <cellStyle name="Percent 2 4 12 5 2" xfId="30945" xr:uid="{849F1625-B31B-41F8-B969-C3A5F6EF620C}"/>
    <cellStyle name="Percent 2 4 12 6" xfId="22577" xr:uid="{C9788ED0-CAF8-413A-B0C3-13C51AAE980E}"/>
    <cellStyle name="Percent 2 4 13" xfId="11449" xr:uid="{00000000-0005-0000-0000-0000B92C0000}"/>
    <cellStyle name="Percent 2 4 13 2" xfId="11450" xr:uid="{00000000-0005-0000-0000-0000BA2C0000}"/>
    <cellStyle name="Percent 2 4 13 2 2" xfId="30946" xr:uid="{0164A8D3-D1C8-4399-9CED-20811C7EDB7C}"/>
    <cellStyle name="Percent 2 4 13 3" xfId="11451" xr:uid="{00000000-0005-0000-0000-0000BB2C0000}"/>
    <cellStyle name="Percent 2 4 13 3 2" xfId="30947" xr:uid="{B623817C-521B-4B03-9D4F-63301C704825}"/>
    <cellStyle name="Percent 2 4 13 4" xfId="11452" xr:uid="{00000000-0005-0000-0000-0000BC2C0000}"/>
    <cellStyle name="Percent 2 4 13 4 2" xfId="30948" xr:uid="{36EC6055-6994-404A-AB33-5733B297CE8B}"/>
    <cellStyle name="Percent 2 4 13 5" xfId="11453" xr:uid="{00000000-0005-0000-0000-0000BD2C0000}"/>
    <cellStyle name="Percent 2 4 13 5 2" xfId="30949" xr:uid="{9EAFBCDA-3AFE-4A7E-A7CE-87BB5E9247EE}"/>
    <cellStyle name="Percent 2 4 13 6" xfId="22578" xr:uid="{10F32240-7DD5-41D9-9510-66531BB060AF}"/>
    <cellStyle name="Percent 2 4 14" xfId="11454" xr:uid="{00000000-0005-0000-0000-0000BE2C0000}"/>
    <cellStyle name="Percent 2 4 14 2" xfId="11455" xr:uid="{00000000-0005-0000-0000-0000BF2C0000}"/>
    <cellStyle name="Percent 2 4 14 2 2" xfId="30950" xr:uid="{5AECB1FE-00ED-4D63-A3C2-5BA572DDAB02}"/>
    <cellStyle name="Percent 2 4 14 3" xfId="11456" xr:uid="{00000000-0005-0000-0000-0000C02C0000}"/>
    <cellStyle name="Percent 2 4 14 3 2" xfId="30951" xr:uid="{F76E11E3-CAB6-4E9F-A313-DCCB751F46AA}"/>
    <cellStyle name="Percent 2 4 14 4" xfId="11457" xr:uid="{00000000-0005-0000-0000-0000C12C0000}"/>
    <cellStyle name="Percent 2 4 14 4 2" xfId="30952" xr:uid="{F4E50F5A-4FF4-4BAB-A292-DC87E7721F5C}"/>
    <cellStyle name="Percent 2 4 14 5" xfId="11458" xr:uid="{00000000-0005-0000-0000-0000C22C0000}"/>
    <cellStyle name="Percent 2 4 14 5 2" xfId="30953" xr:uid="{DF1A0EA2-7CC7-45F3-A612-198F004E9E19}"/>
    <cellStyle name="Percent 2 4 14 6" xfId="22579" xr:uid="{EEB2C3D5-13DE-44D4-8858-3BE26C105499}"/>
    <cellStyle name="Percent 2 4 15" xfId="11459" xr:uid="{00000000-0005-0000-0000-0000C32C0000}"/>
    <cellStyle name="Percent 2 4 15 2" xfId="11460" xr:uid="{00000000-0005-0000-0000-0000C42C0000}"/>
    <cellStyle name="Percent 2 4 15 2 2" xfId="30954" xr:uid="{914FD7C8-EDB3-4DA5-A925-6CD6D4EFFA04}"/>
    <cellStyle name="Percent 2 4 15 3" xfId="11461" xr:uid="{00000000-0005-0000-0000-0000C52C0000}"/>
    <cellStyle name="Percent 2 4 15 3 2" xfId="30955" xr:uid="{FC809469-F24F-41B4-BE1A-F1F8E548C324}"/>
    <cellStyle name="Percent 2 4 15 4" xfId="11462" xr:uid="{00000000-0005-0000-0000-0000C62C0000}"/>
    <cellStyle name="Percent 2 4 15 4 2" xfId="30956" xr:uid="{7C1D42BB-B817-4DB4-81A2-5E91DEEA9762}"/>
    <cellStyle name="Percent 2 4 15 5" xfId="11463" xr:uid="{00000000-0005-0000-0000-0000C72C0000}"/>
    <cellStyle name="Percent 2 4 15 5 2" xfId="30957" xr:uid="{9731D199-004A-46F1-A2F5-324D47E00F70}"/>
    <cellStyle name="Percent 2 4 15 6" xfId="22580" xr:uid="{7F474731-85D6-432F-8C20-AE3237AAD752}"/>
    <cellStyle name="Percent 2 4 16" xfId="11464" xr:uid="{00000000-0005-0000-0000-0000C82C0000}"/>
    <cellStyle name="Percent 2 4 16 2" xfId="11465" xr:uid="{00000000-0005-0000-0000-0000C92C0000}"/>
    <cellStyle name="Percent 2 4 16 2 2" xfId="30958" xr:uid="{7909FD84-63FA-48A0-B90B-5BF607763F59}"/>
    <cellStyle name="Percent 2 4 16 3" xfId="11466" xr:uid="{00000000-0005-0000-0000-0000CA2C0000}"/>
    <cellStyle name="Percent 2 4 16 3 2" xfId="30959" xr:uid="{AE6D1505-6F4F-4E8D-B10C-63F6DA0C42CA}"/>
    <cellStyle name="Percent 2 4 16 4" xfId="11467" xr:uid="{00000000-0005-0000-0000-0000CB2C0000}"/>
    <cellStyle name="Percent 2 4 16 4 2" xfId="30960" xr:uid="{6B4EC006-82AC-4519-A8F9-E48E2EC6FE19}"/>
    <cellStyle name="Percent 2 4 16 5" xfId="11468" xr:uid="{00000000-0005-0000-0000-0000CC2C0000}"/>
    <cellStyle name="Percent 2 4 16 5 2" xfId="30961" xr:uid="{A984C534-2D35-4846-9A3C-AAF59E6E28DF}"/>
    <cellStyle name="Percent 2 4 16 6" xfId="22581" xr:uid="{9F0F83A4-060A-4DC2-96E2-8328AE216C42}"/>
    <cellStyle name="Percent 2 4 17" xfId="11469" xr:uid="{00000000-0005-0000-0000-0000CD2C0000}"/>
    <cellStyle name="Percent 2 4 17 2" xfId="11470" xr:uid="{00000000-0005-0000-0000-0000CE2C0000}"/>
    <cellStyle name="Percent 2 4 17 2 2" xfId="30962" xr:uid="{7EC2DAE9-F2CC-4CBC-9F6C-A3D1C5F87463}"/>
    <cellStyle name="Percent 2 4 17 3" xfId="11471" xr:uid="{00000000-0005-0000-0000-0000CF2C0000}"/>
    <cellStyle name="Percent 2 4 17 3 2" xfId="30963" xr:uid="{BC19D0EB-5DDE-4852-BF64-48A8CF94DE77}"/>
    <cellStyle name="Percent 2 4 17 4" xfId="11472" xr:uid="{00000000-0005-0000-0000-0000D02C0000}"/>
    <cellStyle name="Percent 2 4 17 4 2" xfId="30964" xr:uid="{49654C21-7AA7-4BC5-9AA5-202E27D1B387}"/>
    <cellStyle name="Percent 2 4 17 5" xfId="11473" xr:uid="{00000000-0005-0000-0000-0000D12C0000}"/>
    <cellStyle name="Percent 2 4 17 5 2" xfId="30965" xr:uid="{30D97DDE-E396-4505-A55B-740D38FD9682}"/>
    <cellStyle name="Percent 2 4 17 6" xfId="22582" xr:uid="{B4CB3166-38FB-414C-B428-CA3B2BE31B4D}"/>
    <cellStyle name="Percent 2 4 18" xfId="11474" xr:uid="{00000000-0005-0000-0000-0000D22C0000}"/>
    <cellStyle name="Percent 2 4 18 2" xfId="30966" xr:uid="{058083FA-F2F7-451E-912B-A1CD6504E092}"/>
    <cellStyle name="Percent 2 4 18 3" xfId="23724" xr:uid="{76EB70DA-F66A-49CC-9B38-AFE56E414870}"/>
    <cellStyle name="Percent 2 4 19" xfId="11475" xr:uid="{00000000-0005-0000-0000-0000D32C0000}"/>
    <cellStyle name="Percent 2 4 19 2" xfId="22574" xr:uid="{22F40F6F-C5CA-4D7B-881D-1762C0389BF4}"/>
    <cellStyle name="Percent 2 4 2" xfId="11476" xr:uid="{00000000-0005-0000-0000-0000D42C0000}"/>
    <cellStyle name="Percent 2 4 2 2" xfId="11477" xr:uid="{00000000-0005-0000-0000-0000D52C0000}"/>
    <cellStyle name="Percent 2 4 2 2 2" xfId="22583" xr:uid="{F1BEA320-1D5B-4025-A54E-BF4F7F98713F}"/>
    <cellStyle name="Percent 2 4 2 3" xfId="11478" xr:uid="{00000000-0005-0000-0000-0000D62C0000}"/>
    <cellStyle name="Percent 2 4 2 3 2" xfId="30967" xr:uid="{96D55641-E53F-479A-BB47-2F8412AF5FE2}"/>
    <cellStyle name="Percent 2 4 2 4" xfId="11479" xr:uid="{00000000-0005-0000-0000-0000D72C0000}"/>
    <cellStyle name="Percent 2 4 2 4 2" xfId="30968" xr:uid="{320286A5-828B-4F2B-A91E-FCBD2DC141DC}"/>
    <cellStyle name="Percent 2 4 2 5" xfId="11480" xr:uid="{00000000-0005-0000-0000-0000D82C0000}"/>
    <cellStyle name="Percent 2 4 2 5 2" xfId="30969" xr:uid="{619B8283-AF8F-4B76-9B82-E167F1BBBA4B}"/>
    <cellStyle name="Percent 2 4 2 6" xfId="20365" xr:uid="{90568EB3-411A-41C9-9E2D-C52B7458807A}"/>
    <cellStyle name="Percent 2 4 20" xfId="11481" xr:uid="{00000000-0005-0000-0000-0000D92C0000}"/>
    <cellStyle name="Percent 2 4 20 2" xfId="30970" xr:uid="{26A663C6-B9CC-480C-AAFE-0D2E3A097AA6}"/>
    <cellStyle name="Percent 2 4 21" xfId="11482" xr:uid="{00000000-0005-0000-0000-0000DA2C0000}"/>
    <cellStyle name="Percent 2 4 21 2" xfId="30971" xr:uid="{3163E0C2-1650-4BD2-B9C8-CE9791CD27F3}"/>
    <cellStyle name="Percent 2 4 22" xfId="11483" xr:uid="{00000000-0005-0000-0000-0000DB2C0000}"/>
    <cellStyle name="Percent 2 4 22 2" xfId="30972" xr:uid="{CE7D7C0E-04EF-4F23-9759-0FF7568AEFC9}"/>
    <cellStyle name="Percent 2 4 23" xfId="20364" xr:uid="{1DE9FB5D-9A71-4D32-88B3-35111A63D53A}"/>
    <cellStyle name="Percent 2 4 3" xfId="11484" xr:uid="{00000000-0005-0000-0000-0000DC2C0000}"/>
    <cellStyle name="Percent 2 4 3 2" xfId="11485" xr:uid="{00000000-0005-0000-0000-0000DD2C0000}"/>
    <cellStyle name="Percent 2 4 3 2 2" xfId="22584" xr:uid="{189D6DD6-B597-4B11-8F6A-33181A4AF195}"/>
    <cellStyle name="Percent 2 4 3 3" xfId="11486" xr:uid="{00000000-0005-0000-0000-0000DE2C0000}"/>
    <cellStyle name="Percent 2 4 3 3 2" xfId="30973" xr:uid="{E00C70E6-76CE-492D-BBCE-7B0D6F52F022}"/>
    <cellStyle name="Percent 2 4 3 4" xfId="11487" xr:uid="{00000000-0005-0000-0000-0000DF2C0000}"/>
    <cellStyle name="Percent 2 4 3 4 2" xfId="30974" xr:uid="{55393F5E-9294-4471-91BB-0D606792EC60}"/>
    <cellStyle name="Percent 2 4 3 5" xfId="11488" xr:uid="{00000000-0005-0000-0000-0000E02C0000}"/>
    <cellStyle name="Percent 2 4 3 5 2" xfId="30975" xr:uid="{C8DE624F-2C26-42F5-8537-197667411B64}"/>
    <cellStyle name="Percent 2 4 3 6" xfId="20366" xr:uid="{B4D66315-CCA3-4074-9C9D-E370422DFFEE}"/>
    <cellStyle name="Percent 2 4 4" xfId="11489" xr:uid="{00000000-0005-0000-0000-0000E12C0000}"/>
    <cellStyle name="Percent 2 4 4 2" xfId="11490" xr:uid="{00000000-0005-0000-0000-0000E22C0000}"/>
    <cellStyle name="Percent 2 4 4 2 2" xfId="22585" xr:uid="{ABEA6D89-CF6D-4EA9-8D53-2718BA906D27}"/>
    <cellStyle name="Percent 2 4 4 3" xfId="11491" xr:uid="{00000000-0005-0000-0000-0000E32C0000}"/>
    <cellStyle name="Percent 2 4 4 3 2" xfId="30976" xr:uid="{7FBDE089-CCFE-4A80-AB33-33C184F31355}"/>
    <cellStyle name="Percent 2 4 4 4" xfId="11492" xr:uid="{00000000-0005-0000-0000-0000E42C0000}"/>
    <cellStyle name="Percent 2 4 4 4 2" xfId="30977" xr:uid="{3108D35F-0AB0-406A-882D-018DFA7DAF06}"/>
    <cellStyle name="Percent 2 4 4 5" xfId="11493" xr:uid="{00000000-0005-0000-0000-0000E52C0000}"/>
    <cellStyle name="Percent 2 4 4 5 2" xfId="30978" xr:uid="{26AFAB3F-6CF0-4505-8B16-E4B8D73E3987}"/>
    <cellStyle name="Percent 2 4 4 6" xfId="20367" xr:uid="{A6386432-8A6F-4E6F-BAB7-F23F7108111D}"/>
    <cellStyle name="Percent 2 4 5" xfId="11494" xr:uid="{00000000-0005-0000-0000-0000E62C0000}"/>
    <cellStyle name="Percent 2 4 5 2" xfId="11495" xr:uid="{00000000-0005-0000-0000-0000E72C0000}"/>
    <cellStyle name="Percent 2 4 5 2 2" xfId="22586" xr:uid="{D435EBD8-76BA-4928-BB1F-6C22D327F51F}"/>
    <cellStyle name="Percent 2 4 5 3" xfId="11496" xr:uid="{00000000-0005-0000-0000-0000E82C0000}"/>
    <cellStyle name="Percent 2 4 5 3 2" xfId="30979" xr:uid="{3F16D627-565A-49B7-901C-C8060EF65967}"/>
    <cellStyle name="Percent 2 4 5 4" xfId="11497" xr:uid="{00000000-0005-0000-0000-0000E92C0000}"/>
    <cellStyle name="Percent 2 4 5 4 2" xfId="30980" xr:uid="{C9D852FB-8F45-42D9-8AD4-8358910DE511}"/>
    <cellStyle name="Percent 2 4 5 5" xfId="11498" xr:uid="{00000000-0005-0000-0000-0000EA2C0000}"/>
    <cellStyle name="Percent 2 4 5 5 2" xfId="30981" xr:uid="{6F4A966F-D7D7-415E-A399-96D484213A07}"/>
    <cellStyle name="Percent 2 4 5 6" xfId="20368" xr:uid="{6C3DB89D-8F9B-494C-A3BC-7DD7F9596C21}"/>
    <cellStyle name="Percent 2 4 6" xfId="11499" xr:uid="{00000000-0005-0000-0000-0000EB2C0000}"/>
    <cellStyle name="Percent 2 4 6 2" xfId="11500" xr:uid="{00000000-0005-0000-0000-0000EC2C0000}"/>
    <cellStyle name="Percent 2 4 6 2 2" xfId="22587" xr:uid="{1562CC96-34B5-417F-9B42-FD5AC82930B1}"/>
    <cellStyle name="Percent 2 4 6 3" xfId="11501" xr:uid="{00000000-0005-0000-0000-0000ED2C0000}"/>
    <cellStyle name="Percent 2 4 6 3 2" xfId="30982" xr:uid="{02B7E9CD-3A15-40B8-9F6D-BAF26EFBD994}"/>
    <cellStyle name="Percent 2 4 6 4" xfId="11502" xr:uid="{00000000-0005-0000-0000-0000EE2C0000}"/>
    <cellStyle name="Percent 2 4 6 4 2" xfId="30983" xr:uid="{61377844-5CD6-49CE-8C85-D17983063028}"/>
    <cellStyle name="Percent 2 4 6 5" xfId="11503" xr:uid="{00000000-0005-0000-0000-0000EF2C0000}"/>
    <cellStyle name="Percent 2 4 6 5 2" xfId="30984" xr:uid="{95677A19-E721-472A-BE6A-1DE7D1129A25}"/>
    <cellStyle name="Percent 2 4 6 6" xfId="20369" xr:uid="{704CA7F6-37E8-47B0-8C5B-4515FDA960E9}"/>
    <cellStyle name="Percent 2 4 7" xfId="11504" xr:uid="{00000000-0005-0000-0000-0000F02C0000}"/>
    <cellStyle name="Percent 2 4 7 2" xfId="11505" xr:uid="{00000000-0005-0000-0000-0000F12C0000}"/>
    <cellStyle name="Percent 2 4 7 2 2" xfId="22588" xr:uid="{9E28AE3A-646C-43C8-8F5A-4626EF48CF0A}"/>
    <cellStyle name="Percent 2 4 7 3" xfId="11506" xr:uid="{00000000-0005-0000-0000-0000F22C0000}"/>
    <cellStyle name="Percent 2 4 7 3 2" xfId="30985" xr:uid="{29F34FFA-DE41-468F-8ABA-861BCAC1FEAC}"/>
    <cellStyle name="Percent 2 4 7 4" xfId="11507" xr:uid="{00000000-0005-0000-0000-0000F32C0000}"/>
    <cellStyle name="Percent 2 4 7 4 2" xfId="30986" xr:uid="{4665F1F4-2300-4DCC-80A9-74628F9B1A88}"/>
    <cellStyle name="Percent 2 4 7 5" xfId="11508" xr:uid="{00000000-0005-0000-0000-0000F42C0000}"/>
    <cellStyle name="Percent 2 4 7 5 2" xfId="30987" xr:uid="{F88D1E9B-A663-4D19-8EE4-BD5F6FB944C5}"/>
    <cellStyle name="Percent 2 4 7 6" xfId="20370" xr:uid="{ACC06C3D-E7DD-4CB1-8D67-6E84E3A26573}"/>
    <cellStyle name="Percent 2 4 8" xfId="11509" xr:uid="{00000000-0005-0000-0000-0000F52C0000}"/>
    <cellStyle name="Percent 2 4 8 2" xfId="11510" xr:uid="{00000000-0005-0000-0000-0000F62C0000}"/>
    <cellStyle name="Percent 2 4 8 2 2" xfId="22589" xr:uid="{413BD096-7AB1-43CC-BDF1-BD720DDD0A71}"/>
    <cellStyle name="Percent 2 4 8 3" xfId="11511" xr:uid="{00000000-0005-0000-0000-0000F72C0000}"/>
    <cellStyle name="Percent 2 4 8 3 2" xfId="30988" xr:uid="{72263735-98D0-4B8B-AC9C-5D0685CEFC22}"/>
    <cellStyle name="Percent 2 4 8 4" xfId="11512" xr:uid="{00000000-0005-0000-0000-0000F82C0000}"/>
    <cellStyle name="Percent 2 4 8 4 2" xfId="30989" xr:uid="{CE5C8B89-0E95-4594-91D4-4310D9EB3831}"/>
    <cellStyle name="Percent 2 4 8 5" xfId="11513" xr:uid="{00000000-0005-0000-0000-0000F92C0000}"/>
    <cellStyle name="Percent 2 4 8 5 2" xfId="30990" xr:uid="{42748801-FFE8-4053-B559-89517325EEA4}"/>
    <cellStyle name="Percent 2 4 8 6" xfId="20371" xr:uid="{6F761A08-50E9-411D-A77C-36049EB8593B}"/>
    <cellStyle name="Percent 2 4 9" xfId="11514" xr:uid="{00000000-0005-0000-0000-0000FA2C0000}"/>
    <cellStyle name="Percent 2 4 9 2" xfId="11515" xr:uid="{00000000-0005-0000-0000-0000FB2C0000}"/>
    <cellStyle name="Percent 2 4 9 2 2" xfId="30991" xr:uid="{3DF0AD75-C6CA-44E3-8ECE-CD8ED36BBB0A}"/>
    <cellStyle name="Percent 2 4 9 3" xfId="11516" xr:uid="{00000000-0005-0000-0000-0000FC2C0000}"/>
    <cellStyle name="Percent 2 4 9 3 2" xfId="30992" xr:uid="{FD95C4E1-7548-429C-88C5-C29DF4654D72}"/>
    <cellStyle name="Percent 2 4 9 4" xfId="11517" xr:uid="{00000000-0005-0000-0000-0000FD2C0000}"/>
    <cellStyle name="Percent 2 4 9 4 2" xfId="30993" xr:uid="{16A3BB58-B83D-410B-B91A-BBD326C6D142}"/>
    <cellStyle name="Percent 2 4 9 5" xfId="11518" xr:uid="{00000000-0005-0000-0000-0000FE2C0000}"/>
    <cellStyle name="Percent 2 4 9 5 2" xfId="30994" xr:uid="{A61E27F9-7641-4091-9059-B1F8E18D1E0B}"/>
    <cellStyle name="Percent 2 4 9 6" xfId="22590" xr:uid="{364B9032-BC09-40AD-94BA-26957B844FA9}"/>
    <cellStyle name="Percent 2 40" xfId="11519" xr:uid="{00000000-0005-0000-0000-0000FF2C0000}"/>
    <cellStyle name="Percent 2 40 2" xfId="11520" xr:uid="{00000000-0005-0000-0000-0000002D0000}"/>
    <cellStyle name="Percent 2 40 2 2" xfId="30995" xr:uid="{F96A3BBB-5DF0-4BC0-9558-49CAFD3DF975}"/>
    <cellStyle name="Percent 2 40 3" xfId="11521" xr:uid="{00000000-0005-0000-0000-0000012D0000}"/>
    <cellStyle name="Percent 2 40 3 2" xfId="30996" xr:uid="{7D21870D-D168-4196-9D2C-CE6FDABCCD9D}"/>
    <cellStyle name="Percent 2 40 4" xfId="11522" xr:uid="{00000000-0005-0000-0000-0000022D0000}"/>
    <cellStyle name="Percent 2 40 4 2" xfId="30997" xr:uid="{80A9D11A-736C-4D76-8575-CF5A81548273}"/>
    <cellStyle name="Percent 2 40 5" xfId="11523" xr:uid="{00000000-0005-0000-0000-0000032D0000}"/>
    <cellStyle name="Percent 2 40 5 2" xfId="30998" xr:uid="{66FA5D5E-8D84-46EE-99AD-BD513016248E}"/>
    <cellStyle name="Percent 2 40 6" xfId="22591" xr:uid="{265DBCA2-D754-4B5C-AED7-D9B06B65A094}"/>
    <cellStyle name="Percent 2 41" xfId="11524" xr:uid="{00000000-0005-0000-0000-0000042D0000}"/>
    <cellStyle name="Percent 2 41 2" xfId="11525" xr:uid="{00000000-0005-0000-0000-0000052D0000}"/>
    <cellStyle name="Percent 2 41 2 2" xfId="30999" xr:uid="{5DC4FEDF-7CB5-4845-9F01-A3743CB9A758}"/>
    <cellStyle name="Percent 2 41 3" xfId="11526" xr:uid="{00000000-0005-0000-0000-0000062D0000}"/>
    <cellStyle name="Percent 2 41 3 2" xfId="31000" xr:uid="{5A3EE996-9ACA-4832-893F-09BF46C793AA}"/>
    <cellStyle name="Percent 2 41 4" xfId="11527" xr:uid="{00000000-0005-0000-0000-0000072D0000}"/>
    <cellStyle name="Percent 2 41 4 2" xfId="31001" xr:uid="{AB31F793-D6A3-4100-9C4F-B0CD44C06266}"/>
    <cellStyle name="Percent 2 41 5" xfId="11528" xr:uid="{00000000-0005-0000-0000-0000082D0000}"/>
    <cellStyle name="Percent 2 41 5 2" xfId="31002" xr:uid="{C42D4095-B800-4AE2-81C0-CCCE0545102C}"/>
    <cellStyle name="Percent 2 41 6" xfId="22592" xr:uid="{6E5AADFC-FC43-4A29-BE49-E0B130431EE4}"/>
    <cellStyle name="Percent 2 42" xfId="11529" xr:uid="{00000000-0005-0000-0000-0000092D0000}"/>
    <cellStyle name="Percent 2 42 2" xfId="11530" xr:uid="{00000000-0005-0000-0000-00000A2D0000}"/>
    <cellStyle name="Percent 2 42 2 2" xfId="31003" xr:uid="{0D5BA885-CD08-462A-B6AA-D14DBC981ADB}"/>
    <cellStyle name="Percent 2 42 3" xfId="11531" xr:uid="{00000000-0005-0000-0000-00000B2D0000}"/>
    <cellStyle name="Percent 2 42 3 2" xfId="31004" xr:uid="{E55181BA-58D8-47F8-9183-90687CB5EFCF}"/>
    <cellStyle name="Percent 2 42 4" xfId="11532" xr:uid="{00000000-0005-0000-0000-00000C2D0000}"/>
    <cellStyle name="Percent 2 42 4 2" xfId="31005" xr:uid="{39DE11C5-FC28-4A71-B23B-ABB5C818F18F}"/>
    <cellStyle name="Percent 2 42 5" xfId="11533" xr:uid="{00000000-0005-0000-0000-00000D2D0000}"/>
    <cellStyle name="Percent 2 42 5 2" xfId="31006" xr:uid="{2AE2A45F-7FC0-49AE-A9D8-92DC5B0A1F8E}"/>
    <cellStyle name="Percent 2 42 6" xfId="22593" xr:uid="{48DC138C-3C49-449D-AF5E-97C7F2CB5739}"/>
    <cellStyle name="Percent 2 43" xfId="11534" xr:uid="{00000000-0005-0000-0000-00000E2D0000}"/>
    <cellStyle name="Percent 2 43 2" xfId="11535" xr:uid="{00000000-0005-0000-0000-00000F2D0000}"/>
    <cellStyle name="Percent 2 43 2 2" xfId="31007" xr:uid="{6164F812-043B-42EB-83E3-ED3CF52BDDDD}"/>
    <cellStyle name="Percent 2 43 3" xfId="11536" xr:uid="{00000000-0005-0000-0000-0000102D0000}"/>
    <cellStyle name="Percent 2 43 3 2" xfId="31008" xr:uid="{A76DE454-8904-416B-9C21-96B90562D442}"/>
    <cellStyle name="Percent 2 43 4" xfId="11537" xr:uid="{00000000-0005-0000-0000-0000112D0000}"/>
    <cellStyle name="Percent 2 43 4 2" xfId="31009" xr:uid="{F9539A21-9D5F-4947-B1F8-3BF670073E57}"/>
    <cellStyle name="Percent 2 43 5" xfId="11538" xr:uid="{00000000-0005-0000-0000-0000122D0000}"/>
    <cellStyle name="Percent 2 43 5 2" xfId="31010" xr:uid="{D8C70F78-2A4D-44C2-AC3F-1F640E4F6FDA}"/>
    <cellStyle name="Percent 2 43 6" xfId="22594" xr:uid="{E21FAA28-D3C2-451B-A089-0CAFBFF746C5}"/>
    <cellStyle name="Percent 2 44" xfId="11539" xr:uid="{00000000-0005-0000-0000-0000132D0000}"/>
    <cellStyle name="Percent 2 44 2" xfId="11540" xr:uid="{00000000-0005-0000-0000-0000142D0000}"/>
    <cellStyle name="Percent 2 44 2 2" xfId="31011" xr:uid="{473E5908-67B5-4B1D-B072-B91E327BAC6F}"/>
    <cellStyle name="Percent 2 44 3" xfId="11541" xr:uid="{00000000-0005-0000-0000-0000152D0000}"/>
    <cellStyle name="Percent 2 44 3 2" xfId="31012" xr:uid="{5F11CE96-BE47-47F5-A433-3635EAA3EE9C}"/>
    <cellStyle name="Percent 2 44 4" xfId="11542" xr:uid="{00000000-0005-0000-0000-0000162D0000}"/>
    <cellStyle name="Percent 2 44 4 2" xfId="31013" xr:uid="{62D63A47-7D15-4F55-9AA3-AF325BA0CB57}"/>
    <cellStyle name="Percent 2 44 5" xfId="11543" xr:uid="{00000000-0005-0000-0000-0000172D0000}"/>
    <cellStyle name="Percent 2 44 5 2" xfId="31014" xr:uid="{A40830C9-DFA8-46E8-BC3C-52371B075B75}"/>
    <cellStyle name="Percent 2 44 6" xfId="22595" xr:uid="{50A4C9CB-010D-469D-8EA4-54FA818360FC}"/>
    <cellStyle name="Percent 2 45" xfId="11544" xr:uid="{00000000-0005-0000-0000-0000182D0000}"/>
    <cellStyle name="Percent 2 45 2" xfId="11545" xr:uid="{00000000-0005-0000-0000-0000192D0000}"/>
    <cellStyle name="Percent 2 45 2 2" xfId="31015" xr:uid="{5244C0C6-1126-4974-A279-082B9BABBF94}"/>
    <cellStyle name="Percent 2 45 3" xfId="11546" xr:uid="{00000000-0005-0000-0000-00001A2D0000}"/>
    <cellStyle name="Percent 2 45 3 2" xfId="31016" xr:uid="{9D52B820-D2CA-438D-8799-710EE1D8DE96}"/>
    <cellStyle name="Percent 2 45 4" xfId="11547" xr:uid="{00000000-0005-0000-0000-00001B2D0000}"/>
    <cellStyle name="Percent 2 45 4 2" xfId="31017" xr:uid="{DB6CFF87-0A45-490E-BC9C-11431C1959C3}"/>
    <cellStyle name="Percent 2 45 5" xfId="11548" xr:uid="{00000000-0005-0000-0000-00001C2D0000}"/>
    <cellStyle name="Percent 2 45 5 2" xfId="31018" xr:uid="{A50522B1-AFE0-452E-84F0-354B765B660D}"/>
    <cellStyle name="Percent 2 45 6" xfId="22596" xr:uid="{931A9DC0-7B31-4DAC-8A80-72AF3AEA1F65}"/>
    <cellStyle name="Percent 2 46" xfId="11549" xr:uid="{00000000-0005-0000-0000-00001D2D0000}"/>
    <cellStyle name="Percent 2 46 2" xfId="11550" xr:uid="{00000000-0005-0000-0000-00001E2D0000}"/>
    <cellStyle name="Percent 2 46 2 2" xfId="31019" xr:uid="{13F6695B-5672-407F-9693-B7E73731F171}"/>
    <cellStyle name="Percent 2 46 3" xfId="11551" xr:uid="{00000000-0005-0000-0000-00001F2D0000}"/>
    <cellStyle name="Percent 2 46 3 2" xfId="31020" xr:uid="{ACE4A3B4-F505-4D21-A7A5-F2B4F86C84EE}"/>
    <cellStyle name="Percent 2 46 4" xfId="11552" xr:uid="{00000000-0005-0000-0000-0000202D0000}"/>
    <cellStyle name="Percent 2 46 4 2" xfId="31021" xr:uid="{F937C574-6355-4CC5-AD88-3982E74F1F00}"/>
    <cellStyle name="Percent 2 46 5" xfId="11553" xr:uid="{00000000-0005-0000-0000-0000212D0000}"/>
    <cellStyle name="Percent 2 46 5 2" xfId="31022" xr:uid="{42D953BF-370F-48BD-A6DE-E29AD62773C2}"/>
    <cellStyle name="Percent 2 46 6" xfId="22597" xr:uid="{FC6935EA-1AB8-4B55-91DA-0918AEA52377}"/>
    <cellStyle name="Percent 2 47" xfId="11554" xr:uid="{00000000-0005-0000-0000-0000222D0000}"/>
    <cellStyle name="Percent 2 47 2" xfId="11555" xr:uid="{00000000-0005-0000-0000-0000232D0000}"/>
    <cellStyle name="Percent 2 47 2 2" xfId="31023" xr:uid="{0FEDE08D-FFB0-4BC9-81E0-C04EB655A213}"/>
    <cellStyle name="Percent 2 47 3" xfId="11556" xr:uid="{00000000-0005-0000-0000-0000242D0000}"/>
    <cellStyle name="Percent 2 47 3 2" xfId="31024" xr:uid="{24AFECEF-D129-49FD-B5D9-06C501AEC423}"/>
    <cellStyle name="Percent 2 47 4" xfId="11557" xr:uid="{00000000-0005-0000-0000-0000252D0000}"/>
    <cellStyle name="Percent 2 47 4 2" xfId="31025" xr:uid="{244DAECE-7B06-46E8-B34F-6C98277C2223}"/>
    <cellStyle name="Percent 2 47 5" xfId="11558" xr:uid="{00000000-0005-0000-0000-0000262D0000}"/>
    <cellStyle name="Percent 2 47 5 2" xfId="31026" xr:uid="{A984C121-3DE9-4374-90BA-D0B265E1C89F}"/>
    <cellStyle name="Percent 2 47 6" xfId="22598" xr:uid="{7CAC15B6-CBF5-4279-8FA0-5BF15B4C5FCF}"/>
    <cellStyle name="Percent 2 48" xfId="11559" xr:uid="{00000000-0005-0000-0000-0000272D0000}"/>
    <cellStyle name="Percent 2 48 2" xfId="11560" xr:uid="{00000000-0005-0000-0000-0000282D0000}"/>
    <cellStyle name="Percent 2 48 2 2" xfId="11561" xr:uid="{00000000-0005-0000-0000-0000292D0000}"/>
    <cellStyle name="Percent 2 48 2 2 2" xfId="31027" xr:uid="{35FC3A43-A5D4-4BB5-AEF1-30806B76CD8A}"/>
    <cellStyle name="Percent 2 48 2 3" xfId="11562" xr:uid="{00000000-0005-0000-0000-00002A2D0000}"/>
    <cellStyle name="Percent 2 48 2 3 2" xfId="31028" xr:uid="{F2ADFB75-E8BE-4885-9B31-D6CDEF740211}"/>
    <cellStyle name="Percent 2 48 2 4" xfId="11563" xr:uid="{00000000-0005-0000-0000-00002B2D0000}"/>
    <cellStyle name="Percent 2 48 2 4 2" xfId="31029" xr:uid="{85D10D64-069D-451B-89D4-F289E7BC5027}"/>
    <cellStyle name="Percent 2 48 2 5" xfId="11564" xr:uid="{00000000-0005-0000-0000-00002C2D0000}"/>
    <cellStyle name="Percent 2 48 2 5 2" xfId="31030" xr:uid="{3DE2A32C-96CC-4B6C-9C3E-DBF8A17C76C8}"/>
    <cellStyle name="Percent 2 48 2 6" xfId="22600" xr:uid="{E38A7F30-9BAE-4167-B5B8-3E78BFF0CA61}"/>
    <cellStyle name="Percent 2 48 3" xfId="11565" xr:uid="{00000000-0005-0000-0000-00002D2D0000}"/>
    <cellStyle name="Percent 2 48 3 2" xfId="31031" xr:uid="{76D7656D-30E9-4EC0-82D7-A63AE8324861}"/>
    <cellStyle name="Percent 2 48 4" xfId="11566" xr:uid="{00000000-0005-0000-0000-00002E2D0000}"/>
    <cellStyle name="Percent 2 48 4 2" xfId="31032" xr:uid="{173BC9E2-2DE7-4CE5-ADD1-B9DFD6F35236}"/>
    <cellStyle name="Percent 2 48 5" xfId="11567" xr:uid="{00000000-0005-0000-0000-00002F2D0000}"/>
    <cellStyle name="Percent 2 48 5 2" xfId="31033" xr:uid="{61FB57F2-9FD2-4052-8D11-0F4AEFA5152A}"/>
    <cellStyle name="Percent 2 48 6" xfId="11568" xr:uid="{00000000-0005-0000-0000-0000302D0000}"/>
    <cellStyle name="Percent 2 48 6 2" xfId="31034" xr:uid="{86E93439-4FEC-41A7-8AC8-36892BB8DFFF}"/>
    <cellStyle name="Percent 2 48 7" xfId="11569" xr:uid="{00000000-0005-0000-0000-0000312D0000}"/>
    <cellStyle name="Percent 2 48 7 2" xfId="31035" xr:uid="{DF886D27-99A4-4D08-A0AF-17737ED85FF5}"/>
    <cellStyle name="Percent 2 48 8" xfId="22599" xr:uid="{2F9C64D3-FE55-4C73-B07C-DB11EEB78ECA}"/>
    <cellStyle name="Percent 2 49" xfId="11570" xr:uid="{00000000-0005-0000-0000-0000322D0000}"/>
    <cellStyle name="Percent 2 49 2" xfId="11571" xr:uid="{00000000-0005-0000-0000-0000332D0000}"/>
    <cellStyle name="Percent 2 49 2 2" xfId="31036" xr:uid="{7C464017-8DD5-4051-BC10-CAEF5E9094A3}"/>
    <cellStyle name="Percent 2 49 3" xfId="11572" xr:uid="{00000000-0005-0000-0000-0000342D0000}"/>
    <cellStyle name="Percent 2 49 3 2" xfId="31037" xr:uid="{67675DBE-96B1-4BE2-A4AD-C25522A5FC55}"/>
    <cellStyle name="Percent 2 49 4" xfId="11573" xr:uid="{00000000-0005-0000-0000-0000352D0000}"/>
    <cellStyle name="Percent 2 49 4 2" xfId="31038" xr:uid="{FB1401C9-D5FF-4CD3-A6B3-706E511EF398}"/>
    <cellStyle name="Percent 2 49 5" xfId="11574" xr:uid="{00000000-0005-0000-0000-0000362D0000}"/>
    <cellStyle name="Percent 2 49 5 2" xfId="31039" xr:uid="{0749B613-D696-4C5B-8428-2FE8F15CECD9}"/>
    <cellStyle name="Percent 2 49 6" xfId="11575" xr:uid="{00000000-0005-0000-0000-0000372D0000}"/>
    <cellStyle name="Percent 2 49 6 2" xfId="31040" xr:uid="{034B518F-86CA-434F-A138-AB52A6A8C396}"/>
    <cellStyle name="Percent 2 49 7" xfId="22601" xr:uid="{720A7DD8-01C8-4676-9DD6-02371FC2B5D5}"/>
    <cellStyle name="Percent 2 5" xfId="11576" xr:uid="{00000000-0005-0000-0000-0000382D0000}"/>
    <cellStyle name="Percent 2 5 10" xfId="11577" xr:uid="{00000000-0005-0000-0000-0000392D0000}"/>
    <cellStyle name="Percent 2 5 10 2" xfId="11578" xr:uid="{00000000-0005-0000-0000-00003A2D0000}"/>
    <cellStyle name="Percent 2 5 10 2 2" xfId="31041" xr:uid="{5F8A6E0E-69DD-46DB-8803-748C22D841E5}"/>
    <cellStyle name="Percent 2 5 10 3" xfId="11579" xr:uid="{00000000-0005-0000-0000-00003B2D0000}"/>
    <cellStyle name="Percent 2 5 10 3 2" xfId="31042" xr:uid="{A8670C74-A4ED-467A-9DD4-F9CDB9C2EC45}"/>
    <cellStyle name="Percent 2 5 10 4" xfId="11580" xr:uid="{00000000-0005-0000-0000-00003C2D0000}"/>
    <cellStyle name="Percent 2 5 10 4 2" xfId="31043" xr:uid="{D00CEC8F-CBC6-43C7-A475-823B812605D0}"/>
    <cellStyle name="Percent 2 5 10 5" xfId="11581" xr:uid="{00000000-0005-0000-0000-00003D2D0000}"/>
    <cellStyle name="Percent 2 5 10 5 2" xfId="31044" xr:uid="{CA140557-A4AD-4B84-ADCD-C6EAD02B59FA}"/>
    <cellStyle name="Percent 2 5 10 6" xfId="22603" xr:uid="{B6E790C9-A2EF-486F-8D29-B56638D31BDE}"/>
    <cellStyle name="Percent 2 5 11" xfId="11582" xr:uid="{00000000-0005-0000-0000-00003E2D0000}"/>
    <cellStyle name="Percent 2 5 11 2" xfId="11583" xr:uid="{00000000-0005-0000-0000-00003F2D0000}"/>
    <cellStyle name="Percent 2 5 11 2 2" xfId="31045" xr:uid="{C5BD6FBB-6736-44D3-9A04-0574B4CF27C5}"/>
    <cellStyle name="Percent 2 5 11 3" xfId="11584" xr:uid="{00000000-0005-0000-0000-0000402D0000}"/>
    <cellStyle name="Percent 2 5 11 3 2" xfId="31046" xr:uid="{07C232CF-DB88-4794-A89A-B33FA0BF95B3}"/>
    <cellStyle name="Percent 2 5 11 4" xfId="11585" xr:uid="{00000000-0005-0000-0000-0000412D0000}"/>
    <cellStyle name="Percent 2 5 11 4 2" xfId="31047" xr:uid="{874E2BE1-38FB-4659-A2FA-1EAE1D06059E}"/>
    <cellStyle name="Percent 2 5 11 5" xfId="11586" xr:uid="{00000000-0005-0000-0000-0000422D0000}"/>
    <cellStyle name="Percent 2 5 11 5 2" xfId="31048" xr:uid="{233B93F9-C994-4610-A49A-A9B2ACF403C9}"/>
    <cellStyle name="Percent 2 5 11 6" xfId="22604" xr:uid="{A6946475-C268-42A5-AEFA-F767EBB7EFD1}"/>
    <cellStyle name="Percent 2 5 12" xfId="11587" xr:uid="{00000000-0005-0000-0000-0000432D0000}"/>
    <cellStyle name="Percent 2 5 12 2" xfId="11588" xr:uid="{00000000-0005-0000-0000-0000442D0000}"/>
    <cellStyle name="Percent 2 5 12 2 2" xfId="31049" xr:uid="{30FC0F51-6FB2-4559-841C-FD8D72630903}"/>
    <cellStyle name="Percent 2 5 12 3" xfId="11589" xr:uid="{00000000-0005-0000-0000-0000452D0000}"/>
    <cellStyle name="Percent 2 5 12 3 2" xfId="31050" xr:uid="{6DA45755-1AFF-4EFA-BBC0-B3542BD4AAE7}"/>
    <cellStyle name="Percent 2 5 12 4" xfId="11590" xr:uid="{00000000-0005-0000-0000-0000462D0000}"/>
    <cellStyle name="Percent 2 5 12 4 2" xfId="31051" xr:uid="{375FA21D-24C5-4FF0-AA3A-AF821126F18F}"/>
    <cellStyle name="Percent 2 5 12 5" xfId="11591" xr:uid="{00000000-0005-0000-0000-0000472D0000}"/>
    <cellStyle name="Percent 2 5 12 5 2" xfId="31052" xr:uid="{E25F7130-FF22-4780-AACC-476940F58389}"/>
    <cellStyle name="Percent 2 5 12 6" xfId="22605" xr:uid="{4FB3EED0-EE58-4F5B-A876-AE0F1FACFF5B}"/>
    <cellStyle name="Percent 2 5 13" xfId="11592" xr:uid="{00000000-0005-0000-0000-0000482D0000}"/>
    <cellStyle name="Percent 2 5 13 2" xfId="11593" xr:uid="{00000000-0005-0000-0000-0000492D0000}"/>
    <cellStyle name="Percent 2 5 13 2 2" xfId="31053" xr:uid="{2678CA59-19ED-44AC-9223-71D0DB6DC640}"/>
    <cellStyle name="Percent 2 5 13 3" xfId="11594" xr:uid="{00000000-0005-0000-0000-00004A2D0000}"/>
    <cellStyle name="Percent 2 5 13 3 2" xfId="31054" xr:uid="{9D3B9C72-46CE-4603-9DB0-0384E550395B}"/>
    <cellStyle name="Percent 2 5 13 4" xfId="11595" xr:uid="{00000000-0005-0000-0000-00004B2D0000}"/>
    <cellStyle name="Percent 2 5 13 4 2" xfId="31055" xr:uid="{5E55BB08-B9FB-4079-B657-8E584DA32725}"/>
    <cellStyle name="Percent 2 5 13 5" xfId="11596" xr:uid="{00000000-0005-0000-0000-00004C2D0000}"/>
    <cellStyle name="Percent 2 5 13 5 2" xfId="31056" xr:uid="{C5656B06-B8FC-48D5-895D-63B2E02BAA9C}"/>
    <cellStyle name="Percent 2 5 13 6" xfId="22606" xr:uid="{E3E96F63-36D6-46AB-9E72-D4C21BE4F386}"/>
    <cellStyle name="Percent 2 5 14" xfId="11597" xr:uid="{00000000-0005-0000-0000-00004D2D0000}"/>
    <cellStyle name="Percent 2 5 14 2" xfId="11598" xr:uid="{00000000-0005-0000-0000-00004E2D0000}"/>
    <cellStyle name="Percent 2 5 14 2 2" xfId="31057" xr:uid="{A71BEA85-79B6-4646-B60E-E84A61307FA2}"/>
    <cellStyle name="Percent 2 5 14 3" xfId="11599" xr:uid="{00000000-0005-0000-0000-00004F2D0000}"/>
    <cellStyle name="Percent 2 5 14 3 2" xfId="31058" xr:uid="{B37DCB9E-C57B-4582-827E-929FA57185AA}"/>
    <cellStyle name="Percent 2 5 14 4" xfId="11600" xr:uid="{00000000-0005-0000-0000-0000502D0000}"/>
    <cellStyle name="Percent 2 5 14 4 2" xfId="31059" xr:uid="{B928E8D0-FEBC-4DA7-AA00-AB061AFF90D0}"/>
    <cellStyle name="Percent 2 5 14 5" xfId="11601" xr:uid="{00000000-0005-0000-0000-0000512D0000}"/>
    <cellStyle name="Percent 2 5 14 5 2" xfId="31060" xr:uid="{25A2CEB7-E50D-4D60-8D65-98FB8BDE27A0}"/>
    <cellStyle name="Percent 2 5 14 6" xfId="22607" xr:uid="{B894F8BD-C168-481E-AE24-7B77CDB23612}"/>
    <cellStyle name="Percent 2 5 15" xfId="11602" xr:uid="{00000000-0005-0000-0000-0000522D0000}"/>
    <cellStyle name="Percent 2 5 15 2" xfId="11603" xr:uid="{00000000-0005-0000-0000-0000532D0000}"/>
    <cellStyle name="Percent 2 5 15 2 2" xfId="31061" xr:uid="{B37E17EF-C69B-48FD-9838-94F1D3181926}"/>
    <cellStyle name="Percent 2 5 15 3" xfId="11604" xr:uid="{00000000-0005-0000-0000-0000542D0000}"/>
    <cellStyle name="Percent 2 5 15 3 2" xfId="31062" xr:uid="{0BFA5500-C756-469C-8743-D58DCC314D30}"/>
    <cellStyle name="Percent 2 5 15 4" xfId="11605" xr:uid="{00000000-0005-0000-0000-0000552D0000}"/>
    <cellStyle name="Percent 2 5 15 4 2" xfId="31063" xr:uid="{32CF6FE2-C93A-43D6-ADC6-6B29BCE78DC9}"/>
    <cellStyle name="Percent 2 5 15 5" xfId="11606" xr:uid="{00000000-0005-0000-0000-0000562D0000}"/>
    <cellStyle name="Percent 2 5 15 5 2" xfId="31064" xr:uid="{F577E552-656A-4284-909A-913D23DB866A}"/>
    <cellStyle name="Percent 2 5 15 6" xfId="22608" xr:uid="{68ED3EB6-F9CF-4693-8504-4F8A18689936}"/>
    <cellStyle name="Percent 2 5 16" xfId="11607" xr:uid="{00000000-0005-0000-0000-0000572D0000}"/>
    <cellStyle name="Percent 2 5 16 2" xfId="31065" xr:uid="{AF221F67-B2C0-42E1-A442-D3CEBC1D1884}"/>
    <cellStyle name="Percent 2 5 16 3" xfId="23725" xr:uid="{934D5753-71AA-47DE-9F20-A4B36A33EB40}"/>
    <cellStyle name="Percent 2 5 17" xfId="11608" xr:uid="{00000000-0005-0000-0000-0000582D0000}"/>
    <cellStyle name="Percent 2 5 17 2" xfId="22602" xr:uid="{469AC8C5-ED92-4878-9F06-CB091F201091}"/>
    <cellStyle name="Percent 2 5 18" xfId="11609" xr:uid="{00000000-0005-0000-0000-0000592D0000}"/>
    <cellStyle name="Percent 2 5 18 2" xfId="31066" xr:uid="{54229C00-198E-4E60-8E65-0C97AF3A12B9}"/>
    <cellStyle name="Percent 2 5 19" xfId="11610" xr:uid="{00000000-0005-0000-0000-00005A2D0000}"/>
    <cellStyle name="Percent 2 5 19 2" xfId="31067" xr:uid="{6B0FE8E8-4095-4615-8EDE-F49AC5CB062F}"/>
    <cellStyle name="Percent 2 5 2" xfId="11611" xr:uid="{00000000-0005-0000-0000-00005B2D0000}"/>
    <cellStyle name="Percent 2 5 2 2" xfId="11612" xr:uid="{00000000-0005-0000-0000-00005C2D0000}"/>
    <cellStyle name="Percent 2 5 2 2 2" xfId="22609" xr:uid="{A68E47D9-03D8-4118-9E96-924BEA649A99}"/>
    <cellStyle name="Percent 2 5 2 3" xfId="11613" xr:uid="{00000000-0005-0000-0000-00005D2D0000}"/>
    <cellStyle name="Percent 2 5 2 3 2" xfId="31068" xr:uid="{4656CDA3-B278-4ED2-B806-AB70D6BB196E}"/>
    <cellStyle name="Percent 2 5 2 4" xfId="11614" xr:uid="{00000000-0005-0000-0000-00005E2D0000}"/>
    <cellStyle name="Percent 2 5 2 4 2" xfId="31069" xr:uid="{EB91DF82-3274-4AA4-8026-FDD0F8712B6B}"/>
    <cellStyle name="Percent 2 5 2 5" xfId="11615" xr:uid="{00000000-0005-0000-0000-00005F2D0000}"/>
    <cellStyle name="Percent 2 5 2 5 2" xfId="31070" xr:uid="{AC012F08-FF14-4FF6-A6C9-AF0C456D4B8E}"/>
    <cellStyle name="Percent 2 5 2 6" xfId="20373" xr:uid="{E3C9DD38-757D-48D6-8E7E-FD9A42F3914A}"/>
    <cellStyle name="Percent 2 5 20" xfId="20372" xr:uid="{4E5C3BC3-20DB-4978-9F51-2A6C1DA92C06}"/>
    <cellStyle name="Percent 2 5 3" xfId="11616" xr:uid="{00000000-0005-0000-0000-0000602D0000}"/>
    <cellStyle name="Percent 2 5 3 2" xfId="11617" xr:uid="{00000000-0005-0000-0000-0000612D0000}"/>
    <cellStyle name="Percent 2 5 3 2 2" xfId="22610" xr:uid="{E4FF8D28-8BDE-4E8A-B94E-0B9734FE2BF0}"/>
    <cellStyle name="Percent 2 5 3 3" xfId="11618" xr:uid="{00000000-0005-0000-0000-0000622D0000}"/>
    <cellStyle name="Percent 2 5 3 3 2" xfId="31071" xr:uid="{88BC0F9F-B2AB-424B-B534-25BD0312170F}"/>
    <cellStyle name="Percent 2 5 3 4" xfId="11619" xr:uid="{00000000-0005-0000-0000-0000632D0000}"/>
    <cellStyle name="Percent 2 5 3 4 2" xfId="31072" xr:uid="{93DFF591-6F4B-4A64-B3DD-236D3254DD58}"/>
    <cellStyle name="Percent 2 5 3 5" xfId="11620" xr:uid="{00000000-0005-0000-0000-0000642D0000}"/>
    <cellStyle name="Percent 2 5 3 5 2" xfId="31073" xr:uid="{BAB10BBF-C151-4006-8C0B-FDF926CAFA1A}"/>
    <cellStyle name="Percent 2 5 3 6" xfId="20374" xr:uid="{3045FF93-28E2-4B4E-8917-B4ACA4F3014B}"/>
    <cellStyle name="Percent 2 5 4" xfId="11621" xr:uid="{00000000-0005-0000-0000-0000652D0000}"/>
    <cellStyle name="Percent 2 5 4 2" xfId="11622" xr:uid="{00000000-0005-0000-0000-0000662D0000}"/>
    <cellStyle name="Percent 2 5 4 2 2" xfId="22611" xr:uid="{4E2A1CA8-8C2F-432D-9EFD-37075BD2C858}"/>
    <cellStyle name="Percent 2 5 4 3" xfId="11623" xr:uid="{00000000-0005-0000-0000-0000672D0000}"/>
    <cellStyle name="Percent 2 5 4 3 2" xfId="31074" xr:uid="{45D495E7-3D2D-46A3-93FA-114469156497}"/>
    <cellStyle name="Percent 2 5 4 4" xfId="11624" xr:uid="{00000000-0005-0000-0000-0000682D0000}"/>
    <cellStyle name="Percent 2 5 4 4 2" xfId="31075" xr:uid="{C9A3818C-4C2A-4764-862E-460730D1E70D}"/>
    <cellStyle name="Percent 2 5 4 5" xfId="11625" xr:uid="{00000000-0005-0000-0000-0000692D0000}"/>
    <cellStyle name="Percent 2 5 4 5 2" xfId="31076" xr:uid="{5D87534B-52C4-44D9-8547-243E3DA5AD9B}"/>
    <cellStyle name="Percent 2 5 4 6" xfId="20375" xr:uid="{F21FE77B-C586-41AA-817E-8E62ECA1B3BC}"/>
    <cellStyle name="Percent 2 5 5" xfId="11626" xr:uid="{00000000-0005-0000-0000-00006A2D0000}"/>
    <cellStyle name="Percent 2 5 5 2" xfId="11627" xr:uid="{00000000-0005-0000-0000-00006B2D0000}"/>
    <cellStyle name="Percent 2 5 5 2 2" xfId="22612" xr:uid="{050F0EBE-C178-4CCE-8CD4-D90FF6388C6C}"/>
    <cellStyle name="Percent 2 5 5 3" xfId="11628" xr:uid="{00000000-0005-0000-0000-00006C2D0000}"/>
    <cellStyle name="Percent 2 5 5 3 2" xfId="31077" xr:uid="{66951303-6699-44BD-A8AB-3A82109665D8}"/>
    <cellStyle name="Percent 2 5 5 4" xfId="11629" xr:uid="{00000000-0005-0000-0000-00006D2D0000}"/>
    <cellStyle name="Percent 2 5 5 4 2" xfId="31078" xr:uid="{0AA7422C-B8E0-4027-A6EA-3CDF274A26A9}"/>
    <cellStyle name="Percent 2 5 5 5" xfId="11630" xr:uid="{00000000-0005-0000-0000-00006E2D0000}"/>
    <cellStyle name="Percent 2 5 5 5 2" xfId="31079" xr:uid="{3C09BF42-0C43-4C50-8635-22A51BB8BB37}"/>
    <cellStyle name="Percent 2 5 5 6" xfId="20376" xr:uid="{30FD6AF6-8724-450F-9B9D-6228B4A9D128}"/>
    <cellStyle name="Percent 2 5 6" xfId="11631" xr:uid="{00000000-0005-0000-0000-00006F2D0000}"/>
    <cellStyle name="Percent 2 5 6 2" xfId="11632" xr:uid="{00000000-0005-0000-0000-0000702D0000}"/>
    <cellStyle name="Percent 2 5 6 2 2" xfId="22613" xr:uid="{D19DCC7B-CFCD-4B5A-9C81-75EC809490A5}"/>
    <cellStyle name="Percent 2 5 6 3" xfId="11633" xr:uid="{00000000-0005-0000-0000-0000712D0000}"/>
    <cellStyle name="Percent 2 5 6 3 2" xfId="31080" xr:uid="{00B4301C-9CE3-4D02-9755-546FDDEC8A40}"/>
    <cellStyle name="Percent 2 5 6 4" xfId="11634" xr:uid="{00000000-0005-0000-0000-0000722D0000}"/>
    <cellStyle name="Percent 2 5 6 4 2" xfId="31081" xr:uid="{20EB8206-B0B1-47DB-93F7-AAE8EEE3AE7F}"/>
    <cellStyle name="Percent 2 5 6 5" xfId="11635" xr:uid="{00000000-0005-0000-0000-0000732D0000}"/>
    <cellStyle name="Percent 2 5 6 5 2" xfId="31082" xr:uid="{E4E1A18A-B10F-4469-AB88-134A7DCEC6D7}"/>
    <cellStyle name="Percent 2 5 6 6" xfId="20377" xr:uid="{A76A10B6-345C-4DDA-AA5E-A5CC608D3D6C}"/>
    <cellStyle name="Percent 2 5 7" xfId="11636" xr:uid="{00000000-0005-0000-0000-0000742D0000}"/>
    <cellStyle name="Percent 2 5 7 2" xfId="11637" xr:uid="{00000000-0005-0000-0000-0000752D0000}"/>
    <cellStyle name="Percent 2 5 7 2 2" xfId="22614" xr:uid="{4B992943-1F31-4EDC-A6D2-39C4702E2D9A}"/>
    <cellStyle name="Percent 2 5 7 3" xfId="11638" xr:uid="{00000000-0005-0000-0000-0000762D0000}"/>
    <cellStyle name="Percent 2 5 7 3 2" xfId="31083" xr:uid="{6C95C63E-1839-4036-BE53-C4E29A049964}"/>
    <cellStyle name="Percent 2 5 7 4" xfId="11639" xr:uid="{00000000-0005-0000-0000-0000772D0000}"/>
    <cellStyle name="Percent 2 5 7 4 2" xfId="31084" xr:uid="{4E4BFC28-1FFE-488A-B6DF-53410537FA32}"/>
    <cellStyle name="Percent 2 5 7 5" xfId="11640" xr:uid="{00000000-0005-0000-0000-0000782D0000}"/>
    <cellStyle name="Percent 2 5 7 5 2" xfId="31085" xr:uid="{59C5D5CB-B8AC-4677-90B4-2D4E44311DB9}"/>
    <cellStyle name="Percent 2 5 7 6" xfId="20378" xr:uid="{57AAFB2A-9181-4162-9367-5738B7CC3E4D}"/>
    <cellStyle name="Percent 2 5 8" xfId="11641" xr:uid="{00000000-0005-0000-0000-0000792D0000}"/>
    <cellStyle name="Percent 2 5 8 2" xfId="11642" xr:uid="{00000000-0005-0000-0000-00007A2D0000}"/>
    <cellStyle name="Percent 2 5 8 2 2" xfId="22615" xr:uid="{435B5C9F-1C59-4071-A393-9B64ECD015F8}"/>
    <cellStyle name="Percent 2 5 8 3" xfId="11643" xr:uid="{00000000-0005-0000-0000-00007B2D0000}"/>
    <cellStyle name="Percent 2 5 8 3 2" xfId="31086" xr:uid="{CA030D6C-DE0A-4698-BC61-3530649BB47E}"/>
    <cellStyle name="Percent 2 5 8 4" xfId="11644" xr:uid="{00000000-0005-0000-0000-00007C2D0000}"/>
    <cellStyle name="Percent 2 5 8 4 2" xfId="31087" xr:uid="{F76154FA-B9C8-4065-8FEF-B322D2836359}"/>
    <cellStyle name="Percent 2 5 8 5" xfId="11645" xr:uid="{00000000-0005-0000-0000-00007D2D0000}"/>
    <cellStyle name="Percent 2 5 8 5 2" xfId="31088" xr:uid="{16A493BB-0EA2-4A81-8BEB-664DD6C2192C}"/>
    <cellStyle name="Percent 2 5 8 6" xfId="20379" xr:uid="{0F9AF2C6-7B10-4E61-B476-83F35527B2D3}"/>
    <cellStyle name="Percent 2 5 9" xfId="11646" xr:uid="{00000000-0005-0000-0000-00007E2D0000}"/>
    <cellStyle name="Percent 2 5 9 2" xfId="11647" xr:uid="{00000000-0005-0000-0000-00007F2D0000}"/>
    <cellStyle name="Percent 2 5 9 2 2" xfId="31089" xr:uid="{BE81C729-AD67-47CE-B69E-9CA0229E74EF}"/>
    <cellStyle name="Percent 2 5 9 3" xfId="11648" xr:uid="{00000000-0005-0000-0000-0000802D0000}"/>
    <cellStyle name="Percent 2 5 9 3 2" xfId="31090" xr:uid="{F95303E4-FEF7-4C69-A83E-A9ECA317647D}"/>
    <cellStyle name="Percent 2 5 9 4" xfId="11649" xr:uid="{00000000-0005-0000-0000-0000812D0000}"/>
    <cellStyle name="Percent 2 5 9 4 2" xfId="31091" xr:uid="{2AA5D6E4-7959-4E8A-8E64-2E26547F7D6D}"/>
    <cellStyle name="Percent 2 5 9 5" xfId="11650" xr:uid="{00000000-0005-0000-0000-0000822D0000}"/>
    <cellStyle name="Percent 2 5 9 5 2" xfId="31092" xr:uid="{9FA7580C-ED14-45FD-A34D-FBC954D744A8}"/>
    <cellStyle name="Percent 2 5 9 6" xfId="22616" xr:uid="{F90C3FC7-859B-4B78-B49A-48AD089D736A}"/>
    <cellStyle name="Percent 2 50" xfId="11651" xr:uid="{00000000-0005-0000-0000-0000832D0000}"/>
    <cellStyle name="Percent 2 50 2" xfId="31093" xr:uid="{5500DB6E-9E6A-4E82-9294-DA8DDDF4EE45}"/>
    <cellStyle name="Percent 2 50 3" xfId="23715" xr:uid="{93CAD370-C4FC-4315-9E94-CDAE69F92E58}"/>
    <cellStyle name="Percent 2 51" xfId="36431" xr:uid="{6E639541-8FD3-47B9-98A1-99CD4FA524DD}"/>
    <cellStyle name="Percent 2 6" xfId="11652" xr:uid="{00000000-0005-0000-0000-0000842D0000}"/>
    <cellStyle name="Percent 2 6 10" xfId="11653" xr:uid="{00000000-0005-0000-0000-0000852D0000}"/>
    <cellStyle name="Percent 2 6 10 2" xfId="11654" xr:uid="{00000000-0005-0000-0000-0000862D0000}"/>
    <cellStyle name="Percent 2 6 10 2 2" xfId="31094" xr:uid="{BFEE9ECB-39C6-4E14-AFC4-AD3788EF9650}"/>
    <cellStyle name="Percent 2 6 10 3" xfId="11655" xr:uid="{00000000-0005-0000-0000-0000872D0000}"/>
    <cellStyle name="Percent 2 6 10 3 2" xfId="31095" xr:uid="{A7239503-D109-4024-81FA-500645AAD442}"/>
    <cellStyle name="Percent 2 6 10 4" xfId="11656" xr:uid="{00000000-0005-0000-0000-0000882D0000}"/>
    <cellStyle name="Percent 2 6 10 4 2" xfId="31096" xr:uid="{7E6224A9-D6ED-456E-8672-D6ECAAD35C8E}"/>
    <cellStyle name="Percent 2 6 10 5" xfId="11657" xr:uid="{00000000-0005-0000-0000-0000892D0000}"/>
    <cellStyle name="Percent 2 6 10 5 2" xfId="31097" xr:uid="{FA44365B-6BF4-496C-8FCC-77505BD5736E}"/>
    <cellStyle name="Percent 2 6 10 6" xfId="22618" xr:uid="{92512C92-678B-4232-938F-D59C485D8DBA}"/>
    <cellStyle name="Percent 2 6 11" xfId="11658" xr:uid="{00000000-0005-0000-0000-00008A2D0000}"/>
    <cellStyle name="Percent 2 6 11 2" xfId="11659" xr:uid="{00000000-0005-0000-0000-00008B2D0000}"/>
    <cellStyle name="Percent 2 6 11 2 2" xfId="31098" xr:uid="{13D5CC29-AB25-49DA-A4D4-BB9E2FFDCF7B}"/>
    <cellStyle name="Percent 2 6 11 3" xfId="11660" xr:uid="{00000000-0005-0000-0000-00008C2D0000}"/>
    <cellStyle name="Percent 2 6 11 3 2" xfId="31099" xr:uid="{935833DB-D19F-4932-94A5-3AC362427A71}"/>
    <cellStyle name="Percent 2 6 11 4" xfId="11661" xr:uid="{00000000-0005-0000-0000-00008D2D0000}"/>
    <cellStyle name="Percent 2 6 11 4 2" xfId="31100" xr:uid="{D24ED531-5F01-4F19-B354-BD4E04391765}"/>
    <cellStyle name="Percent 2 6 11 5" xfId="11662" xr:uid="{00000000-0005-0000-0000-00008E2D0000}"/>
    <cellStyle name="Percent 2 6 11 5 2" xfId="31101" xr:uid="{A1F6F2B9-3273-4C6F-9305-1A73CAD31BCC}"/>
    <cellStyle name="Percent 2 6 11 6" xfId="22619" xr:uid="{24953D74-A85C-4458-9AC4-C20DBBF43606}"/>
    <cellStyle name="Percent 2 6 12" xfId="11663" xr:uid="{00000000-0005-0000-0000-00008F2D0000}"/>
    <cellStyle name="Percent 2 6 12 2" xfId="11664" xr:uid="{00000000-0005-0000-0000-0000902D0000}"/>
    <cellStyle name="Percent 2 6 12 2 2" xfId="31102" xr:uid="{822582C9-9DD1-4D90-802D-9B9F2B9D6DB1}"/>
    <cellStyle name="Percent 2 6 12 3" xfId="11665" xr:uid="{00000000-0005-0000-0000-0000912D0000}"/>
    <cellStyle name="Percent 2 6 12 3 2" xfId="31103" xr:uid="{63AEED34-E4B4-45D1-BB0F-391B5CBF5A49}"/>
    <cellStyle name="Percent 2 6 12 4" xfId="11666" xr:uid="{00000000-0005-0000-0000-0000922D0000}"/>
    <cellStyle name="Percent 2 6 12 4 2" xfId="31104" xr:uid="{689D85B8-80C4-48F0-B89D-6EB890550539}"/>
    <cellStyle name="Percent 2 6 12 5" xfId="11667" xr:uid="{00000000-0005-0000-0000-0000932D0000}"/>
    <cellStyle name="Percent 2 6 12 5 2" xfId="31105" xr:uid="{D3E52B3B-CDF3-42D5-98ED-EA9B0D34EE87}"/>
    <cellStyle name="Percent 2 6 12 6" xfId="22620" xr:uid="{64D5A392-125B-4B5D-B77F-98847D358BB2}"/>
    <cellStyle name="Percent 2 6 13" xfId="11668" xr:uid="{00000000-0005-0000-0000-0000942D0000}"/>
    <cellStyle name="Percent 2 6 13 2" xfId="11669" xr:uid="{00000000-0005-0000-0000-0000952D0000}"/>
    <cellStyle name="Percent 2 6 13 2 2" xfId="31106" xr:uid="{8C08ECEE-7E96-46B0-A29F-30E2E8336CAA}"/>
    <cellStyle name="Percent 2 6 13 3" xfId="11670" xr:uid="{00000000-0005-0000-0000-0000962D0000}"/>
    <cellStyle name="Percent 2 6 13 3 2" xfId="31107" xr:uid="{DD759DB4-6118-40EA-AE2E-0C9017514225}"/>
    <cellStyle name="Percent 2 6 13 4" xfId="11671" xr:uid="{00000000-0005-0000-0000-0000972D0000}"/>
    <cellStyle name="Percent 2 6 13 4 2" xfId="31108" xr:uid="{877DD10D-66BE-4D2E-BEF2-DB89E3DFAD1F}"/>
    <cellStyle name="Percent 2 6 13 5" xfId="11672" xr:uid="{00000000-0005-0000-0000-0000982D0000}"/>
    <cellStyle name="Percent 2 6 13 5 2" xfId="31109" xr:uid="{E6AAC4FB-8727-4AB3-A628-B6B19F403385}"/>
    <cellStyle name="Percent 2 6 13 6" xfId="22621" xr:uid="{7C6AACDB-3F0E-4303-A16F-396C19DB8B4A}"/>
    <cellStyle name="Percent 2 6 14" xfId="11673" xr:uid="{00000000-0005-0000-0000-0000992D0000}"/>
    <cellStyle name="Percent 2 6 14 2" xfId="11674" xr:uid="{00000000-0005-0000-0000-00009A2D0000}"/>
    <cellStyle name="Percent 2 6 14 2 2" xfId="31110" xr:uid="{86D3EC88-237C-4A52-BFF2-E45031E46388}"/>
    <cellStyle name="Percent 2 6 14 3" xfId="11675" xr:uid="{00000000-0005-0000-0000-00009B2D0000}"/>
    <cellStyle name="Percent 2 6 14 3 2" xfId="31111" xr:uid="{6F663134-444F-4A3C-A6FE-8EDA83B0438C}"/>
    <cellStyle name="Percent 2 6 14 4" xfId="11676" xr:uid="{00000000-0005-0000-0000-00009C2D0000}"/>
    <cellStyle name="Percent 2 6 14 4 2" xfId="31112" xr:uid="{68FC0484-E61E-4030-B603-1D0E33C3DB99}"/>
    <cellStyle name="Percent 2 6 14 5" xfId="11677" xr:uid="{00000000-0005-0000-0000-00009D2D0000}"/>
    <cellStyle name="Percent 2 6 14 5 2" xfId="31113" xr:uid="{5A8EE242-C8A0-4C41-9302-AF12F8B4A489}"/>
    <cellStyle name="Percent 2 6 14 6" xfId="22622" xr:uid="{0635D8EE-AC41-429B-8A78-7D988AF22DBA}"/>
    <cellStyle name="Percent 2 6 15" xfId="11678" xr:uid="{00000000-0005-0000-0000-00009E2D0000}"/>
    <cellStyle name="Percent 2 6 15 2" xfId="11679" xr:uid="{00000000-0005-0000-0000-00009F2D0000}"/>
    <cellStyle name="Percent 2 6 15 2 2" xfId="31114" xr:uid="{C5469E5D-689A-4FB1-988B-B7B7C8604CC6}"/>
    <cellStyle name="Percent 2 6 15 3" xfId="11680" xr:uid="{00000000-0005-0000-0000-0000A02D0000}"/>
    <cellStyle name="Percent 2 6 15 3 2" xfId="31115" xr:uid="{5E02FDE8-3C3B-4033-8F1B-FCF71305DCF0}"/>
    <cellStyle name="Percent 2 6 15 4" xfId="11681" xr:uid="{00000000-0005-0000-0000-0000A12D0000}"/>
    <cellStyle name="Percent 2 6 15 4 2" xfId="31116" xr:uid="{FA60110A-B4A1-4C57-97F6-C5940F67BCDB}"/>
    <cellStyle name="Percent 2 6 15 5" xfId="11682" xr:uid="{00000000-0005-0000-0000-0000A22D0000}"/>
    <cellStyle name="Percent 2 6 15 5 2" xfId="31117" xr:uid="{0A10A8D2-2A70-4534-95DD-61D419622E3E}"/>
    <cellStyle name="Percent 2 6 15 6" xfId="22623" xr:uid="{1B92679A-8C14-4E37-84F4-BCD670F66B19}"/>
    <cellStyle name="Percent 2 6 16" xfId="11683" xr:uid="{00000000-0005-0000-0000-0000A32D0000}"/>
    <cellStyle name="Percent 2 6 16 2" xfId="22617" xr:uid="{855F482E-5336-4C7E-BBDD-9ADEAD54AAD8}"/>
    <cellStyle name="Percent 2 6 17" xfId="11684" xr:uid="{00000000-0005-0000-0000-0000A42D0000}"/>
    <cellStyle name="Percent 2 6 17 2" xfId="31118" xr:uid="{B621ED29-A160-41DC-A7BB-9E34C04C1179}"/>
    <cellStyle name="Percent 2 6 18" xfId="11685" xr:uid="{00000000-0005-0000-0000-0000A52D0000}"/>
    <cellStyle name="Percent 2 6 18 2" xfId="31119" xr:uid="{8D79DF86-8DA9-4062-93C4-DC0F87F6DFDB}"/>
    <cellStyle name="Percent 2 6 19" xfId="11686" xr:uid="{00000000-0005-0000-0000-0000A62D0000}"/>
    <cellStyle name="Percent 2 6 19 2" xfId="31120" xr:uid="{9F3ADFD1-03FD-4434-B34C-5748DF21F233}"/>
    <cellStyle name="Percent 2 6 2" xfId="11687" xr:uid="{00000000-0005-0000-0000-0000A72D0000}"/>
    <cellStyle name="Percent 2 6 2 2" xfId="11688" xr:uid="{00000000-0005-0000-0000-0000A82D0000}"/>
    <cellStyle name="Percent 2 6 2 2 2" xfId="22624" xr:uid="{4AF9FC67-088D-4E57-A6BC-7A56E946D339}"/>
    <cellStyle name="Percent 2 6 2 3" xfId="11689" xr:uid="{00000000-0005-0000-0000-0000A92D0000}"/>
    <cellStyle name="Percent 2 6 2 3 2" xfId="31121" xr:uid="{49F50FB6-8FA2-43B7-B3AA-5C7AD9385D49}"/>
    <cellStyle name="Percent 2 6 2 4" xfId="11690" xr:uid="{00000000-0005-0000-0000-0000AA2D0000}"/>
    <cellStyle name="Percent 2 6 2 4 2" xfId="31122" xr:uid="{B6702998-7ED4-4CE3-A521-BFC24B0DE45C}"/>
    <cellStyle name="Percent 2 6 2 5" xfId="11691" xr:uid="{00000000-0005-0000-0000-0000AB2D0000}"/>
    <cellStyle name="Percent 2 6 2 5 2" xfId="31123" xr:uid="{2CA690C3-9CD7-4C13-BD32-59015A351CAC}"/>
    <cellStyle name="Percent 2 6 2 6" xfId="20381" xr:uid="{F73C6FD1-DD70-4883-9ECE-3CB9574E1B69}"/>
    <cellStyle name="Percent 2 6 20" xfId="20380" xr:uid="{81444D5A-6957-41D3-93E8-F8E16C01DC79}"/>
    <cellStyle name="Percent 2 6 3" xfId="11692" xr:uid="{00000000-0005-0000-0000-0000AC2D0000}"/>
    <cellStyle name="Percent 2 6 3 2" xfId="11693" xr:uid="{00000000-0005-0000-0000-0000AD2D0000}"/>
    <cellStyle name="Percent 2 6 3 2 2" xfId="22625" xr:uid="{776F3F91-9BF7-4C7E-80D9-704FEB71CA57}"/>
    <cellStyle name="Percent 2 6 3 3" xfId="11694" xr:uid="{00000000-0005-0000-0000-0000AE2D0000}"/>
    <cellStyle name="Percent 2 6 3 3 2" xfId="31124" xr:uid="{8E77E842-AC48-471F-9C16-EE9845EDBEF9}"/>
    <cellStyle name="Percent 2 6 3 4" xfId="11695" xr:uid="{00000000-0005-0000-0000-0000AF2D0000}"/>
    <cellStyle name="Percent 2 6 3 4 2" xfId="31125" xr:uid="{9148CB1B-A509-47E3-B363-BA365734F691}"/>
    <cellStyle name="Percent 2 6 3 5" xfId="11696" xr:uid="{00000000-0005-0000-0000-0000B02D0000}"/>
    <cellStyle name="Percent 2 6 3 5 2" xfId="31126" xr:uid="{9ADC96ED-2295-465F-8E45-0834D7138F9A}"/>
    <cellStyle name="Percent 2 6 3 6" xfId="20382" xr:uid="{0B0ACD35-BFE6-492E-A149-E7913582B5C8}"/>
    <cellStyle name="Percent 2 6 4" xfId="11697" xr:uid="{00000000-0005-0000-0000-0000B12D0000}"/>
    <cellStyle name="Percent 2 6 4 2" xfId="11698" xr:uid="{00000000-0005-0000-0000-0000B22D0000}"/>
    <cellStyle name="Percent 2 6 4 2 2" xfId="22626" xr:uid="{8A49175C-8EE8-4DC4-90BC-29BC581D138E}"/>
    <cellStyle name="Percent 2 6 4 3" xfId="11699" xr:uid="{00000000-0005-0000-0000-0000B32D0000}"/>
    <cellStyle name="Percent 2 6 4 3 2" xfId="31127" xr:uid="{C1EC1B11-7137-4286-AD2C-B2B95FFAE5DC}"/>
    <cellStyle name="Percent 2 6 4 4" xfId="11700" xr:uid="{00000000-0005-0000-0000-0000B42D0000}"/>
    <cellStyle name="Percent 2 6 4 4 2" xfId="31128" xr:uid="{8455B3B8-BDD2-40A0-9E70-BE9D8998C782}"/>
    <cellStyle name="Percent 2 6 4 5" xfId="11701" xr:uid="{00000000-0005-0000-0000-0000B52D0000}"/>
    <cellStyle name="Percent 2 6 4 5 2" xfId="31129" xr:uid="{D9A8C1BA-95D4-4373-B3E5-F8AB75582ED1}"/>
    <cellStyle name="Percent 2 6 4 6" xfId="20383" xr:uid="{5AB52197-9497-4D0C-88D8-354E8CE74B6C}"/>
    <cellStyle name="Percent 2 6 5" xfId="11702" xr:uid="{00000000-0005-0000-0000-0000B62D0000}"/>
    <cellStyle name="Percent 2 6 5 2" xfId="11703" xr:uid="{00000000-0005-0000-0000-0000B72D0000}"/>
    <cellStyle name="Percent 2 6 5 2 2" xfId="22627" xr:uid="{89C63174-D6BC-4942-B474-63BDB50A6A63}"/>
    <cellStyle name="Percent 2 6 5 3" xfId="11704" xr:uid="{00000000-0005-0000-0000-0000B82D0000}"/>
    <cellStyle name="Percent 2 6 5 3 2" xfId="31130" xr:uid="{F4DC2213-9787-4D1A-9532-6D951DE34E57}"/>
    <cellStyle name="Percent 2 6 5 4" xfId="11705" xr:uid="{00000000-0005-0000-0000-0000B92D0000}"/>
    <cellStyle name="Percent 2 6 5 4 2" xfId="31131" xr:uid="{92183A6E-B9E0-4803-A394-17548BF0539E}"/>
    <cellStyle name="Percent 2 6 5 5" xfId="11706" xr:uid="{00000000-0005-0000-0000-0000BA2D0000}"/>
    <cellStyle name="Percent 2 6 5 5 2" xfId="31132" xr:uid="{D1A66FBD-D9DB-4D9E-9015-F6715527CDCF}"/>
    <cellStyle name="Percent 2 6 5 6" xfId="20384" xr:uid="{DBFF8B3F-B978-4E36-855E-4FC9265D72AD}"/>
    <cellStyle name="Percent 2 6 6" xfId="11707" xr:uid="{00000000-0005-0000-0000-0000BB2D0000}"/>
    <cellStyle name="Percent 2 6 6 2" xfId="11708" xr:uid="{00000000-0005-0000-0000-0000BC2D0000}"/>
    <cellStyle name="Percent 2 6 6 2 2" xfId="22628" xr:uid="{F10BDD55-99AD-4711-8384-913AC7B40D4B}"/>
    <cellStyle name="Percent 2 6 6 3" xfId="11709" xr:uid="{00000000-0005-0000-0000-0000BD2D0000}"/>
    <cellStyle name="Percent 2 6 6 3 2" xfId="31133" xr:uid="{D1B2C98F-474D-49CB-9562-42EBFC5F4FD4}"/>
    <cellStyle name="Percent 2 6 6 4" xfId="11710" xr:uid="{00000000-0005-0000-0000-0000BE2D0000}"/>
    <cellStyle name="Percent 2 6 6 4 2" xfId="31134" xr:uid="{480F0032-E7A0-4FC7-A16A-188DF739F112}"/>
    <cellStyle name="Percent 2 6 6 5" xfId="11711" xr:uid="{00000000-0005-0000-0000-0000BF2D0000}"/>
    <cellStyle name="Percent 2 6 6 5 2" xfId="31135" xr:uid="{EA3AF47E-31AB-4CDE-A473-5B6CBBBCF995}"/>
    <cellStyle name="Percent 2 6 6 6" xfId="20385" xr:uid="{87EFDED7-E94E-4AD7-BCED-B5C94823CE2F}"/>
    <cellStyle name="Percent 2 6 7" xfId="11712" xr:uid="{00000000-0005-0000-0000-0000C02D0000}"/>
    <cellStyle name="Percent 2 6 7 2" xfId="11713" xr:uid="{00000000-0005-0000-0000-0000C12D0000}"/>
    <cellStyle name="Percent 2 6 7 2 2" xfId="22629" xr:uid="{0F0324D0-9BAB-4D44-86D6-AABC84BD2576}"/>
    <cellStyle name="Percent 2 6 7 3" xfId="11714" xr:uid="{00000000-0005-0000-0000-0000C22D0000}"/>
    <cellStyle name="Percent 2 6 7 3 2" xfId="31136" xr:uid="{D172E5AB-155F-402D-B0CA-469B6A24FE75}"/>
    <cellStyle name="Percent 2 6 7 4" xfId="11715" xr:uid="{00000000-0005-0000-0000-0000C32D0000}"/>
    <cellStyle name="Percent 2 6 7 4 2" xfId="31137" xr:uid="{D969AA1F-FB32-4D72-A3AC-DAFA1D0178FA}"/>
    <cellStyle name="Percent 2 6 7 5" xfId="11716" xr:uid="{00000000-0005-0000-0000-0000C42D0000}"/>
    <cellStyle name="Percent 2 6 7 5 2" xfId="31138" xr:uid="{A8DB870C-FBAC-431A-B221-1ADADBB994B2}"/>
    <cellStyle name="Percent 2 6 7 6" xfId="20386" xr:uid="{41925B04-6933-4227-B0E9-05BE3464B5CE}"/>
    <cellStyle name="Percent 2 6 8" xfId="11717" xr:uid="{00000000-0005-0000-0000-0000C52D0000}"/>
    <cellStyle name="Percent 2 6 8 2" xfId="11718" xr:uid="{00000000-0005-0000-0000-0000C62D0000}"/>
    <cellStyle name="Percent 2 6 8 2 2" xfId="22630" xr:uid="{AE658ABC-C2AF-4661-9A24-C55A7C57E68F}"/>
    <cellStyle name="Percent 2 6 8 3" xfId="11719" xr:uid="{00000000-0005-0000-0000-0000C72D0000}"/>
    <cellStyle name="Percent 2 6 8 3 2" xfId="31139" xr:uid="{42DDB975-E0B2-406D-9872-8542AB17FBC9}"/>
    <cellStyle name="Percent 2 6 8 4" xfId="11720" xr:uid="{00000000-0005-0000-0000-0000C82D0000}"/>
    <cellStyle name="Percent 2 6 8 4 2" xfId="31140" xr:uid="{0D2FCB75-0385-4203-B1C5-6C84CA28CD61}"/>
    <cellStyle name="Percent 2 6 8 5" xfId="11721" xr:uid="{00000000-0005-0000-0000-0000C92D0000}"/>
    <cellStyle name="Percent 2 6 8 5 2" xfId="31141" xr:uid="{A525166D-F4D3-4F1C-8782-A32F6270D6DF}"/>
    <cellStyle name="Percent 2 6 8 6" xfId="20387" xr:uid="{C63F5E82-8636-46C5-9B41-F8849F577340}"/>
    <cellStyle name="Percent 2 6 9" xfId="11722" xr:uid="{00000000-0005-0000-0000-0000CA2D0000}"/>
    <cellStyle name="Percent 2 6 9 2" xfId="11723" xr:uid="{00000000-0005-0000-0000-0000CB2D0000}"/>
    <cellStyle name="Percent 2 6 9 2 2" xfId="31142" xr:uid="{D4C3A706-0813-495B-8F43-C0AD7275764C}"/>
    <cellStyle name="Percent 2 6 9 3" xfId="11724" xr:uid="{00000000-0005-0000-0000-0000CC2D0000}"/>
    <cellStyle name="Percent 2 6 9 3 2" xfId="31143" xr:uid="{9911DC73-F7E1-4CD5-9167-52B1524E6888}"/>
    <cellStyle name="Percent 2 6 9 4" xfId="11725" xr:uid="{00000000-0005-0000-0000-0000CD2D0000}"/>
    <cellStyle name="Percent 2 6 9 4 2" xfId="31144" xr:uid="{D5146098-8C53-45BC-9B3C-F1CE7ADEE838}"/>
    <cellStyle name="Percent 2 6 9 5" xfId="11726" xr:uid="{00000000-0005-0000-0000-0000CE2D0000}"/>
    <cellStyle name="Percent 2 6 9 5 2" xfId="31145" xr:uid="{21C3FF6E-0268-49E4-BFF4-66F6EE18B41D}"/>
    <cellStyle name="Percent 2 6 9 6" xfId="22631" xr:uid="{5DEDFAF4-998E-49FE-96B3-8BC77001EB3B}"/>
    <cellStyle name="Percent 2 7" xfId="11727" xr:uid="{00000000-0005-0000-0000-0000CF2D0000}"/>
    <cellStyle name="Percent 2 7 10" xfId="11728" xr:uid="{00000000-0005-0000-0000-0000D02D0000}"/>
    <cellStyle name="Percent 2 7 10 2" xfId="31146" xr:uid="{0B387E21-6242-4426-8548-67E00E333558}"/>
    <cellStyle name="Percent 2 7 11" xfId="11729" xr:uid="{00000000-0005-0000-0000-0000D12D0000}"/>
    <cellStyle name="Percent 2 7 11 2" xfId="31147" xr:uid="{E0891976-DF7C-4AD3-A48F-489F7212AB92}"/>
    <cellStyle name="Percent 2 7 12" xfId="11730" xr:uid="{00000000-0005-0000-0000-0000D22D0000}"/>
    <cellStyle name="Percent 2 7 12 2" xfId="31148" xr:uid="{816B402C-1B31-4274-9C19-DB9F88C69100}"/>
    <cellStyle name="Percent 2 7 13" xfId="20388" xr:uid="{0DB5E8FA-9BA1-4196-A205-484669CB9444}"/>
    <cellStyle name="Percent 2 7 2" xfId="11731" xr:uid="{00000000-0005-0000-0000-0000D32D0000}"/>
    <cellStyle name="Percent 2 7 2 2" xfId="11732" xr:uid="{00000000-0005-0000-0000-0000D42D0000}"/>
    <cellStyle name="Percent 2 7 2 2 2" xfId="22633" xr:uid="{8231BDF7-D1CB-49CE-9FD1-E69A8C359E5B}"/>
    <cellStyle name="Percent 2 7 2 3" xfId="11733" xr:uid="{00000000-0005-0000-0000-0000D52D0000}"/>
    <cellStyle name="Percent 2 7 2 3 2" xfId="31149" xr:uid="{638DDCB8-E2B0-439B-BCAF-91FF29428C3E}"/>
    <cellStyle name="Percent 2 7 2 4" xfId="11734" xr:uid="{00000000-0005-0000-0000-0000D62D0000}"/>
    <cellStyle name="Percent 2 7 2 4 2" xfId="31150" xr:uid="{289688D1-5969-4372-BDBB-D128EF31EF6F}"/>
    <cellStyle name="Percent 2 7 2 5" xfId="11735" xr:uid="{00000000-0005-0000-0000-0000D72D0000}"/>
    <cellStyle name="Percent 2 7 2 5 2" xfId="31151" xr:uid="{06DD8FA1-3A7E-486F-B213-4175B877E3B5}"/>
    <cellStyle name="Percent 2 7 2 6" xfId="20389" xr:uid="{A5775335-5D26-4F95-AAB5-F8FA1E37E228}"/>
    <cellStyle name="Percent 2 7 3" xfId="11736" xr:uid="{00000000-0005-0000-0000-0000D82D0000}"/>
    <cellStyle name="Percent 2 7 3 2" xfId="11737" xr:uid="{00000000-0005-0000-0000-0000D92D0000}"/>
    <cellStyle name="Percent 2 7 3 2 2" xfId="22634" xr:uid="{450D63C4-4259-4175-899A-BE54B199B9D2}"/>
    <cellStyle name="Percent 2 7 3 3" xfId="11738" xr:uid="{00000000-0005-0000-0000-0000DA2D0000}"/>
    <cellStyle name="Percent 2 7 3 3 2" xfId="31152" xr:uid="{977DCC9F-6C20-4993-939A-531F5DB3C1A4}"/>
    <cellStyle name="Percent 2 7 3 4" xfId="11739" xr:uid="{00000000-0005-0000-0000-0000DB2D0000}"/>
    <cellStyle name="Percent 2 7 3 4 2" xfId="31153" xr:uid="{5EF21D4F-3BDA-45A9-AEA6-AE0CFD912364}"/>
    <cellStyle name="Percent 2 7 3 5" xfId="11740" xr:uid="{00000000-0005-0000-0000-0000DC2D0000}"/>
    <cellStyle name="Percent 2 7 3 5 2" xfId="31154" xr:uid="{14E742C2-07AF-4E77-9744-753F7B50F043}"/>
    <cellStyle name="Percent 2 7 3 6" xfId="20390" xr:uid="{0AE77C87-9DAA-4A60-A7F9-ADE7D62B62EE}"/>
    <cellStyle name="Percent 2 7 4" xfId="11741" xr:uid="{00000000-0005-0000-0000-0000DD2D0000}"/>
    <cellStyle name="Percent 2 7 4 2" xfId="11742" xr:uid="{00000000-0005-0000-0000-0000DE2D0000}"/>
    <cellStyle name="Percent 2 7 4 2 2" xfId="22635" xr:uid="{2886B36A-7DF7-46ED-81CF-C682D2CDFC86}"/>
    <cellStyle name="Percent 2 7 4 3" xfId="11743" xr:uid="{00000000-0005-0000-0000-0000DF2D0000}"/>
    <cellStyle name="Percent 2 7 4 3 2" xfId="31155" xr:uid="{2CBF2748-208E-4CE8-B42B-B5D0C33D1AFE}"/>
    <cellStyle name="Percent 2 7 4 4" xfId="11744" xr:uid="{00000000-0005-0000-0000-0000E02D0000}"/>
    <cellStyle name="Percent 2 7 4 4 2" xfId="31156" xr:uid="{A7D917FD-B3E1-44A6-9BF8-2F425B5D5E64}"/>
    <cellStyle name="Percent 2 7 4 5" xfId="11745" xr:uid="{00000000-0005-0000-0000-0000E12D0000}"/>
    <cellStyle name="Percent 2 7 4 5 2" xfId="31157" xr:uid="{EA8CDF39-B2F5-4AB3-9E50-4B63792E417A}"/>
    <cellStyle name="Percent 2 7 4 6" xfId="20391" xr:uid="{B8733D58-B417-4B0A-9EF0-3B517206BA02}"/>
    <cellStyle name="Percent 2 7 5" xfId="11746" xr:uid="{00000000-0005-0000-0000-0000E22D0000}"/>
    <cellStyle name="Percent 2 7 5 2" xfId="11747" xr:uid="{00000000-0005-0000-0000-0000E32D0000}"/>
    <cellStyle name="Percent 2 7 5 2 2" xfId="22636" xr:uid="{932937AE-1E2F-4B16-B5A2-EE02FCFB6329}"/>
    <cellStyle name="Percent 2 7 5 3" xfId="11748" xr:uid="{00000000-0005-0000-0000-0000E42D0000}"/>
    <cellStyle name="Percent 2 7 5 3 2" xfId="31158" xr:uid="{A0AED1A9-B3A2-46E9-9C87-EE652BD83EAA}"/>
    <cellStyle name="Percent 2 7 5 4" xfId="11749" xr:uid="{00000000-0005-0000-0000-0000E52D0000}"/>
    <cellStyle name="Percent 2 7 5 4 2" xfId="31159" xr:uid="{595C18C2-F15C-47AE-A2B1-164481480B57}"/>
    <cellStyle name="Percent 2 7 5 5" xfId="11750" xr:uid="{00000000-0005-0000-0000-0000E62D0000}"/>
    <cellStyle name="Percent 2 7 5 5 2" xfId="31160" xr:uid="{5AF4DB35-EF92-4E59-BB96-73999980F3F7}"/>
    <cellStyle name="Percent 2 7 5 6" xfId="20392" xr:uid="{28885004-0A32-41C4-8C25-B3E109DE1F28}"/>
    <cellStyle name="Percent 2 7 6" xfId="11751" xr:uid="{00000000-0005-0000-0000-0000E72D0000}"/>
    <cellStyle name="Percent 2 7 6 2" xfId="11752" xr:uid="{00000000-0005-0000-0000-0000E82D0000}"/>
    <cellStyle name="Percent 2 7 6 2 2" xfId="22637" xr:uid="{8FD592D4-B207-455B-AFB1-3F50FD1BAD92}"/>
    <cellStyle name="Percent 2 7 6 3" xfId="11753" xr:uid="{00000000-0005-0000-0000-0000E92D0000}"/>
    <cellStyle name="Percent 2 7 6 3 2" xfId="31161" xr:uid="{364F35AA-C5F1-4D81-9F47-8BDE744B0EE0}"/>
    <cellStyle name="Percent 2 7 6 4" xfId="11754" xr:uid="{00000000-0005-0000-0000-0000EA2D0000}"/>
    <cellStyle name="Percent 2 7 6 4 2" xfId="31162" xr:uid="{1F2ED9AA-2F46-46E9-A196-E489E0EDAA66}"/>
    <cellStyle name="Percent 2 7 6 5" xfId="11755" xr:uid="{00000000-0005-0000-0000-0000EB2D0000}"/>
    <cellStyle name="Percent 2 7 6 5 2" xfId="31163" xr:uid="{7EBAB909-92C3-4E97-9EC1-A42D12AE6B99}"/>
    <cellStyle name="Percent 2 7 6 6" xfId="20393" xr:uid="{08DF44DA-735E-4D28-AE3C-8780A4773977}"/>
    <cellStyle name="Percent 2 7 7" xfId="11756" xr:uid="{00000000-0005-0000-0000-0000EC2D0000}"/>
    <cellStyle name="Percent 2 7 7 2" xfId="11757" xr:uid="{00000000-0005-0000-0000-0000ED2D0000}"/>
    <cellStyle name="Percent 2 7 7 2 2" xfId="22638" xr:uid="{82140123-97B0-4E08-BBEB-7008AF2E1AA7}"/>
    <cellStyle name="Percent 2 7 7 3" xfId="11758" xr:uid="{00000000-0005-0000-0000-0000EE2D0000}"/>
    <cellStyle name="Percent 2 7 7 3 2" xfId="31164" xr:uid="{FCE328BF-A0E6-461A-B3E6-6D5385322690}"/>
    <cellStyle name="Percent 2 7 7 4" xfId="11759" xr:uid="{00000000-0005-0000-0000-0000EF2D0000}"/>
    <cellStyle name="Percent 2 7 7 4 2" xfId="31165" xr:uid="{4104362A-5636-428F-868F-7EE123037D2D}"/>
    <cellStyle name="Percent 2 7 7 5" xfId="11760" xr:uid="{00000000-0005-0000-0000-0000F02D0000}"/>
    <cellStyle name="Percent 2 7 7 5 2" xfId="31166" xr:uid="{71317C95-50B1-43A4-BE77-91C2C23C0940}"/>
    <cellStyle name="Percent 2 7 7 6" xfId="20394" xr:uid="{50904C17-B9A4-4BE7-A84A-9FB357B78A93}"/>
    <cellStyle name="Percent 2 7 8" xfId="11761" xr:uid="{00000000-0005-0000-0000-0000F12D0000}"/>
    <cellStyle name="Percent 2 7 8 2" xfId="11762" xr:uid="{00000000-0005-0000-0000-0000F22D0000}"/>
    <cellStyle name="Percent 2 7 8 2 2" xfId="22639" xr:uid="{9353BE65-B24E-4724-812D-BD8693782637}"/>
    <cellStyle name="Percent 2 7 8 3" xfId="11763" xr:uid="{00000000-0005-0000-0000-0000F32D0000}"/>
    <cellStyle name="Percent 2 7 8 3 2" xfId="31167" xr:uid="{990BE7CD-D045-4DCE-B99D-A53686A1CE47}"/>
    <cellStyle name="Percent 2 7 8 4" xfId="11764" xr:uid="{00000000-0005-0000-0000-0000F42D0000}"/>
    <cellStyle name="Percent 2 7 8 4 2" xfId="31168" xr:uid="{0F91E1C4-8B74-4509-B2AA-832296663498}"/>
    <cellStyle name="Percent 2 7 8 5" xfId="11765" xr:uid="{00000000-0005-0000-0000-0000F52D0000}"/>
    <cellStyle name="Percent 2 7 8 5 2" xfId="31169" xr:uid="{9F8544FD-0EA9-4333-80F6-699AD39042A5}"/>
    <cellStyle name="Percent 2 7 8 6" xfId="20395" xr:uid="{DCB8FC91-8D9F-43B4-AD8F-DF73F5417834}"/>
    <cellStyle name="Percent 2 7 9" xfId="11766" xr:uid="{00000000-0005-0000-0000-0000F62D0000}"/>
    <cellStyle name="Percent 2 7 9 2" xfId="22632" xr:uid="{52DEB260-14F8-4F09-8370-08DAE53E33A9}"/>
    <cellStyle name="Percent 2 8" xfId="11767" xr:uid="{00000000-0005-0000-0000-0000F72D0000}"/>
    <cellStyle name="Percent 2 8 10" xfId="11768" xr:uid="{00000000-0005-0000-0000-0000F82D0000}"/>
    <cellStyle name="Percent 2 8 10 2" xfId="31170" xr:uid="{1E9706F4-CD4C-4A13-9C1C-4E9A94CAB6DA}"/>
    <cellStyle name="Percent 2 8 11" xfId="11769" xr:uid="{00000000-0005-0000-0000-0000F92D0000}"/>
    <cellStyle name="Percent 2 8 11 2" xfId="31171" xr:uid="{1D82FB1F-FD07-494E-B1C5-79C4D5505896}"/>
    <cellStyle name="Percent 2 8 12" xfId="11770" xr:uid="{00000000-0005-0000-0000-0000FA2D0000}"/>
    <cellStyle name="Percent 2 8 12 2" xfId="31172" xr:uid="{96E3F373-BD9E-40E4-9943-295FA821520D}"/>
    <cellStyle name="Percent 2 8 13" xfId="20396" xr:uid="{99C2C68D-45DE-4FC0-9630-007908C3A9A0}"/>
    <cellStyle name="Percent 2 8 2" xfId="11771" xr:uid="{00000000-0005-0000-0000-0000FB2D0000}"/>
    <cellStyle name="Percent 2 8 2 2" xfId="11772" xr:uid="{00000000-0005-0000-0000-0000FC2D0000}"/>
    <cellStyle name="Percent 2 8 2 2 2" xfId="22641" xr:uid="{FF70CCC4-1A2A-4CF2-9F44-F761FE7A35A8}"/>
    <cellStyle name="Percent 2 8 2 3" xfId="11773" xr:uid="{00000000-0005-0000-0000-0000FD2D0000}"/>
    <cellStyle name="Percent 2 8 2 3 2" xfId="31173" xr:uid="{64638B56-59A9-4C90-BFFF-BED053D602CD}"/>
    <cellStyle name="Percent 2 8 2 4" xfId="11774" xr:uid="{00000000-0005-0000-0000-0000FE2D0000}"/>
    <cellStyle name="Percent 2 8 2 4 2" xfId="31174" xr:uid="{16599B65-2B6B-47D7-B7A6-1848CAA86DDA}"/>
    <cellStyle name="Percent 2 8 2 5" xfId="11775" xr:uid="{00000000-0005-0000-0000-0000FF2D0000}"/>
    <cellStyle name="Percent 2 8 2 5 2" xfId="31175" xr:uid="{F144C12A-B935-4963-A3E1-1769EC54E504}"/>
    <cellStyle name="Percent 2 8 2 6" xfId="20397" xr:uid="{716FEB18-F116-45DB-B70D-57D2F00D2CD9}"/>
    <cellStyle name="Percent 2 8 3" xfId="11776" xr:uid="{00000000-0005-0000-0000-0000002E0000}"/>
    <cellStyle name="Percent 2 8 3 2" xfId="11777" xr:uid="{00000000-0005-0000-0000-0000012E0000}"/>
    <cellStyle name="Percent 2 8 3 2 2" xfId="22642" xr:uid="{A866D2E0-287D-4BBC-85D1-92B12188903C}"/>
    <cellStyle name="Percent 2 8 3 3" xfId="11778" xr:uid="{00000000-0005-0000-0000-0000022E0000}"/>
    <cellStyle name="Percent 2 8 3 3 2" xfId="31176" xr:uid="{F7C4B1AF-B3E7-4156-AE8C-90D364D1A75A}"/>
    <cellStyle name="Percent 2 8 3 4" xfId="11779" xr:uid="{00000000-0005-0000-0000-0000032E0000}"/>
    <cellStyle name="Percent 2 8 3 4 2" xfId="31177" xr:uid="{B792BD3A-6DE4-49F6-9B2B-F1E1D9E9F8A7}"/>
    <cellStyle name="Percent 2 8 3 5" xfId="11780" xr:uid="{00000000-0005-0000-0000-0000042E0000}"/>
    <cellStyle name="Percent 2 8 3 5 2" xfId="31178" xr:uid="{5D275581-205B-47FA-8E8D-7FD56BCF0A91}"/>
    <cellStyle name="Percent 2 8 3 6" xfId="20398" xr:uid="{8F9CA0D5-CC42-46E2-A61B-925C9C5E43EC}"/>
    <cellStyle name="Percent 2 8 4" xfId="11781" xr:uid="{00000000-0005-0000-0000-0000052E0000}"/>
    <cellStyle name="Percent 2 8 4 2" xfId="11782" xr:uid="{00000000-0005-0000-0000-0000062E0000}"/>
    <cellStyle name="Percent 2 8 4 2 2" xfId="22643" xr:uid="{7191CAF3-9B2E-4FC9-9505-E371023997B9}"/>
    <cellStyle name="Percent 2 8 4 3" xfId="11783" xr:uid="{00000000-0005-0000-0000-0000072E0000}"/>
    <cellStyle name="Percent 2 8 4 3 2" xfId="31179" xr:uid="{0E9824E3-8BC3-482B-9D43-103D0511C3EC}"/>
    <cellStyle name="Percent 2 8 4 4" xfId="11784" xr:uid="{00000000-0005-0000-0000-0000082E0000}"/>
    <cellStyle name="Percent 2 8 4 4 2" xfId="31180" xr:uid="{CD24C9C3-1CA3-402F-9624-FDEB5F67A141}"/>
    <cellStyle name="Percent 2 8 4 5" xfId="11785" xr:uid="{00000000-0005-0000-0000-0000092E0000}"/>
    <cellStyle name="Percent 2 8 4 5 2" xfId="31181" xr:uid="{AA518F5B-FE62-4B8E-B3BC-18D4D3403795}"/>
    <cellStyle name="Percent 2 8 4 6" xfId="20399" xr:uid="{B3859B04-E8E5-4848-B20A-D68E5802D55B}"/>
    <cellStyle name="Percent 2 8 5" xfId="11786" xr:uid="{00000000-0005-0000-0000-00000A2E0000}"/>
    <cellStyle name="Percent 2 8 5 2" xfId="11787" xr:uid="{00000000-0005-0000-0000-00000B2E0000}"/>
    <cellStyle name="Percent 2 8 5 2 2" xfId="22644" xr:uid="{6D6B5985-5304-4E37-A4F2-4E19CDCF5295}"/>
    <cellStyle name="Percent 2 8 5 3" xfId="11788" xr:uid="{00000000-0005-0000-0000-00000C2E0000}"/>
    <cellStyle name="Percent 2 8 5 3 2" xfId="31182" xr:uid="{89A984F7-F339-4696-94AD-3C68C8C8502A}"/>
    <cellStyle name="Percent 2 8 5 4" xfId="11789" xr:uid="{00000000-0005-0000-0000-00000D2E0000}"/>
    <cellStyle name="Percent 2 8 5 4 2" xfId="31183" xr:uid="{1589EEA9-48BD-4693-B8AD-814FDC270EC2}"/>
    <cellStyle name="Percent 2 8 5 5" xfId="11790" xr:uid="{00000000-0005-0000-0000-00000E2E0000}"/>
    <cellStyle name="Percent 2 8 5 5 2" xfId="31184" xr:uid="{049BEA31-B790-4A9D-88F3-52172DE204BF}"/>
    <cellStyle name="Percent 2 8 5 6" xfId="20400" xr:uid="{36FB908C-10C4-483B-B9CF-5BCAE7EEB0D5}"/>
    <cellStyle name="Percent 2 8 6" xfId="11791" xr:uid="{00000000-0005-0000-0000-00000F2E0000}"/>
    <cellStyle name="Percent 2 8 6 2" xfId="11792" xr:uid="{00000000-0005-0000-0000-0000102E0000}"/>
    <cellStyle name="Percent 2 8 6 2 2" xfId="22645" xr:uid="{8A2C4674-105C-49E7-B2D4-CB0AE85F0F78}"/>
    <cellStyle name="Percent 2 8 6 3" xfId="11793" xr:uid="{00000000-0005-0000-0000-0000112E0000}"/>
    <cellStyle name="Percent 2 8 6 3 2" xfId="31185" xr:uid="{4DFC4823-60BB-4A07-ABC4-65389A13CE0C}"/>
    <cellStyle name="Percent 2 8 6 4" xfId="11794" xr:uid="{00000000-0005-0000-0000-0000122E0000}"/>
    <cellStyle name="Percent 2 8 6 4 2" xfId="31186" xr:uid="{A0268C6D-5A24-4FC9-BFAE-90348E9D5A7D}"/>
    <cellStyle name="Percent 2 8 6 5" xfId="11795" xr:uid="{00000000-0005-0000-0000-0000132E0000}"/>
    <cellStyle name="Percent 2 8 6 5 2" xfId="31187" xr:uid="{B26A89C6-C41B-4EB8-81CB-DC807C713455}"/>
    <cellStyle name="Percent 2 8 6 6" xfId="20401" xr:uid="{C76D7812-584D-4C00-9689-9693C1F87AF0}"/>
    <cellStyle name="Percent 2 8 7" xfId="11796" xr:uid="{00000000-0005-0000-0000-0000142E0000}"/>
    <cellStyle name="Percent 2 8 7 2" xfId="11797" xr:uid="{00000000-0005-0000-0000-0000152E0000}"/>
    <cellStyle name="Percent 2 8 7 2 2" xfId="22646" xr:uid="{779EBE72-27B4-4132-9192-EB2429E75CF1}"/>
    <cellStyle name="Percent 2 8 7 3" xfId="11798" xr:uid="{00000000-0005-0000-0000-0000162E0000}"/>
    <cellStyle name="Percent 2 8 7 3 2" xfId="31188" xr:uid="{4A08B595-27AA-4536-B265-83B8986E7FC2}"/>
    <cellStyle name="Percent 2 8 7 4" xfId="11799" xr:uid="{00000000-0005-0000-0000-0000172E0000}"/>
    <cellStyle name="Percent 2 8 7 4 2" xfId="31189" xr:uid="{70A19E4B-0159-4FA2-B3B7-D710FC684AA9}"/>
    <cellStyle name="Percent 2 8 7 5" xfId="11800" xr:uid="{00000000-0005-0000-0000-0000182E0000}"/>
    <cellStyle name="Percent 2 8 7 5 2" xfId="31190" xr:uid="{4F5AEA30-0D58-4C55-86C4-32C1604578A2}"/>
    <cellStyle name="Percent 2 8 7 6" xfId="20402" xr:uid="{6BBD2666-4194-463E-8D31-943247058EA5}"/>
    <cellStyle name="Percent 2 8 8" xfId="11801" xr:uid="{00000000-0005-0000-0000-0000192E0000}"/>
    <cellStyle name="Percent 2 8 8 2" xfId="11802" xr:uid="{00000000-0005-0000-0000-00001A2E0000}"/>
    <cellStyle name="Percent 2 8 8 2 2" xfId="22647" xr:uid="{EA9470D6-9FE4-4B78-B228-52DCB5B0B972}"/>
    <cellStyle name="Percent 2 8 8 3" xfId="11803" xr:uid="{00000000-0005-0000-0000-00001B2E0000}"/>
    <cellStyle name="Percent 2 8 8 3 2" xfId="31191" xr:uid="{5D519E34-2D7E-4806-999C-9E5FD4E0CE5C}"/>
    <cellStyle name="Percent 2 8 8 4" xfId="11804" xr:uid="{00000000-0005-0000-0000-00001C2E0000}"/>
    <cellStyle name="Percent 2 8 8 4 2" xfId="31192" xr:uid="{7BD0A559-62F5-4C72-A74C-7CE3901F7E38}"/>
    <cellStyle name="Percent 2 8 8 5" xfId="11805" xr:uid="{00000000-0005-0000-0000-00001D2E0000}"/>
    <cellStyle name="Percent 2 8 8 5 2" xfId="31193" xr:uid="{229B4310-490B-4145-A217-E3E3E809FAE8}"/>
    <cellStyle name="Percent 2 8 8 6" xfId="20403" xr:uid="{38938CAF-AD0B-438E-85DA-B491B5976979}"/>
    <cellStyle name="Percent 2 8 9" xfId="11806" xr:uid="{00000000-0005-0000-0000-00001E2E0000}"/>
    <cellStyle name="Percent 2 8 9 2" xfId="22640" xr:uid="{22176F18-F218-4B0A-850E-3DBC6BF55480}"/>
    <cellStyle name="Percent 2 9" xfId="11807" xr:uid="{00000000-0005-0000-0000-00001F2E0000}"/>
    <cellStyle name="Percent 2 9 10" xfId="11808" xr:uid="{00000000-0005-0000-0000-0000202E0000}"/>
    <cellStyle name="Percent 2 9 10 2" xfId="31194" xr:uid="{BAB56FD3-4738-4906-BBAF-C13D08725FF0}"/>
    <cellStyle name="Percent 2 9 11" xfId="11809" xr:uid="{00000000-0005-0000-0000-0000212E0000}"/>
    <cellStyle name="Percent 2 9 11 2" xfId="31195" xr:uid="{858CBA64-D847-4A16-B54D-BE09B711F421}"/>
    <cellStyle name="Percent 2 9 12" xfId="11810" xr:uid="{00000000-0005-0000-0000-0000222E0000}"/>
    <cellStyle name="Percent 2 9 12 2" xfId="31196" xr:uid="{DE536177-04AB-4A68-B77D-AD2FF2BE9F49}"/>
    <cellStyle name="Percent 2 9 13" xfId="20404" xr:uid="{45684355-6EA6-427B-9469-353B5F3D1B09}"/>
    <cellStyle name="Percent 2 9 2" xfId="11811" xr:uid="{00000000-0005-0000-0000-0000232E0000}"/>
    <cellStyle name="Percent 2 9 2 2" xfId="11812" xr:uid="{00000000-0005-0000-0000-0000242E0000}"/>
    <cellStyle name="Percent 2 9 2 2 2" xfId="22649" xr:uid="{2C81EBDC-E52F-40B6-8B4F-C9EB42EBE019}"/>
    <cellStyle name="Percent 2 9 2 3" xfId="11813" xr:uid="{00000000-0005-0000-0000-0000252E0000}"/>
    <cellStyle name="Percent 2 9 2 3 2" xfId="31197" xr:uid="{37DEE7DB-A5C3-4541-8BD4-C3279A7AB0CF}"/>
    <cellStyle name="Percent 2 9 2 4" xfId="11814" xr:uid="{00000000-0005-0000-0000-0000262E0000}"/>
    <cellStyle name="Percent 2 9 2 4 2" xfId="31198" xr:uid="{D02ACE15-6BBB-4D9F-9D6C-FB336E59ED7B}"/>
    <cellStyle name="Percent 2 9 2 5" xfId="11815" xr:uid="{00000000-0005-0000-0000-0000272E0000}"/>
    <cellStyle name="Percent 2 9 2 5 2" xfId="31199" xr:uid="{00D3012E-7FF1-47DD-B1D4-67BC3407EE0B}"/>
    <cellStyle name="Percent 2 9 2 6" xfId="20405" xr:uid="{3B70A24A-B956-4B90-87B9-D4487ACD241D}"/>
    <cellStyle name="Percent 2 9 3" xfId="11816" xr:uid="{00000000-0005-0000-0000-0000282E0000}"/>
    <cellStyle name="Percent 2 9 3 2" xfId="11817" xr:uid="{00000000-0005-0000-0000-0000292E0000}"/>
    <cellStyle name="Percent 2 9 3 2 2" xfId="22650" xr:uid="{73DB527D-383A-4DC8-88CE-3A9419EC8CCB}"/>
    <cellStyle name="Percent 2 9 3 3" xfId="11818" xr:uid="{00000000-0005-0000-0000-00002A2E0000}"/>
    <cellStyle name="Percent 2 9 3 3 2" xfId="31200" xr:uid="{18B5914C-0132-4928-AC92-9352AA2F5696}"/>
    <cellStyle name="Percent 2 9 3 4" xfId="11819" xr:uid="{00000000-0005-0000-0000-00002B2E0000}"/>
    <cellStyle name="Percent 2 9 3 4 2" xfId="31201" xr:uid="{C11827F7-A3FE-4ACD-83D1-405C4CA60E2A}"/>
    <cellStyle name="Percent 2 9 3 5" xfId="11820" xr:uid="{00000000-0005-0000-0000-00002C2E0000}"/>
    <cellStyle name="Percent 2 9 3 5 2" xfId="31202" xr:uid="{E4B0C3D8-2C54-4994-AFA7-E7BA3A1681F7}"/>
    <cellStyle name="Percent 2 9 3 6" xfId="20406" xr:uid="{D3203784-39F9-4119-AC2D-EA378ED9B032}"/>
    <cellStyle name="Percent 2 9 4" xfId="11821" xr:uid="{00000000-0005-0000-0000-00002D2E0000}"/>
    <cellStyle name="Percent 2 9 4 2" xfId="11822" xr:uid="{00000000-0005-0000-0000-00002E2E0000}"/>
    <cellStyle name="Percent 2 9 4 2 2" xfId="22651" xr:uid="{3C7405BA-4C49-4756-AC32-12C3EA6941B4}"/>
    <cellStyle name="Percent 2 9 4 3" xfId="11823" xr:uid="{00000000-0005-0000-0000-00002F2E0000}"/>
    <cellStyle name="Percent 2 9 4 3 2" xfId="31203" xr:uid="{619B4768-BD78-42A6-B119-C57A635B98DA}"/>
    <cellStyle name="Percent 2 9 4 4" xfId="11824" xr:uid="{00000000-0005-0000-0000-0000302E0000}"/>
    <cellStyle name="Percent 2 9 4 4 2" xfId="31204" xr:uid="{50A67F41-B54A-4050-9452-B46EBD4F2941}"/>
    <cellStyle name="Percent 2 9 4 5" xfId="11825" xr:uid="{00000000-0005-0000-0000-0000312E0000}"/>
    <cellStyle name="Percent 2 9 4 5 2" xfId="31205" xr:uid="{CA829089-BE26-4C3C-86E3-90F4F6009BD3}"/>
    <cellStyle name="Percent 2 9 4 6" xfId="20407" xr:uid="{B6F408C6-3039-4ABB-80CB-5A4BD7AE8FA0}"/>
    <cellStyle name="Percent 2 9 5" xfId="11826" xr:uid="{00000000-0005-0000-0000-0000322E0000}"/>
    <cellStyle name="Percent 2 9 5 2" xfId="11827" xr:uid="{00000000-0005-0000-0000-0000332E0000}"/>
    <cellStyle name="Percent 2 9 5 2 2" xfId="22652" xr:uid="{91B70466-2C3A-4EE2-89C8-6370D200219C}"/>
    <cellStyle name="Percent 2 9 5 3" xfId="11828" xr:uid="{00000000-0005-0000-0000-0000342E0000}"/>
    <cellStyle name="Percent 2 9 5 3 2" xfId="31206" xr:uid="{22D78381-E9AC-48EE-AF01-7F157C6C9E8D}"/>
    <cellStyle name="Percent 2 9 5 4" xfId="11829" xr:uid="{00000000-0005-0000-0000-0000352E0000}"/>
    <cellStyle name="Percent 2 9 5 4 2" xfId="31207" xr:uid="{F4DB6BCB-E29B-4EA4-8675-73916D89F06A}"/>
    <cellStyle name="Percent 2 9 5 5" xfId="11830" xr:uid="{00000000-0005-0000-0000-0000362E0000}"/>
    <cellStyle name="Percent 2 9 5 5 2" xfId="31208" xr:uid="{58DA0D44-1974-43D7-A9AE-3FAB1116C209}"/>
    <cellStyle name="Percent 2 9 5 6" xfId="20408" xr:uid="{990814B1-870A-4A56-A56E-69C15F09C28F}"/>
    <cellStyle name="Percent 2 9 6" xfId="11831" xr:uid="{00000000-0005-0000-0000-0000372E0000}"/>
    <cellStyle name="Percent 2 9 6 2" xfId="11832" xr:uid="{00000000-0005-0000-0000-0000382E0000}"/>
    <cellStyle name="Percent 2 9 6 2 2" xfId="22653" xr:uid="{C56788F0-5211-47CF-93D0-CAA3235E0FA7}"/>
    <cellStyle name="Percent 2 9 6 3" xfId="11833" xr:uid="{00000000-0005-0000-0000-0000392E0000}"/>
    <cellStyle name="Percent 2 9 6 3 2" xfId="31209" xr:uid="{71FF4BEB-603A-43EE-83A4-6AEE95C16D4D}"/>
    <cellStyle name="Percent 2 9 6 4" xfId="11834" xr:uid="{00000000-0005-0000-0000-00003A2E0000}"/>
    <cellStyle name="Percent 2 9 6 4 2" xfId="31210" xr:uid="{B61C193C-FEF8-4794-ADF9-57F8298EE760}"/>
    <cellStyle name="Percent 2 9 6 5" xfId="11835" xr:uid="{00000000-0005-0000-0000-00003B2E0000}"/>
    <cellStyle name="Percent 2 9 6 5 2" xfId="31211" xr:uid="{7829209A-CC8D-469F-830F-872F61EDAC3F}"/>
    <cellStyle name="Percent 2 9 6 6" xfId="20409" xr:uid="{3A11DAF6-2475-4185-A5C1-F24A54CF94A4}"/>
    <cellStyle name="Percent 2 9 7" xfId="11836" xr:uid="{00000000-0005-0000-0000-00003C2E0000}"/>
    <cellStyle name="Percent 2 9 7 2" xfId="11837" xr:uid="{00000000-0005-0000-0000-00003D2E0000}"/>
    <cellStyle name="Percent 2 9 7 2 2" xfId="22654" xr:uid="{7CA6CA92-FD05-4C38-B777-47878FD0B353}"/>
    <cellStyle name="Percent 2 9 7 3" xfId="11838" xr:uid="{00000000-0005-0000-0000-00003E2E0000}"/>
    <cellStyle name="Percent 2 9 7 3 2" xfId="31212" xr:uid="{0E6C6972-D7CD-46B5-AF53-D5744D698250}"/>
    <cellStyle name="Percent 2 9 7 4" xfId="11839" xr:uid="{00000000-0005-0000-0000-00003F2E0000}"/>
    <cellStyle name="Percent 2 9 7 4 2" xfId="31213" xr:uid="{C908D04C-D228-4126-8716-ECCB48896FE1}"/>
    <cellStyle name="Percent 2 9 7 5" xfId="11840" xr:uid="{00000000-0005-0000-0000-0000402E0000}"/>
    <cellStyle name="Percent 2 9 7 5 2" xfId="31214" xr:uid="{FA301030-2980-458C-9D96-FD527C49E6F0}"/>
    <cellStyle name="Percent 2 9 7 6" xfId="20410" xr:uid="{9E36D2AD-E1BB-438A-A5E5-7A46D08E000B}"/>
    <cellStyle name="Percent 2 9 8" xfId="11841" xr:uid="{00000000-0005-0000-0000-0000412E0000}"/>
    <cellStyle name="Percent 2 9 8 2" xfId="11842" xr:uid="{00000000-0005-0000-0000-0000422E0000}"/>
    <cellStyle name="Percent 2 9 8 2 2" xfId="22655" xr:uid="{776A9BEF-9049-4011-8BD5-0811C4D116F0}"/>
    <cellStyle name="Percent 2 9 8 3" xfId="11843" xr:uid="{00000000-0005-0000-0000-0000432E0000}"/>
    <cellStyle name="Percent 2 9 8 3 2" xfId="31215" xr:uid="{0E90B9C6-83B1-4D17-BF34-1CFEEF27ACF7}"/>
    <cellStyle name="Percent 2 9 8 4" xfId="11844" xr:uid="{00000000-0005-0000-0000-0000442E0000}"/>
    <cellStyle name="Percent 2 9 8 4 2" xfId="31216" xr:uid="{4B88622E-DE67-4681-BA1A-497E026D9061}"/>
    <cellStyle name="Percent 2 9 8 5" xfId="11845" xr:uid="{00000000-0005-0000-0000-0000452E0000}"/>
    <cellStyle name="Percent 2 9 8 5 2" xfId="31217" xr:uid="{7F8D45E5-5A01-4D58-A328-132EEDC7211A}"/>
    <cellStyle name="Percent 2 9 8 6" xfId="20411" xr:uid="{61B40914-234C-448D-8550-514BF17FC12D}"/>
    <cellStyle name="Percent 2 9 9" xfId="11846" xr:uid="{00000000-0005-0000-0000-0000462E0000}"/>
    <cellStyle name="Percent 2 9 9 2" xfId="22648" xr:uid="{01BC66C5-4B0B-45E0-B8B5-793A5E1F4AE5}"/>
    <cellStyle name="Percent 20" xfId="11847" xr:uid="{00000000-0005-0000-0000-0000472E0000}"/>
    <cellStyle name="Percent 20 10" xfId="11848" xr:uid="{00000000-0005-0000-0000-0000482E0000}"/>
    <cellStyle name="Percent 20 10 2" xfId="31218" xr:uid="{B90CFE88-DF82-4719-805D-EA99E61199C0}"/>
    <cellStyle name="Percent 20 11" xfId="11849" xr:uid="{00000000-0005-0000-0000-0000492E0000}"/>
    <cellStyle name="Percent 20 11 2" xfId="31219" xr:uid="{C84367FF-9696-486F-9052-8562E02E1D50}"/>
    <cellStyle name="Percent 20 12" xfId="11850" xr:uid="{00000000-0005-0000-0000-00004A2E0000}"/>
    <cellStyle name="Percent 20 12 2" xfId="31220" xr:uid="{F5194860-8A3E-44E2-9134-6FC1235F0E4E}"/>
    <cellStyle name="Percent 20 13" xfId="22656" xr:uid="{CD882E86-2F2C-4370-B758-89F3B2D58025}"/>
    <cellStyle name="Percent 20 2" xfId="11851" xr:uid="{00000000-0005-0000-0000-00004B2E0000}"/>
    <cellStyle name="Percent 20 2 2" xfId="11852" xr:uid="{00000000-0005-0000-0000-00004C2E0000}"/>
    <cellStyle name="Percent 20 2 2 2" xfId="31221" xr:uid="{C64049A4-A61C-4478-BED3-FC0F4DF84B22}"/>
    <cellStyle name="Percent 20 2 3" xfId="11853" xr:uid="{00000000-0005-0000-0000-00004D2E0000}"/>
    <cellStyle name="Percent 20 2 3 2" xfId="31222" xr:uid="{6D17175F-EA33-4F5F-820A-972432A4E6FA}"/>
    <cellStyle name="Percent 20 2 4" xfId="11854" xr:uid="{00000000-0005-0000-0000-00004E2E0000}"/>
    <cellStyle name="Percent 20 2 4 2" xfId="31223" xr:uid="{3BAE5BB8-3631-4B77-B6A1-DAE3F17255D7}"/>
    <cellStyle name="Percent 20 2 5" xfId="11855" xr:uid="{00000000-0005-0000-0000-00004F2E0000}"/>
    <cellStyle name="Percent 20 2 5 2" xfId="31224" xr:uid="{585CC444-DC9E-4B78-B911-C873CD5805B7}"/>
    <cellStyle name="Percent 20 2 6" xfId="11856" xr:uid="{00000000-0005-0000-0000-0000502E0000}"/>
    <cellStyle name="Percent 20 2 6 2" xfId="31225" xr:uid="{5CFC91EF-691F-4892-B282-795A1519ECE7}"/>
    <cellStyle name="Percent 20 2 7" xfId="22657" xr:uid="{7954A3D1-49DC-4966-92E3-8067486517F2}"/>
    <cellStyle name="Percent 20 3" xfId="11857" xr:uid="{00000000-0005-0000-0000-0000512E0000}"/>
    <cellStyle name="Percent 20 3 2" xfId="11858" xr:uid="{00000000-0005-0000-0000-0000522E0000}"/>
    <cellStyle name="Percent 20 3 2 2" xfId="31226" xr:uid="{6A9D83AC-A8FB-443D-86FB-0FE617FA94F1}"/>
    <cellStyle name="Percent 20 3 3" xfId="11859" xr:uid="{00000000-0005-0000-0000-0000532E0000}"/>
    <cellStyle name="Percent 20 3 3 2" xfId="31227" xr:uid="{C42C608B-DA65-4717-A654-F7D1610186EC}"/>
    <cellStyle name="Percent 20 3 4" xfId="11860" xr:uid="{00000000-0005-0000-0000-0000542E0000}"/>
    <cellStyle name="Percent 20 3 4 2" xfId="31228" xr:uid="{102AA463-114F-44B7-86C2-1825A04A0F12}"/>
    <cellStyle name="Percent 20 3 5" xfId="11861" xr:uid="{00000000-0005-0000-0000-0000552E0000}"/>
    <cellStyle name="Percent 20 3 5 2" xfId="31229" xr:uid="{5DFA0604-68A5-49D2-B0C1-29B2D9559F41}"/>
    <cellStyle name="Percent 20 3 6" xfId="22658" xr:uid="{56FAA69F-84EF-4BB4-A407-2C381038A16B}"/>
    <cellStyle name="Percent 20 4" xfId="11862" xr:uid="{00000000-0005-0000-0000-0000562E0000}"/>
    <cellStyle name="Percent 20 4 2" xfId="11863" xr:uid="{00000000-0005-0000-0000-0000572E0000}"/>
    <cellStyle name="Percent 20 4 2 2" xfId="31230" xr:uid="{AC342927-B4C9-494A-B9B6-9D49FB9288FA}"/>
    <cellStyle name="Percent 20 4 3" xfId="11864" xr:uid="{00000000-0005-0000-0000-0000582E0000}"/>
    <cellStyle name="Percent 20 4 3 2" xfId="31231" xr:uid="{F2FD1743-20EF-4249-B772-5DB8CE7A588D}"/>
    <cellStyle name="Percent 20 4 4" xfId="11865" xr:uid="{00000000-0005-0000-0000-0000592E0000}"/>
    <cellStyle name="Percent 20 4 4 2" xfId="31232" xr:uid="{4DF50E74-5E0D-4EB2-A0C3-CE5050C2F3A7}"/>
    <cellStyle name="Percent 20 4 5" xfId="11866" xr:uid="{00000000-0005-0000-0000-00005A2E0000}"/>
    <cellStyle name="Percent 20 4 5 2" xfId="31233" xr:uid="{2E8FB1FE-0772-4778-87B6-1BC1DB98DFBE}"/>
    <cellStyle name="Percent 20 4 6" xfId="22659" xr:uid="{7D70A7C2-892E-404A-BC96-5563B55B3AE9}"/>
    <cellStyle name="Percent 20 5" xfId="11867" xr:uid="{00000000-0005-0000-0000-00005B2E0000}"/>
    <cellStyle name="Percent 20 5 2" xfId="11868" xr:uid="{00000000-0005-0000-0000-00005C2E0000}"/>
    <cellStyle name="Percent 20 5 2 2" xfId="31234" xr:uid="{2F04291A-B07F-4E16-AC96-478D9B3B1522}"/>
    <cellStyle name="Percent 20 5 3" xfId="11869" xr:uid="{00000000-0005-0000-0000-00005D2E0000}"/>
    <cellStyle name="Percent 20 5 3 2" xfId="31235" xr:uid="{93821E45-BB44-4203-A2F6-5FAEFFD517F4}"/>
    <cellStyle name="Percent 20 5 4" xfId="11870" xr:uid="{00000000-0005-0000-0000-00005E2E0000}"/>
    <cellStyle name="Percent 20 5 4 2" xfId="31236" xr:uid="{D4852411-9F40-4912-9E63-CC3B9923887E}"/>
    <cellStyle name="Percent 20 5 5" xfId="11871" xr:uid="{00000000-0005-0000-0000-00005F2E0000}"/>
    <cellStyle name="Percent 20 5 5 2" xfId="31237" xr:uid="{3DF17DB9-62A4-4740-A272-A17979F60A02}"/>
    <cellStyle name="Percent 20 5 6" xfId="22660" xr:uid="{CBECA1D1-B4CF-4127-A764-CBEF55CAA0F3}"/>
    <cellStyle name="Percent 20 6" xfId="11872" xr:uid="{00000000-0005-0000-0000-0000602E0000}"/>
    <cellStyle name="Percent 20 6 2" xfId="11873" xr:uid="{00000000-0005-0000-0000-0000612E0000}"/>
    <cellStyle name="Percent 20 6 2 2" xfId="31238" xr:uid="{537B0592-E890-45E6-82A9-603CCD039D1E}"/>
    <cellStyle name="Percent 20 6 3" xfId="11874" xr:uid="{00000000-0005-0000-0000-0000622E0000}"/>
    <cellStyle name="Percent 20 6 3 2" xfId="31239" xr:uid="{C8D4B48F-DCDB-42DA-A78C-0E7C9F299187}"/>
    <cellStyle name="Percent 20 6 4" xfId="11875" xr:uid="{00000000-0005-0000-0000-0000632E0000}"/>
    <cellStyle name="Percent 20 6 4 2" xfId="31240" xr:uid="{77909F98-7472-49EA-841D-CDB1442669CC}"/>
    <cellStyle name="Percent 20 6 5" xfId="11876" xr:uid="{00000000-0005-0000-0000-0000642E0000}"/>
    <cellStyle name="Percent 20 6 5 2" xfId="31241" xr:uid="{BAC1C1A4-5E5C-4F13-BE43-C584C3637BFF}"/>
    <cellStyle name="Percent 20 6 6" xfId="22661" xr:uid="{DCE16E54-6391-4FA5-A1DD-8FAB491A317F}"/>
    <cellStyle name="Percent 20 7" xfId="11877" xr:uid="{00000000-0005-0000-0000-0000652E0000}"/>
    <cellStyle name="Percent 20 7 2" xfId="11878" xr:uid="{00000000-0005-0000-0000-0000662E0000}"/>
    <cellStyle name="Percent 20 7 2 2" xfId="11879" xr:uid="{00000000-0005-0000-0000-0000672E0000}"/>
    <cellStyle name="Percent 20 7 2 2 2" xfId="31242" xr:uid="{40E22955-8A3E-4D03-9BB2-6AC4AEAC2AEE}"/>
    <cellStyle name="Percent 20 7 2 3" xfId="11880" xr:uid="{00000000-0005-0000-0000-0000682E0000}"/>
    <cellStyle name="Percent 20 7 2 3 2" xfId="31243" xr:uid="{8B991F57-B0B7-443A-A99C-D3675E29EE8D}"/>
    <cellStyle name="Percent 20 7 2 4" xfId="11881" xr:uid="{00000000-0005-0000-0000-0000692E0000}"/>
    <cellStyle name="Percent 20 7 2 4 2" xfId="31244" xr:uid="{319E59C7-943D-4148-94C8-604788539F82}"/>
    <cellStyle name="Percent 20 7 2 5" xfId="11882" xr:uid="{00000000-0005-0000-0000-00006A2E0000}"/>
    <cellStyle name="Percent 20 7 2 5 2" xfId="31245" xr:uid="{AF969F66-5121-4819-906A-EE637084E13C}"/>
    <cellStyle name="Percent 20 7 2 6" xfId="22663" xr:uid="{76460A82-B319-4605-BDC5-C46DC0220DF8}"/>
    <cellStyle name="Percent 20 7 3" xfId="11883" xr:uid="{00000000-0005-0000-0000-00006B2E0000}"/>
    <cellStyle name="Percent 20 7 3 2" xfId="11884" xr:uid="{00000000-0005-0000-0000-00006C2E0000}"/>
    <cellStyle name="Percent 20 7 3 2 2" xfId="31246" xr:uid="{C69D8FD5-093C-46A5-ACB0-1D18C4C3F044}"/>
    <cellStyle name="Percent 20 7 3 3" xfId="11885" xr:uid="{00000000-0005-0000-0000-00006D2E0000}"/>
    <cellStyle name="Percent 20 7 3 3 2" xfId="31247" xr:uid="{6D1076B7-D28C-454C-BB8D-BB9BF6E33BD4}"/>
    <cellStyle name="Percent 20 7 3 4" xfId="11886" xr:uid="{00000000-0005-0000-0000-00006E2E0000}"/>
    <cellStyle name="Percent 20 7 3 4 2" xfId="31248" xr:uid="{E39A2E88-D474-4CB0-8CA5-1FE942E498F6}"/>
    <cellStyle name="Percent 20 7 3 5" xfId="11887" xr:uid="{00000000-0005-0000-0000-00006F2E0000}"/>
    <cellStyle name="Percent 20 7 3 5 2" xfId="31249" xr:uid="{3F92A303-9F04-4950-85B9-42AF0C1E2890}"/>
    <cellStyle name="Percent 20 7 3 6" xfId="22664" xr:uid="{741BD6E8-2665-474F-AD97-3685E5F74018}"/>
    <cellStyle name="Percent 20 7 4" xfId="11888" xr:uid="{00000000-0005-0000-0000-0000702E0000}"/>
    <cellStyle name="Percent 20 7 4 2" xfId="31250" xr:uid="{8BA532A5-F5F2-476D-B809-610DF189A57E}"/>
    <cellStyle name="Percent 20 7 5" xfId="11889" xr:uid="{00000000-0005-0000-0000-0000712E0000}"/>
    <cellStyle name="Percent 20 7 5 2" xfId="31251" xr:uid="{1062C998-0F36-4E3C-9673-F6B5B8D86BE3}"/>
    <cellStyle name="Percent 20 7 6" xfId="11890" xr:uid="{00000000-0005-0000-0000-0000722E0000}"/>
    <cellStyle name="Percent 20 7 6 2" xfId="31252" xr:uid="{31BFAF49-71D2-4D33-9945-40E1617D77D9}"/>
    <cellStyle name="Percent 20 7 7" xfId="11891" xr:uid="{00000000-0005-0000-0000-0000732E0000}"/>
    <cellStyle name="Percent 20 7 7 2" xfId="31253" xr:uid="{77008C99-E251-4724-86AF-CE7CE7A68600}"/>
    <cellStyle name="Percent 20 7 8" xfId="22662" xr:uid="{D44CCEEA-CAB1-4A7A-8F2C-F6CF19357C98}"/>
    <cellStyle name="Percent 20 8" xfId="11892" xr:uid="{00000000-0005-0000-0000-0000742E0000}"/>
    <cellStyle name="Percent 20 8 2" xfId="31254" xr:uid="{9CB3CC4A-4AAA-4FED-8964-533C8DD93DF1}"/>
    <cellStyle name="Percent 20 9" xfId="11893" xr:uid="{00000000-0005-0000-0000-0000752E0000}"/>
    <cellStyle name="Percent 20 9 2" xfId="31255" xr:uid="{D54B1D19-C1A7-4047-83DB-43603A73C4AD}"/>
    <cellStyle name="Percent 21" xfId="11894" xr:uid="{00000000-0005-0000-0000-0000762E0000}"/>
    <cellStyle name="Percent 21 10" xfId="11895" xr:uid="{00000000-0005-0000-0000-0000772E0000}"/>
    <cellStyle name="Percent 21 10 2" xfId="31256" xr:uid="{A743502D-9283-464E-ACEF-85BED69DFFD1}"/>
    <cellStyle name="Percent 21 11" xfId="11896" xr:uid="{00000000-0005-0000-0000-0000782E0000}"/>
    <cellStyle name="Percent 21 11 2" xfId="31257" xr:uid="{57DB61D4-15E1-422C-B69E-126A890F5901}"/>
    <cellStyle name="Percent 21 12" xfId="22665" xr:uid="{FCCCC58A-57F9-47C8-A0CE-65BC19CDB8E1}"/>
    <cellStyle name="Percent 21 2" xfId="11897" xr:uid="{00000000-0005-0000-0000-0000792E0000}"/>
    <cellStyle name="Percent 21 2 2" xfId="11898" xr:uid="{00000000-0005-0000-0000-00007A2E0000}"/>
    <cellStyle name="Percent 21 2 2 2" xfId="31258" xr:uid="{622B7B03-CB8E-4EEB-AB82-CCBA5B1708D5}"/>
    <cellStyle name="Percent 21 2 3" xfId="11899" xr:uid="{00000000-0005-0000-0000-00007B2E0000}"/>
    <cellStyle name="Percent 21 2 3 2" xfId="31259" xr:uid="{D3EDBFDD-CFC4-46E2-9688-7AD7B8267D0B}"/>
    <cellStyle name="Percent 21 2 4" xfId="11900" xr:uid="{00000000-0005-0000-0000-00007C2E0000}"/>
    <cellStyle name="Percent 21 2 4 2" xfId="31260" xr:uid="{6FB89F46-E43B-4C5B-B7E4-3CF3AF6F4CAA}"/>
    <cellStyle name="Percent 21 2 5" xfId="11901" xr:uid="{00000000-0005-0000-0000-00007D2E0000}"/>
    <cellStyle name="Percent 21 2 5 2" xfId="31261" xr:uid="{1C3F1F87-3B35-4D66-AF0C-F93DBB703EBA}"/>
    <cellStyle name="Percent 21 2 6" xfId="22666" xr:uid="{358E788B-8F8A-4A12-97EF-767493AA7A26}"/>
    <cellStyle name="Percent 21 3" xfId="11902" xr:uid="{00000000-0005-0000-0000-00007E2E0000}"/>
    <cellStyle name="Percent 21 3 2" xfId="11903" xr:uid="{00000000-0005-0000-0000-00007F2E0000}"/>
    <cellStyle name="Percent 21 3 2 2" xfId="31262" xr:uid="{E5FF41DF-F2C5-4C2B-95F2-9925C36A51C1}"/>
    <cellStyle name="Percent 21 3 3" xfId="11904" xr:uid="{00000000-0005-0000-0000-0000802E0000}"/>
    <cellStyle name="Percent 21 3 3 2" xfId="31263" xr:uid="{48681993-0994-48D3-92FF-F1E31FB8667B}"/>
    <cellStyle name="Percent 21 3 4" xfId="11905" xr:uid="{00000000-0005-0000-0000-0000812E0000}"/>
    <cellStyle name="Percent 21 3 4 2" xfId="31264" xr:uid="{CA8667FC-04F1-4135-823E-6AA8EED3C0E6}"/>
    <cellStyle name="Percent 21 3 5" xfId="11906" xr:uid="{00000000-0005-0000-0000-0000822E0000}"/>
    <cellStyle name="Percent 21 3 5 2" xfId="31265" xr:uid="{ACEF5D05-4DA3-4AF7-9697-6A0552D65D32}"/>
    <cellStyle name="Percent 21 3 6" xfId="22667" xr:uid="{19A74B37-3D72-411E-9F60-82E0338531C8}"/>
    <cellStyle name="Percent 21 4" xfId="11907" xr:uid="{00000000-0005-0000-0000-0000832E0000}"/>
    <cellStyle name="Percent 21 4 2" xfId="11908" xr:uid="{00000000-0005-0000-0000-0000842E0000}"/>
    <cellStyle name="Percent 21 4 2 2" xfId="31266" xr:uid="{08A62AB4-7861-48CF-9224-EE82A7E1615D}"/>
    <cellStyle name="Percent 21 4 3" xfId="11909" xr:uid="{00000000-0005-0000-0000-0000852E0000}"/>
    <cellStyle name="Percent 21 4 3 2" xfId="31267" xr:uid="{9FE4D7A0-308D-4321-AC3D-9A1F50B49D5D}"/>
    <cellStyle name="Percent 21 4 4" xfId="11910" xr:uid="{00000000-0005-0000-0000-0000862E0000}"/>
    <cellStyle name="Percent 21 4 4 2" xfId="31268" xr:uid="{00EE733B-24C5-400F-8E78-4F102E12D519}"/>
    <cellStyle name="Percent 21 4 5" xfId="11911" xr:uid="{00000000-0005-0000-0000-0000872E0000}"/>
    <cellStyle name="Percent 21 4 5 2" xfId="31269" xr:uid="{9C9F76D8-99C4-44EB-89DC-F47D236AE964}"/>
    <cellStyle name="Percent 21 4 6" xfId="22668" xr:uid="{A4A65FD9-C1C6-48C2-A2D5-1F4ADD4A8DBA}"/>
    <cellStyle name="Percent 21 5" xfId="11912" xr:uid="{00000000-0005-0000-0000-0000882E0000}"/>
    <cellStyle name="Percent 21 5 2" xfId="11913" xr:uid="{00000000-0005-0000-0000-0000892E0000}"/>
    <cellStyle name="Percent 21 5 2 2" xfId="31270" xr:uid="{041B612A-8329-4CF0-B4F4-1BD319B0B8E1}"/>
    <cellStyle name="Percent 21 5 3" xfId="11914" xr:uid="{00000000-0005-0000-0000-00008A2E0000}"/>
    <cellStyle name="Percent 21 5 3 2" xfId="31271" xr:uid="{5AF64A10-A8CE-41C2-9FA4-65579FFF2925}"/>
    <cellStyle name="Percent 21 5 4" xfId="11915" xr:uid="{00000000-0005-0000-0000-00008B2E0000}"/>
    <cellStyle name="Percent 21 5 4 2" xfId="31272" xr:uid="{54749492-25BD-4DA4-B14D-9BFE6BB9211A}"/>
    <cellStyle name="Percent 21 5 5" xfId="11916" xr:uid="{00000000-0005-0000-0000-00008C2E0000}"/>
    <cellStyle name="Percent 21 5 5 2" xfId="31273" xr:uid="{C24BED57-F62E-4859-81E7-B40DA79CAFB3}"/>
    <cellStyle name="Percent 21 5 6" xfId="22669" xr:uid="{A80AFABD-2318-49F1-8FB9-BB2C3506EDEA}"/>
    <cellStyle name="Percent 21 6" xfId="11917" xr:uid="{00000000-0005-0000-0000-00008D2E0000}"/>
    <cellStyle name="Percent 21 6 2" xfId="11918" xr:uid="{00000000-0005-0000-0000-00008E2E0000}"/>
    <cellStyle name="Percent 21 6 2 2" xfId="31274" xr:uid="{9DF9CDF3-A6EA-4678-8EA4-5CA09AD7AC2C}"/>
    <cellStyle name="Percent 21 6 3" xfId="11919" xr:uid="{00000000-0005-0000-0000-00008F2E0000}"/>
    <cellStyle name="Percent 21 6 3 2" xfId="31275" xr:uid="{51E9509B-DE87-436C-8BA7-8365DEB6A89C}"/>
    <cellStyle name="Percent 21 6 4" xfId="11920" xr:uid="{00000000-0005-0000-0000-0000902E0000}"/>
    <cellStyle name="Percent 21 6 4 2" xfId="31276" xr:uid="{CC9BDD0E-741B-4572-8958-76736BD0FD8C}"/>
    <cellStyle name="Percent 21 6 5" xfId="11921" xr:uid="{00000000-0005-0000-0000-0000912E0000}"/>
    <cellStyle name="Percent 21 6 5 2" xfId="31277" xr:uid="{2DE7C4AA-FB16-49EE-8936-13E050FD572F}"/>
    <cellStyle name="Percent 21 6 6" xfId="22670" xr:uid="{4914F0F8-89B5-4489-9102-8BBB6EA8A0C4}"/>
    <cellStyle name="Percent 21 7" xfId="11922" xr:uid="{00000000-0005-0000-0000-0000922E0000}"/>
    <cellStyle name="Percent 21 7 2" xfId="11923" xr:uid="{00000000-0005-0000-0000-0000932E0000}"/>
    <cellStyle name="Percent 21 7 2 2" xfId="11924" xr:uid="{00000000-0005-0000-0000-0000942E0000}"/>
    <cellStyle name="Percent 21 7 2 2 2" xfId="31278" xr:uid="{00212A00-5EDD-4133-9DDF-6C8610C767B6}"/>
    <cellStyle name="Percent 21 7 2 3" xfId="11925" xr:uid="{00000000-0005-0000-0000-0000952E0000}"/>
    <cellStyle name="Percent 21 7 2 3 2" xfId="31279" xr:uid="{0DCBD269-37D6-4266-8265-4F1EC7B9E9AA}"/>
    <cellStyle name="Percent 21 7 2 4" xfId="11926" xr:uid="{00000000-0005-0000-0000-0000962E0000}"/>
    <cellStyle name="Percent 21 7 2 4 2" xfId="31280" xr:uid="{99AF1364-347C-47BA-AD7D-A369CABDBA6C}"/>
    <cellStyle name="Percent 21 7 2 5" xfId="11927" xr:uid="{00000000-0005-0000-0000-0000972E0000}"/>
    <cellStyle name="Percent 21 7 2 5 2" xfId="31281" xr:uid="{0C330B2E-0BE6-4284-9554-BBA359DFFA29}"/>
    <cellStyle name="Percent 21 7 2 6" xfId="22672" xr:uid="{D9624AE8-BEDF-423D-AEF5-A3021C13357A}"/>
    <cellStyle name="Percent 21 7 3" xfId="11928" xr:uid="{00000000-0005-0000-0000-0000982E0000}"/>
    <cellStyle name="Percent 21 7 3 2" xfId="11929" xr:uid="{00000000-0005-0000-0000-0000992E0000}"/>
    <cellStyle name="Percent 21 7 3 2 2" xfId="31282" xr:uid="{E7E54FD5-1EAE-4606-A3FC-A8945F868C14}"/>
    <cellStyle name="Percent 21 7 3 3" xfId="11930" xr:uid="{00000000-0005-0000-0000-00009A2E0000}"/>
    <cellStyle name="Percent 21 7 3 3 2" xfId="31283" xr:uid="{DAB89A3F-E568-4992-B2E4-5F8C8D5D1B97}"/>
    <cellStyle name="Percent 21 7 3 4" xfId="11931" xr:uid="{00000000-0005-0000-0000-00009B2E0000}"/>
    <cellStyle name="Percent 21 7 3 4 2" xfId="31284" xr:uid="{7172A93C-EA71-4655-93F2-952516D37607}"/>
    <cellStyle name="Percent 21 7 3 5" xfId="11932" xr:uid="{00000000-0005-0000-0000-00009C2E0000}"/>
    <cellStyle name="Percent 21 7 3 5 2" xfId="31285" xr:uid="{5D8166D8-2652-40D7-9966-06749D0CB74B}"/>
    <cellStyle name="Percent 21 7 3 6" xfId="22673" xr:uid="{FA5DF12D-0174-49B0-A0DB-A7401DFA40D9}"/>
    <cellStyle name="Percent 21 7 4" xfId="11933" xr:uid="{00000000-0005-0000-0000-00009D2E0000}"/>
    <cellStyle name="Percent 21 7 4 2" xfId="31286" xr:uid="{AEA17955-2E8A-4D3E-B95C-A8147EEA7CC8}"/>
    <cellStyle name="Percent 21 7 5" xfId="11934" xr:uid="{00000000-0005-0000-0000-00009E2E0000}"/>
    <cellStyle name="Percent 21 7 5 2" xfId="31287" xr:uid="{DEE35B61-7DA8-44CF-B0D8-CDD6A26C261E}"/>
    <cellStyle name="Percent 21 7 6" xfId="11935" xr:uid="{00000000-0005-0000-0000-00009F2E0000}"/>
    <cellStyle name="Percent 21 7 6 2" xfId="31288" xr:uid="{7CC9DBCD-0D0D-4A91-9C75-24BC2DDE4089}"/>
    <cellStyle name="Percent 21 7 7" xfId="11936" xr:uid="{00000000-0005-0000-0000-0000A02E0000}"/>
    <cellStyle name="Percent 21 7 7 2" xfId="31289" xr:uid="{140E37CA-646B-4A33-9621-F8823FA7D016}"/>
    <cellStyle name="Percent 21 7 8" xfId="22671" xr:uid="{285B8C3B-A6E3-4879-B70C-18BF27C1CBEA}"/>
    <cellStyle name="Percent 21 8" xfId="11937" xr:uid="{00000000-0005-0000-0000-0000A12E0000}"/>
    <cellStyle name="Percent 21 8 2" xfId="31290" xr:uid="{9EDA263B-3D4B-4447-B1C0-AFAAA93D508F}"/>
    <cellStyle name="Percent 21 9" xfId="11938" xr:uid="{00000000-0005-0000-0000-0000A22E0000}"/>
    <cellStyle name="Percent 21 9 2" xfId="31291" xr:uid="{8B7BCDD5-E73F-4F27-BD7C-00481EF4420C}"/>
    <cellStyle name="Percent 22" xfId="11939" xr:uid="{00000000-0005-0000-0000-0000A32E0000}"/>
    <cellStyle name="Percent 22 10" xfId="11940" xr:uid="{00000000-0005-0000-0000-0000A42E0000}"/>
    <cellStyle name="Percent 22 10 2" xfId="31292" xr:uid="{CB70F95B-8997-4A11-AA29-D1061D164624}"/>
    <cellStyle name="Percent 22 11" xfId="11941" xr:uid="{00000000-0005-0000-0000-0000A52E0000}"/>
    <cellStyle name="Percent 22 11 2" xfId="31293" xr:uid="{FE9EFC85-531B-4D2C-980D-9A79DECADE61}"/>
    <cellStyle name="Percent 22 12" xfId="22674" xr:uid="{8E069DF2-FE9E-4304-9AE2-FE670FA4B685}"/>
    <cellStyle name="Percent 22 2" xfId="11942" xr:uid="{00000000-0005-0000-0000-0000A62E0000}"/>
    <cellStyle name="Percent 22 2 2" xfId="11943" xr:uid="{00000000-0005-0000-0000-0000A72E0000}"/>
    <cellStyle name="Percent 22 2 2 2" xfId="31294" xr:uid="{27A5A062-53E5-4F6B-AA1E-5B4F378C585B}"/>
    <cellStyle name="Percent 22 2 3" xfId="11944" xr:uid="{00000000-0005-0000-0000-0000A82E0000}"/>
    <cellStyle name="Percent 22 2 3 2" xfId="31295" xr:uid="{C8111839-07E9-40B4-9BC2-C29249CA5DD1}"/>
    <cellStyle name="Percent 22 2 4" xfId="11945" xr:uid="{00000000-0005-0000-0000-0000A92E0000}"/>
    <cellStyle name="Percent 22 2 4 2" xfId="31296" xr:uid="{FF2B846D-5813-4082-8EF7-38B4C336A2E3}"/>
    <cellStyle name="Percent 22 2 5" xfId="11946" xr:uid="{00000000-0005-0000-0000-0000AA2E0000}"/>
    <cellStyle name="Percent 22 2 5 2" xfId="31297" xr:uid="{898E84FC-786D-4806-8774-F4CA19F0FE26}"/>
    <cellStyle name="Percent 22 2 6" xfId="22675" xr:uid="{4A0B2B54-DEA4-490A-B10A-16E686A32882}"/>
    <cellStyle name="Percent 22 3" xfId="11947" xr:uid="{00000000-0005-0000-0000-0000AB2E0000}"/>
    <cellStyle name="Percent 22 3 2" xfId="11948" xr:uid="{00000000-0005-0000-0000-0000AC2E0000}"/>
    <cellStyle name="Percent 22 3 2 2" xfId="31298" xr:uid="{2DDA8B34-4D5F-41CA-AB4B-3F8D35FC0839}"/>
    <cellStyle name="Percent 22 3 3" xfId="11949" xr:uid="{00000000-0005-0000-0000-0000AD2E0000}"/>
    <cellStyle name="Percent 22 3 3 2" xfId="31299" xr:uid="{DA0BBDD7-299B-497B-B312-5136BB98D15C}"/>
    <cellStyle name="Percent 22 3 4" xfId="11950" xr:uid="{00000000-0005-0000-0000-0000AE2E0000}"/>
    <cellStyle name="Percent 22 3 4 2" xfId="31300" xr:uid="{A111E903-5932-41E9-925A-DA95138AEC62}"/>
    <cellStyle name="Percent 22 3 5" xfId="11951" xr:uid="{00000000-0005-0000-0000-0000AF2E0000}"/>
    <cellStyle name="Percent 22 3 5 2" xfId="31301" xr:uid="{AC33E93C-0C12-402F-B165-9C729A571602}"/>
    <cellStyle name="Percent 22 3 6" xfId="22676" xr:uid="{BE508D44-D375-4E74-AD5C-78A8D397467F}"/>
    <cellStyle name="Percent 22 4" xfId="11952" xr:uid="{00000000-0005-0000-0000-0000B02E0000}"/>
    <cellStyle name="Percent 22 4 2" xfId="11953" xr:uid="{00000000-0005-0000-0000-0000B12E0000}"/>
    <cellStyle name="Percent 22 4 2 2" xfId="31302" xr:uid="{F6B7EDD4-CD90-4597-B3C6-41F8C2FB319B}"/>
    <cellStyle name="Percent 22 4 3" xfId="11954" xr:uid="{00000000-0005-0000-0000-0000B22E0000}"/>
    <cellStyle name="Percent 22 4 3 2" xfId="31303" xr:uid="{2F9E9669-CC01-46E7-8BC9-FC7D53294CE0}"/>
    <cellStyle name="Percent 22 4 4" xfId="11955" xr:uid="{00000000-0005-0000-0000-0000B32E0000}"/>
    <cellStyle name="Percent 22 4 4 2" xfId="31304" xr:uid="{3DE85285-2E9E-42F5-86FB-C98AC8C525D4}"/>
    <cellStyle name="Percent 22 4 5" xfId="11956" xr:uid="{00000000-0005-0000-0000-0000B42E0000}"/>
    <cellStyle name="Percent 22 4 5 2" xfId="31305" xr:uid="{8A066F18-25DD-49B2-971F-F2B1929449E7}"/>
    <cellStyle name="Percent 22 4 6" xfId="22677" xr:uid="{A6B539D5-ECE7-4813-AB9D-25879BD9F155}"/>
    <cellStyle name="Percent 22 5" xfId="11957" xr:uid="{00000000-0005-0000-0000-0000B52E0000}"/>
    <cellStyle name="Percent 22 5 2" xfId="11958" xr:uid="{00000000-0005-0000-0000-0000B62E0000}"/>
    <cellStyle name="Percent 22 5 2 2" xfId="31306" xr:uid="{3DD96C03-625C-4A68-892B-3B9007EE10EE}"/>
    <cellStyle name="Percent 22 5 3" xfId="11959" xr:uid="{00000000-0005-0000-0000-0000B72E0000}"/>
    <cellStyle name="Percent 22 5 3 2" xfId="31307" xr:uid="{3A84F7F3-B56F-47A3-BA41-A0EB5D4CF4F9}"/>
    <cellStyle name="Percent 22 5 4" xfId="11960" xr:uid="{00000000-0005-0000-0000-0000B82E0000}"/>
    <cellStyle name="Percent 22 5 4 2" xfId="31308" xr:uid="{B7245E3A-2A75-4814-8EAB-7345DDA88571}"/>
    <cellStyle name="Percent 22 5 5" xfId="11961" xr:uid="{00000000-0005-0000-0000-0000B92E0000}"/>
    <cellStyle name="Percent 22 5 5 2" xfId="31309" xr:uid="{F175DCE6-0199-4D97-B5E5-46425A535427}"/>
    <cellStyle name="Percent 22 5 6" xfId="22678" xr:uid="{2BDC9217-DD12-4B0C-971A-A3C3FED4A9C6}"/>
    <cellStyle name="Percent 22 6" xfId="11962" xr:uid="{00000000-0005-0000-0000-0000BA2E0000}"/>
    <cellStyle name="Percent 22 6 2" xfId="11963" xr:uid="{00000000-0005-0000-0000-0000BB2E0000}"/>
    <cellStyle name="Percent 22 6 2 2" xfId="31310" xr:uid="{27B9C976-3E26-41F1-90BF-5692F3638835}"/>
    <cellStyle name="Percent 22 6 3" xfId="11964" xr:uid="{00000000-0005-0000-0000-0000BC2E0000}"/>
    <cellStyle name="Percent 22 6 3 2" xfId="31311" xr:uid="{8365E647-0260-4A54-BE96-52EE6B81762A}"/>
    <cellStyle name="Percent 22 6 4" xfId="11965" xr:uid="{00000000-0005-0000-0000-0000BD2E0000}"/>
    <cellStyle name="Percent 22 6 4 2" xfId="31312" xr:uid="{D455A7CC-DFD9-4DE0-8AE5-D17AA0B7A2A4}"/>
    <cellStyle name="Percent 22 6 5" xfId="11966" xr:uid="{00000000-0005-0000-0000-0000BE2E0000}"/>
    <cellStyle name="Percent 22 6 5 2" xfId="31313" xr:uid="{61E3B7AE-6C0E-4F47-A4CB-8426015E1C70}"/>
    <cellStyle name="Percent 22 6 6" xfId="22679" xr:uid="{A693A1F8-DC0A-427F-8A54-092F0604CBEB}"/>
    <cellStyle name="Percent 22 7" xfId="11967" xr:uid="{00000000-0005-0000-0000-0000BF2E0000}"/>
    <cellStyle name="Percent 22 7 2" xfId="11968" xr:uid="{00000000-0005-0000-0000-0000C02E0000}"/>
    <cellStyle name="Percent 22 7 2 2" xfId="11969" xr:uid="{00000000-0005-0000-0000-0000C12E0000}"/>
    <cellStyle name="Percent 22 7 2 2 2" xfId="31314" xr:uid="{B0C2299D-D64C-4DF2-BF4C-DF1879E1B7A9}"/>
    <cellStyle name="Percent 22 7 2 3" xfId="11970" xr:uid="{00000000-0005-0000-0000-0000C22E0000}"/>
    <cellStyle name="Percent 22 7 2 3 2" xfId="31315" xr:uid="{3793B81E-95B2-4C48-8557-D066073FD92C}"/>
    <cellStyle name="Percent 22 7 2 4" xfId="11971" xr:uid="{00000000-0005-0000-0000-0000C32E0000}"/>
    <cellStyle name="Percent 22 7 2 4 2" xfId="31316" xr:uid="{E615D3E3-B0BF-4044-9382-D26DA23D6778}"/>
    <cellStyle name="Percent 22 7 2 5" xfId="11972" xr:uid="{00000000-0005-0000-0000-0000C42E0000}"/>
    <cellStyle name="Percent 22 7 2 5 2" xfId="31317" xr:uid="{0CB62728-C96D-4DBE-94F8-14637A3CDB1D}"/>
    <cellStyle name="Percent 22 7 2 6" xfId="22681" xr:uid="{42BF8846-0DF9-4219-A4A8-FE83BE22516F}"/>
    <cellStyle name="Percent 22 7 3" xfId="11973" xr:uid="{00000000-0005-0000-0000-0000C52E0000}"/>
    <cellStyle name="Percent 22 7 3 2" xfId="11974" xr:uid="{00000000-0005-0000-0000-0000C62E0000}"/>
    <cellStyle name="Percent 22 7 3 2 2" xfId="31318" xr:uid="{3FC366B7-AF41-4A8A-8BB8-526EC49D8C84}"/>
    <cellStyle name="Percent 22 7 3 3" xfId="11975" xr:uid="{00000000-0005-0000-0000-0000C72E0000}"/>
    <cellStyle name="Percent 22 7 3 3 2" xfId="31319" xr:uid="{E6499F89-8413-4830-94CB-27E64E1EA3B2}"/>
    <cellStyle name="Percent 22 7 3 4" xfId="11976" xr:uid="{00000000-0005-0000-0000-0000C82E0000}"/>
    <cellStyle name="Percent 22 7 3 4 2" xfId="31320" xr:uid="{1CE7352D-5BAA-4F34-8E7F-FB5F11C7388E}"/>
    <cellStyle name="Percent 22 7 3 5" xfId="11977" xr:uid="{00000000-0005-0000-0000-0000C92E0000}"/>
    <cellStyle name="Percent 22 7 3 5 2" xfId="31321" xr:uid="{21324A84-89B5-4155-B550-DB4AE0F654A4}"/>
    <cellStyle name="Percent 22 7 3 6" xfId="22682" xr:uid="{7066E3BD-B80E-477D-A514-14477801A2FC}"/>
    <cellStyle name="Percent 22 7 4" xfId="11978" xr:uid="{00000000-0005-0000-0000-0000CA2E0000}"/>
    <cellStyle name="Percent 22 7 4 2" xfId="31322" xr:uid="{104428F0-0CBA-42C8-BE54-589C5ACB2E0A}"/>
    <cellStyle name="Percent 22 7 5" xfId="11979" xr:uid="{00000000-0005-0000-0000-0000CB2E0000}"/>
    <cellStyle name="Percent 22 7 5 2" xfId="31323" xr:uid="{66D9CA08-B193-47DC-B088-A60D49A46F8D}"/>
    <cellStyle name="Percent 22 7 6" xfId="11980" xr:uid="{00000000-0005-0000-0000-0000CC2E0000}"/>
    <cellStyle name="Percent 22 7 6 2" xfId="31324" xr:uid="{8BC39F78-9D52-4C78-87C7-B88A47D070BA}"/>
    <cellStyle name="Percent 22 7 7" xfId="11981" xr:uid="{00000000-0005-0000-0000-0000CD2E0000}"/>
    <cellStyle name="Percent 22 7 7 2" xfId="31325" xr:uid="{957C7A27-713F-4C37-9C62-1A984327986A}"/>
    <cellStyle name="Percent 22 7 8" xfId="22680" xr:uid="{3B1CA8EB-5347-410C-AB49-975FC4911630}"/>
    <cellStyle name="Percent 22 8" xfId="11982" xr:uid="{00000000-0005-0000-0000-0000CE2E0000}"/>
    <cellStyle name="Percent 22 8 2" xfId="31326" xr:uid="{49A0A2B3-69A5-4174-A118-49085225D21D}"/>
    <cellStyle name="Percent 22 9" xfId="11983" xr:uid="{00000000-0005-0000-0000-0000CF2E0000}"/>
    <cellStyle name="Percent 22 9 2" xfId="31327" xr:uid="{F82BE644-B73D-4F30-909A-ABEF6079429E}"/>
    <cellStyle name="Percent 23" xfId="11984" xr:uid="{00000000-0005-0000-0000-0000D02E0000}"/>
    <cellStyle name="Percent 23 10" xfId="11985" xr:uid="{00000000-0005-0000-0000-0000D12E0000}"/>
    <cellStyle name="Percent 23 10 2" xfId="31328" xr:uid="{622CFCB9-41FF-49FF-AD5E-4BB52A0CB5C9}"/>
    <cellStyle name="Percent 23 11" xfId="11986" xr:uid="{00000000-0005-0000-0000-0000D22E0000}"/>
    <cellStyle name="Percent 23 11 2" xfId="31329" xr:uid="{A17CAE47-1DCB-4D31-9C2D-F6E69739507C}"/>
    <cellStyle name="Percent 23 12" xfId="22683" xr:uid="{13AE80BB-CC53-4405-B241-D9F2FA16E3C2}"/>
    <cellStyle name="Percent 23 2" xfId="11987" xr:uid="{00000000-0005-0000-0000-0000D32E0000}"/>
    <cellStyle name="Percent 23 2 2" xfId="11988" xr:uid="{00000000-0005-0000-0000-0000D42E0000}"/>
    <cellStyle name="Percent 23 2 2 2" xfId="31330" xr:uid="{141293AD-E638-42F3-B71E-2E2BD56B3ADA}"/>
    <cellStyle name="Percent 23 2 3" xfId="11989" xr:uid="{00000000-0005-0000-0000-0000D52E0000}"/>
    <cellStyle name="Percent 23 2 3 2" xfId="31331" xr:uid="{5711C6AB-FF35-4F3B-A007-1170EB0224D8}"/>
    <cellStyle name="Percent 23 2 4" xfId="11990" xr:uid="{00000000-0005-0000-0000-0000D62E0000}"/>
    <cellStyle name="Percent 23 2 4 2" xfId="31332" xr:uid="{A5DD4080-5A90-468A-B48E-C551C13AB1D9}"/>
    <cellStyle name="Percent 23 2 5" xfId="11991" xr:uid="{00000000-0005-0000-0000-0000D72E0000}"/>
    <cellStyle name="Percent 23 2 5 2" xfId="31333" xr:uid="{7A41B297-255B-4789-A8AB-1F12901C31EE}"/>
    <cellStyle name="Percent 23 2 6" xfId="22684" xr:uid="{C1134F1C-F5CD-49CD-ADA4-9E185911B993}"/>
    <cellStyle name="Percent 23 3" xfId="11992" xr:uid="{00000000-0005-0000-0000-0000D82E0000}"/>
    <cellStyle name="Percent 23 3 2" xfId="11993" xr:uid="{00000000-0005-0000-0000-0000D92E0000}"/>
    <cellStyle name="Percent 23 3 2 2" xfId="31334" xr:uid="{55D98E9F-AABA-41BB-8984-31F3B7A6616B}"/>
    <cellStyle name="Percent 23 3 3" xfId="11994" xr:uid="{00000000-0005-0000-0000-0000DA2E0000}"/>
    <cellStyle name="Percent 23 3 3 2" xfId="31335" xr:uid="{0873717B-BA8E-4377-B249-0C8C027BA765}"/>
    <cellStyle name="Percent 23 3 4" xfId="11995" xr:uid="{00000000-0005-0000-0000-0000DB2E0000}"/>
    <cellStyle name="Percent 23 3 4 2" xfId="31336" xr:uid="{D85B1B92-2F86-46D9-A1FA-FC4B1DD72771}"/>
    <cellStyle name="Percent 23 3 5" xfId="11996" xr:uid="{00000000-0005-0000-0000-0000DC2E0000}"/>
    <cellStyle name="Percent 23 3 5 2" xfId="31337" xr:uid="{316F96D8-BC17-43D4-A39C-4C255AD680B2}"/>
    <cellStyle name="Percent 23 3 6" xfId="22685" xr:uid="{67AC3517-C7DA-4885-845A-573790F28E45}"/>
    <cellStyle name="Percent 23 4" xfId="11997" xr:uid="{00000000-0005-0000-0000-0000DD2E0000}"/>
    <cellStyle name="Percent 23 4 2" xfId="11998" xr:uid="{00000000-0005-0000-0000-0000DE2E0000}"/>
    <cellStyle name="Percent 23 4 2 2" xfId="31338" xr:uid="{99E3826D-49AF-4E5E-9E02-E4D60C997F9C}"/>
    <cellStyle name="Percent 23 4 3" xfId="11999" xr:uid="{00000000-0005-0000-0000-0000DF2E0000}"/>
    <cellStyle name="Percent 23 4 3 2" xfId="31339" xr:uid="{C2333C9C-82EF-4E7F-ACCC-8E90DDD99F69}"/>
    <cellStyle name="Percent 23 4 4" xfId="12000" xr:uid="{00000000-0005-0000-0000-0000E02E0000}"/>
    <cellStyle name="Percent 23 4 4 2" xfId="31340" xr:uid="{80040F20-1CA1-41BD-87BD-8D14D8D48B62}"/>
    <cellStyle name="Percent 23 4 5" xfId="12001" xr:uid="{00000000-0005-0000-0000-0000E12E0000}"/>
    <cellStyle name="Percent 23 4 5 2" xfId="31341" xr:uid="{27A0B273-8C16-4F7D-8333-1DFD57C06BA0}"/>
    <cellStyle name="Percent 23 4 6" xfId="22686" xr:uid="{07619182-DBB4-4D1C-9EE7-BFBB5DBD7731}"/>
    <cellStyle name="Percent 23 5" xfId="12002" xr:uid="{00000000-0005-0000-0000-0000E22E0000}"/>
    <cellStyle name="Percent 23 5 2" xfId="12003" xr:uid="{00000000-0005-0000-0000-0000E32E0000}"/>
    <cellStyle name="Percent 23 5 2 2" xfId="31342" xr:uid="{86453AAE-B614-4F61-9E6B-1788D5C90C83}"/>
    <cellStyle name="Percent 23 5 3" xfId="12004" xr:uid="{00000000-0005-0000-0000-0000E42E0000}"/>
    <cellStyle name="Percent 23 5 3 2" xfId="31343" xr:uid="{D4312392-0D0A-4A90-9FC3-559CE220096C}"/>
    <cellStyle name="Percent 23 5 4" xfId="12005" xr:uid="{00000000-0005-0000-0000-0000E52E0000}"/>
    <cellStyle name="Percent 23 5 4 2" xfId="31344" xr:uid="{07EC2EF7-93FD-404D-8251-751475B7C127}"/>
    <cellStyle name="Percent 23 5 5" xfId="12006" xr:uid="{00000000-0005-0000-0000-0000E62E0000}"/>
    <cellStyle name="Percent 23 5 5 2" xfId="31345" xr:uid="{446267EB-11E8-47C1-97C2-FC15D64F4F9F}"/>
    <cellStyle name="Percent 23 5 6" xfId="22687" xr:uid="{5EF8D3A2-BD65-49B4-B451-D467F6ECFB90}"/>
    <cellStyle name="Percent 23 6" xfId="12007" xr:uid="{00000000-0005-0000-0000-0000E72E0000}"/>
    <cellStyle name="Percent 23 6 2" xfId="12008" xr:uid="{00000000-0005-0000-0000-0000E82E0000}"/>
    <cellStyle name="Percent 23 6 2 2" xfId="31346" xr:uid="{AFF3E274-EB65-4286-BF70-22D3A357B993}"/>
    <cellStyle name="Percent 23 6 3" xfId="12009" xr:uid="{00000000-0005-0000-0000-0000E92E0000}"/>
    <cellStyle name="Percent 23 6 3 2" xfId="31347" xr:uid="{84981A06-CA3A-4F48-A642-870BC0081C35}"/>
    <cellStyle name="Percent 23 6 4" xfId="12010" xr:uid="{00000000-0005-0000-0000-0000EA2E0000}"/>
    <cellStyle name="Percent 23 6 4 2" xfId="31348" xr:uid="{086CADBC-9F14-4739-8604-E887835050D7}"/>
    <cellStyle name="Percent 23 6 5" xfId="12011" xr:uid="{00000000-0005-0000-0000-0000EB2E0000}"/>
    <cellStyle name="Percent 23 6 5 2" xfId="31349" xr:uid="{5B484019-E832-4FEC-A837-3A130CE01847}"/>
    <cellStyle name="Percent 23 6 6" xfId="22688" xr:uid="{D3C95C51-A8AB-4ECC-B500-36CD17AD31F5}"/>
    <cellStyle name="Percent 23 7" xfId="12012" xr:uid="{00000000-0005-0000-0000-0000EC2E0000}"/>
    <cellStyle name="Percent 23 7 2" xfId="12013" xr:uid="{00000000-0005-0000-0000-0000ED2E0000}"/>
    <cellStyle name="Percent 23 7 2 2" xfId="12014" xr:uid="{00000000-0005-0000-0000-0000EE2E0000}"/>
    <cellStyle name="Percent 23 7 2 2 2" xfId="31350" xr:uid="{D9BDA21E-9D26-4338-BEC1-8C32A3328EA8}"/>
    <cellStyle name="Percent 23 7 2 3" xfId="12015" xr:uid="{00000000-0005-0000-0000-0000EF2E0000}"/>
    <cellStyle name="Percent 23 7 2 3 2" xfId="31351" xr:uid="{2D1CFC23-6800-44A9-AD3F-AA2F0BA7363F}"/>
    <cellStyle name="Percent 23 7 2 4" xfId="12016" xr:uid="{00000000-0005-0000-0000-0000F02E0000}"/>
    <cellStyle name="Percent 23 7 2 4 2" xfId="31352" xr:uid="{8832CA08-9B9F-42E5-8C6F-7CA6F46ACDF7}"/>
    <cellStyle name="Percent 23 7 2 5" xfId="12017" xr:uid="{00000000-0005-0000-0000-0000F12E0000}"/>
    <cellStyle name="Percent 23 7 2 5 2" xfId="31353" xr:uid="{C905DEC3-2DB1-4572-9D5B-2BB187BF275A}"/>
    <cellStyle name="Percent 23 7 2 6" xfId="22690" xr:uid="{BF51A33B-2162-4D89-A5C8-913BFE64B578}"/>
    <cellStyle name="Percent 23 7 3" xfId="12018" xr:uid="{00000000-0005-0000-0000-0000F22E0000}"/>
    <cellStyle name="Percent 23 7 3 2" xfId="12019" xr:uid="{00000000-0005-0000-0000-0000F32E0000}"/>
    <cellStyle name="Percent 23 7 3 2 2" xfId="31354" xr:uid="{66C14080-A2F6-4295-B39A-20D283E29F24}"/>
    <cellStyle name="Percent 23 7 3 3" xfId="12020" xr:uid="{00000000-0005-0000-0000-0000F42E0000}"/>
    <cellStyle name="Percent 23 7 3 3 2" xfId="31355" xr:uid="{1B9FBEFD-AC9A-4782-9385-74A7667E5A97}"/>
    <cellStyle name="Percent 23 7 3 4" xfId="12021" xr:uid="{00000000-0005-0000-0000-0000F52E0000}"/>
    <cellStyle name="Percent 23 7 3 4 2" xfId="31356" xr:uid="{8E30A0D9-5BDA-481B-ADC2-2250D6D50BDB}"/>
    <cellStyle name="Percent 23 7 3 5" xfId="12022" xr:uid="{00000000-0005-0000-0000-0000F62E0000}"/>
    <cellStyle name="Percent 23 7 3 5 2" xfId="31357" xr:uid="{A8C6F97A-17D6-44B6-BB6A-3D666CD5B88D}"/>
    <cellStyle name="Percent 23 7 3 6" xfId="22691" xr:uid="{37E27A3F-E3EA-4959-8A65-871218FBACAC}"/>
    <cellStyle name="Percent 23 7 4" xfId="12023" xr:uid="{00000000-0005-0000-0000-0000F72E0000}"/>
    <cellStyle name="Percent 23 7 4 2" xfId="31358" xr:uid="{096194D3-FE6F-47E4-8622-0E2C01A46AC7}"/>
    <cellStyle name="Percent 23 7 5" xfId="12024" xr:uid="{00000000-0005-0000-0000-0000F82E0000}"/>
    <cellStyle name="Percent 23 7 5 2" xfId="31359" xr:uid="{C68D3702-49FA-4062-98AE-1D1A5EDB2CDA}"/>
    <cellStyle name="Percent 23 7 6" xfId="12025" xr:uid="{00000000-0005-0000-0000-0000F92E0000}"/>
    <cellStyle name="Percent 23 7 6 2" xfId="31360" xr:uid="{7AEB9AE8-6219-4AED-B244-99100904A7D8}"/>
    <cellStyle name="Percent 23 7 7" xfId="12026" xr:uid="{00000000-0005-0000-0000-0000FA2E0000}"/>
    <cellStyle name="Percent 23 7 7 2" xfId="31361" xr:uid="{CEAF0EF8-1B3D-48FD-B666-2047D87BC39D}"/>
    <cellStyle name="Percent 23 7 8" xfId="22689" xr:uid="{2911586E-84DA-431E-B8F1-F3EEEA40F99F}"/>
    <cellStyle name="Percent 23 8" xfId="12027" xr:uid="{00000000-0005-0000-0000-0000FB2E0000}"/>
    <cellStyle name="Percent 23 8 2" xfId="31362" xr:uid="{FBCCBB4E-5B81-4A7C-91A4-EA573808451F}"/>
    <cellStyle name="Percent 23 9" xfId="12028" xr:uid="{00000000-0005-0000-0000-0000FC2E0000}"/>
    <cellStyle name="Percent 23 9 2" xfId="31363" xr:uid="{378639AB-46D4-4C36-B50F-F0F165A3DF9F}"/>
    <cellStyle name="Percent 24" xfId="12029" xr:uid="{00000000-0005-0000-0000-0000FD2E0000}"/>
    <cellStyle name="Percent 24 10" xfId="12030" xr:uid="{00000000-0005-0000-0000-0000FE2E0000}"/>
    <cellStyle name="Percent 24 10 2" xfId="12031" xr:uid="{00000000-0005-0000-0000-0000FF2E0000}"/>
    <cellStyle name="Percent 24 10 2 2" xfId="12032" xr:uid="{00000000-0005-0000-0000-0000002F0000}"/>
    <cellStyle name="Percent 24 10 2 2 2" xfId="31366" xr:uid="{7A8DD0FE-649B-4137-9CC5-842500F66558}"/>
    <cellStyle name="Percent 24 10 2 3" xfId="31365" xr:uid="{9295FF3E-C5E9-4E1D-B422-F87204C057F6}"/>
    <cellStyle name="Percent 24 10 3" xfId="12033" xr:uid="{00000000-0005-0000-0000-0000012F0000}"/>
    <cellStyle name="Percent 24 10 3 2" xfId="31367" xr:uid="{BCA00B2C-1D68-4183-9BCE-EAF79C19C058}"/>
    <cellStyle name="Percent 24 10 4" xfId="31364" xr:uid="{3A322BD6-7E40-41D0-AC77-7CEF33DDDEEC}"/>
    <cellStyle name="Percent 24 11" xfId="12034" xr:uid="{00000000-0005-0000-0000-0000022F0000}"/>
    <cellStyle name="Percent 24 11 2" xfId="12035" xr:uid="{00000000-0005-0000-0000-0000032F0000}"/>
    <cellStyle name="Percent 24 11 2 2" xfId="31369" xr:uid="{300B90B8-6FA6-4D18-A947-59DD53EBEF67}"/>
    <cellStyle name="Percent 24 11 3" xfId="31368" xr:uid="{096EF4DF-17E3-4480-90D1-B2E5D2DE6514}"/>
    <cellStyle name="Percent 24 12" xfId="12036" xr:uid="{00000000-0005-0000-0000-0000042F0000}"/>
    <cellStyle name="Percent 24 12 2" xfId="31370" xr:uid="{D779011F-9239-4E84-85FB-0D21FDDB4903}"/>
    <cellStyle name="Percent 24 13" xfId="12037" xr:uid="{00000000-0005-0000-0000-0000052F0000}"/>
    <cellStyle name="Percent 24 13 2" xfId="31371" xr:uid="{F1985F9D-6120-4AC1-9A4F-FC97934FA9EE}"/>
    <cellStyle name="Percent 24 14" xfId="12038" xr:uid="{00000000-0005-0000-0000-0000062F0000}"/>
    <cellStyle name="Percent 24 14 2" xfId="31372" xr:uid="{5EAE48D2-6B42-4BAA-A14A-B2A958BEE223}"/>
    <cellStyle name="Percent 24 15" xfId="12039" xr:uid="{00000000-0005-0000-0000-0000072F0000}"/>
    <cellStyle name="Percent 24 15 2" xfId="31373" xr:uid="{DF6700E4-D979-41EA-A4A7-D21E50BAFE4E}"/>
    <cellStyle name="Percent 24 16" xfId="22692" xr:uid="{6654F4FD-040E-47B6-8BCB-EA5743029E96}"/>
    <cellStyle name="Percent 24 2" xfId="12040" xr:uid="{00000000-0005-0000-0000-0000082F0000}"/>
    <cellStyle name="Percent 24 2 2" xfId="12041" xr:uid="{00000000-0005-0000-0000-0000092F0000}"/>
    <cellStyle name="Percent 24 2 2 2" xfId="31374" xr:uid="{D5B3FBE7-14B6-4BCE-B242-2C8A4004B61E}"/>
    <cellStyle name="Percent 24 2 3" xfId="12042" xr:uid="{00000000-0005-0000-0000-00000A2F0000}"/>
    <cellStyle name="Percent 24 2 3 2" xfId="31375" xr:uid="{076F3BA7-51F7-4F74-B278-32CD52FB791A}"/>
    <cellStyle name="Percent 24 2 4" xfId="12043" xr:uid="{00000000-0005-0000-0000-00000B2F0000}"/>
    <cellStyle name="Percent 24 2 4 2" xfId="31376" xr:uid="{60B206E1-CC1F-4A75-AF53-7D90EFBD9205}"/>
    <cellStyle name="Percent 24 2 5" xfId="12044" xr:uid="{00000000-0005-0000-0000-00000C2F0000}"/>
    <cellStyle name="Percent 24 2 5 2" xfId="31377" xr:uid="{21BAE4D6-8685-476C-BB02-542E87ED94D3}"/>
    <cellStyle name="Percent 24 2 6" xfId="22693" xr:uid="{7C990105-C643-4565-8E39-03E6B6A585F7}"/>
    <cellStyle name="Percent 24 3" xfId="12045" xr:uid="{00000000-0005-0000-0000-00000D2F0000}"/>
    <cellStyle name="Percent 24 3 2" xfId="12046" xr:uid="{00000000-0005-0000-0000-00000E2F0000}"/>
    <cellStyle name="Percent 24 3 2 2" xfId="31378" xr:uid="{1774FD35-EA97-402A-ABF0-63ABF495ABFE}"/>
    <cellStyle name="Percent 24 3 3" xfId="12047" xr:uid="{00000000-0005-0000-0000-00000F2F0000}"/>
    <cellStyle name="Percent 24 3 3 2" xfId="31379" xr:uid="{28B593EB-AECB-4919-A7A7-0BA05DD2DEAD}"/>
    <cellStyle name="Percent 24 3 4" xfId="12048" xr:uid="{00000000-0005-0000-0000-0000102F0000}"/>
    <cellStyle name="Percent 24 3 4 2" xfId="31380" xr:uid="{0E727F98-2EF6-4362-A524-6F0886DE5396}"/>
    <cellStyle name="Percent 24 3 5" xfId="12049" xr:uid="{00000000-0005-0000-0000-0000112F0000}"/>
    <cellStyle name="Percent 24 3 5 2" xfId="31381" xr:uid="{4B03F93E-8B89-457D-AE9F-F5229F43C9D1}"/>
    <cellStyle name="Percent 24 3 6" xfId="22694" xr:uid="{A0987021-9667-4A5D-B675-0E07B01831FC}"/>
    <cellStyle name="Percent 24 4" xfId="12050" xr:uid="{00000000-0005-0000-0000-0000122F0000}"/>
    <cellStyle name="Percent 24 4 2" xfId="12051" xr:uid="{00000000-0005-0000-0000-0000132F0000}"/>
    <cellStyle name="Percent 24 4 2 2" xfId="31382" xr:uid="{D12F776A-3181-4118-9FD8-29FECF8C2E32}"/>
    <cellStyle name="Percent 24 4 3" xfId="12052" xr:uid="{00000000-0005-0000-0000-0000142F0000}"/>
    <cellStyle name="Percent 24 4 3 2" xfId="31383" xr:uid="{53B4AC2C-520F-43DD-90D1-6A9FE0E46136}"/>
    <cellStyle name="Percent 24 4 4" xfId="12053" xr:uid="{00000000-0005-0000-0000-0000152F0000}"/>
    <cellStyle name="Percent 24 4 4 2" xfId="31384" xr:uid="{13DDA8D4-1B00-4F6A-B93A-77CD256D46FA}"/>
    <cellStyle name="Percent 24 4 5" xfId="12054" xr:uid="{00000000-0005-0000-0000-0000162F0000}"/>
    <cellStyle name="Percent 24 4 5 2" xfId="31385" xr:uid="{14568F1B-F2DF-4AAA-B3B0-6A524A17CBD7}"/>
    <cellStyle name="Percent 24 4 6" xfId="22695" xr:uid="{9BAABAF0-46E8-4FB7-AE5A-F96637BF80E2}"/>
    <cellStyle name="Percent 24 5" xfId="12055" xr:uid="{00000000-0005-0000-0000-0000172F0000}"/>
    <cellStyle name="Percent 24 5 2" xfId="12056" xr:uid="{00000000-0005-0000-0000-0000182F0000}"/>
    <cellStyle name="Percent 24 5 2 2" xfId="31386" xr:uid="{AB65ED58-4363-4995-8766-8AB2A864C8BC}"/>
    <cellStyle name="Percent 24 5 3" xfId="12057" xr:uid="{00000000-0005-0000-0000-0000192F0000}"/>
    <cellStyle name="Percent 24 5 3 2" xfId="31387" xr:uid="{67AA2A81-9AF4-47F7-B635-424EE6F383BD}"/>
    <cellStyle name="Percent 24 5 4" xfId="12058" xr:uid="{00000000-0005-0000-0000-00001A2F0000}"/>
    <cellStyle name="Percent 24 5 4 2" xfId="31388" xr:uid="{4CC66A25-B519-41DB-9139-0B1E22CC393E}"/>
    <cellStyle name="Percent 24 5 5" xfId="12059" xr:uid="{00000000-0005-0000-0000-00001B2F0000}"/>
    <cellStyle name="Percent 24 5 5 2" xfId="31389" xr:uid="{C7D5FC54-9840-45BD-B639-07DE7372AF93}"/>
    <cellStyle name="Percent 24 5 6" xfId="22696" xr:uid="{5CCE9B64-C4E1-4E08-88DA-2427E4283DC4}"/>
    <cellStyle name="Percent 24 6" xfId="12060" xr:uid="{00000000-0005-0000-0000-00001C2F0000}"/>
    <cellStyle name="Percent 24 6 2" xfId="12061" xr:uid="{00000000-0005-0000-0000-00001D2F0000}"/>
    <cellStyle name="Percent 24 6 2 2" xfId="31390" xr:uid="{05B149F4-9A30-4E92-81C1-0ECED092F4F9}"/>
    <cellStyle name="Percent 24 6 3" xfId="12062" xr:uid="{00000000-0005-0000-0000-00001E2F0000}"/>
    <cellStyle name="Percent 24 6 3 2" xfId="31391" xr:uid="{94734B31-E426-4EEA-9154-FFD344C39501}"/>
    <cellStyle name="Percent 24 6 4" xfId="12063" xr:uid="{00000000-0005-0000-0000-00001F2F0000}"/>
    <cellStyle name="Percent 24 6 4 2" xfId="31392" xr:uid="{B09B5D62-C607-4CA2-8128-6590FB8FDF8E}"/>
    <cellStyle name="Percent 24 6 5" xfId="12064" xr:uid="{00000000-0005-0000-0000-0000202F0000}"/>
    <cellStyle name="Percent 24 6 5 2" xfId="31393" xr:uid="{29A8560C-FA8D-426A-AF74-CE0843F3FDBF}"/>
    <cellStyle name="Percent 24 6 6" xfId="22697" xr:uid="{BFB3003C-6A51-45C4-B776-AAE1ADEA2228}"/>
    <cellStyle name="Percent 24 7" xfId="12065" xr:uid="{00000000-0005-0000-0000-0000212F0000}"/>
    <cellStyle name="Percent 24 7 2" xfId="12066" xr:uid="{00000000-0005-0000-0000-0000222F0000}"/>
    <cellStyle name="Percent 24 7 2 2" xfId="12067" xr:uid="{00000000-0005-0000-0000-0000232F0000}"/>
    <cellStyle name="Percent 24 7 2 2 2" xfId="31394" xr:uid="{D3000339-8385-4020-9954-AD5E487C7DCB}"/>
    <cellStyle name="Percent 24 7 2 3" xfId="12068" xr:uid="{00000000-0005-0000-0000-0000242F0000}"/>
    <cellStyle name="Percent 24 7 2 3 2" xfId="31395" xr:uid="{CEE20FE0-747F-4F2E-8751-B1967ADECB2F}"/>
    <cellStyle name="Percent 24 7 2 4" xfId="12069" xr:uid="{00000000-0005-0000-0000-0000252F0000}"/>
    <cellStyle name="Percent 24 7 2 4 2" xfId="31396" xr:uid="{11B72C9B-A21C-4A72-8FE8-B6EB129F34B7}"/>
    <cellStyle name="Percent 24 7 2 5" xfId="12070" xr:uid="{00000000-0005-0000-0000-0000262F0000}"/>
    <cellStyle name="Percent 24 7 2 5 2" xfId="31397" xr:uid="{D342E928-1A6D-40D5-9B5B-979487982AA5}"/>
    <cellStyle name="Percent 24 7 2 6" xfId="22699" xr:uid="{16F62BEF-175A-486B-8302-23E25435984E}"/>
    <cellStyle name="Percent 24 7 3" xfId="12071" xr:uid="{00000000-0005-0000-0000-0000272F0000}"/>
    <cellStyle name="Percent 24 7 3 2" xfId="12072" xr:uid="{00000000-0005-0000-0000-0000282F0000}"/>
    <cellStyle name="Percent 24 7 3 2 2" xfId="31398" xr:uid="{A79B2BE6-FBE1-4024-9E27-2264C28E95AE}"/>
    <cellStyle name="Percent 24 7 3 3" xfId="12073" xr:uid="{00000000-0005-0000-0000-0000292F0000}"/>
    <cellStyle name="Percent 24 7 3 3 2" xfId="31399" xr:uid="{7AC5AB94-F4A0-4DE0-B81F-54F157233ED5}"/>
    <cellStyle name="Percent 24 7 3 4" xfId="12074" xr:uid="{00000000-0005-0000-0000-00002A2F0000}"/>
    <cellStyle name="Percent 24 7 3 4 2" xfId="31400" xr:uid="{4310CAE6-9A40-44FF-A92F-80EDFEB14AE2}"/>
    <cellStyle name="Percent 24 7 3 5" xfId="12075" xr:uid="{00000000-0005-0000-0000-00002B2F0000}"/>
    <cellStyle name="Percent 24 7 3 5 2" xfId="31401" xr:uid="{3DB54628-9D0B-413E-8691-746CE9993BDE}"/>
    <cellStyle name="Percent 24 7 3 6" xfId="22700" xr:uid="{9AABB1A9-EA3A-465C-AC0D-70CB01DC133B}"/>
    <cellStyle name="Percent 24 7 4" xfId="12076" xr:uid="{00000000-0005-0000-0000-00002C2F0000}"/>
    <cellStyle name="Percent 24 7 4 2" xfId="31402" xr:uid="{03C30844-6425-4BA3-9E54-DDC3528C21B5}"/>
    <cellStyle name="Percent 24 7 5" xfId="12077" xr:uid="{00000000-0005-0000-0000-00002D2F0000}"/>
    <cellStyle name="Percent 24 7 5 2" xfId="31403" xr:uid="{61FFFF14-B1D1-41B5-8D39-DED86C1033E6}"/>
    <cellStyle name="Percent 24 7 6" xfId="12078" xr:uid="{00000000-0005-0000-0000-00002E2F0000}"/>
    <cellStyle name="Percent 24 7 6 2" xfId="31404" xr:uid="{E1460F6A-FB29-4D5E-BA3F-5FAE16A4D84D}"/>
    <cellStyle name="Percent 24 7 7" xfId="12079" xr:uid="{00000000-0005-0000-0000-00002F2F0000}"/>
    <cellStyle name="Percent 24 7 7 2" xfId="31405" xr:uid="{09111373-B38D-4885-9FE4-A321CA2640AA}"/>
    <cellStyle name="Percent 24 7 8" xfId="22698" xr:uid="{61F234B0-CF98-4C97-9A81-7462659E7DC4}"/>
    <cellStyle name="Percent 24 8" xfId="12080" xr:uid="{00000000-0005-0000-0000-0000302F0000}"/>
    <cellStyle name="Percent 24 8 2" xfId="12081" xr:uid="{00000000-0005-0000-0000-0000312F0000}"/>
    <cellStyle name="Percent 24 8 2 2" xfId="12082" xr:uid="{00000000-0005-0000-0000-0000322F0000}"/>
    <cellStyle name="Percent 24 8 2 2 2" xfId="12083" xr:uid="{00000000-0005-0000-0000-0000332F0000}"/>
    <cellStyle name="Percent 24 8 2 2 2 2" xfId="31408" xr:uid="{2D4B72DB-CE1B-4E44-B5BC-EC6E0610EE76}"/>
    <cellStyle name="Percent 24 8 2 2 3" xfId="31407" xr:uid="{E559376F-8290-4966-ACCB-3D9BA7D9C8D8}"/>
    <cellStyle name="Percent 24 8 2 3" xfId="12084" xr:uid="{00000000-0005-0000-0000-0000342F0000}"/>
    <cellStyle name="Percent 24 8 2 3 2" xfId="31409" xr:uid="{4E27DC14-7BDB-488F-9907-9A3293695414}"/>
    <cellStyle name="Percent 24 8 2 4" xfId="31406" xr:uid="{DFCD9010-E97D-4765-8FCD-42DAA05CC36A}"/>
    <cellStyle name="Percent 24 8 3" xfId="12085" xr:uid="{00000000-0005-0000-0000-0000352F0000}"/>
    <cellStyle name="Percent 24 8 3 2" xfId="12086" xr:uid="{00000000-0005-0000-0000-0000362F0000}"/>
    <cellStyle name="Percent 24 8 3 2 2" xfId="12087" xr:uid="{00000000-0005-0000-0000-0000372F0000}"/>
    <cellStyle name="Percent 24 8 3 2 2 2" xfId="31412" xr:uid="{B6540EC8-72AB-4F00-BF17-5C1530460BE6}"/>
    <cellStyle name="Percent 24 8 3 2 3" xfId="31411" xr:uid="{25850DC5-4987-4DBB-9DB4-B3D2FBBE3130}"/>
    <cellStyle name="Percent 24 8 3 3" xfId="12088" xr:uid="{00000000-0005-0000-0000-0000382F0000}"/>
    <cellStyle name="Percent 24 8 3 3 2" xfId="31413" xr:uid="{C309A4B7-3BB5-4A59-A447-E634BDA37D2A}"/>
    <cellStyle name="Percent 24 8 3 4" xfId="31410" xr:uid="{EE7F0745-ABE3-4562-84A1-67CDC994C2C6}"/>
    <cellStyle name="Percent 24 8 4" xfId="12089" xr:uid="{00000000-0005-0000-0000-0000392F0000}"/>
    <cellStyle name="Percent 24 8 4 2" xfId="12090" xr:uid="{00000000-0005-0000-0000-00003A2F0000}"/>
    <cellStyle name="Percent 24 8 4 2 2" xfId="31415" xr:uid="{F0C0464D-A438-4CC7-B391-0DBD35E84791}"/>
    <cellStyle name="Percent 24 8 4 3" xfId="31414" xr:uid="{B868100A-6C1E-405D-B95B-D2723AE35E45}"/>
    <cellStyle name="Percent 24 8 5" xfId="12091" xr:uid="{00000000-0005-0000-0000-00003B2F0000}"/>
    <cellStyle name="Percent 24 8 5 2" xfId="31416" xr:uid="{3BE3ABBC-2C4B-425C-A092-7C7ED43E7E6B}"/>
    <cellStyle name="Percent 24 8 6" xfId="12092" xr:uid="{00000000-0005-0000-0000-00003C2F0000}"/>
    <cellStyle name="Percent 24 8 6 2" xfId="31417" xr:uid="{5C91200C-5E1E-4EC4-B1BA-8785D40574E0}"/>
    <cellStyle name="Percent 24 8 7" xfId="12093" xr:uid="{00000000-0005-0000-0000-00003D2F0000}"/>
    <cellStyle name="Percent 24 8 7 2" xfId="31418" xr:uid="{BE6F9D3E-E467-4544-AAED-6B986B70D307}"/>
    <cellStyle name="Percent 24 8 8" xfId="12094" xr:uid="{00000000-0005-0000-0000-00003E2F0000}"/>
    <cellStyle name="Percent 24 8 8 2" xfId="31419" xr:uid="{4DC45C79-9E76-49EC-9E23-BF5C1977B160}"/>
    <cellStyle name="Percent 24 8 9" xfId="22701" xr:uid="{7D0005F7-D25A-43A9-9ED0-3E476D0FD1DD}"/>
    <cellStyle name="Percent 24 9" xfId="12095" xr:uid="{00000000-0005-0000-0000-00003F2F0000}"/>
    <cellStyle name="Percent 24 9 2" xfId="12096" xr:uid="{00000000-0005-0000-0000-0000402F0000}"/>
    <cellStyle name="Percent 24 9 2 2" xfId="12097" xr:uid="{00000000-0005-0000-0000-0000412F0000}"/>
    <cellStyle name="Percent 24 9 2 2 2" xfId="31422" xr:uid="{BCA33B22-35C9-4475-AA39-5104D64FF873}"/>
    <cellStyle name="Percent 24 9 2 3" xfId="31421" xr:uid="{45262929-230A-4278-A5F9-F6ECC3F74F9A}"/>
    <cellStyle name="Percent 24 9 3" xfId="12098" xr:uid="{00000000-0005-0000-0000-0000422F0000}"/>
    <cellStyle name="Percent 24 9 3 2" xfId="31423" xr:uid="{617A0039-EFE7-46D6-B6DB-0FEF7AD75232}"/>
    <cellStyle name="Percent 24 9 4" xfId="31420" xr:uid="{F473D391-5ED1-478D-ACE7-7C9B79B39DEA}"/>
    <cellStyle name="Percent 25" xfId="12099" xr:uid="{00000000-0005-0000-0000-0000432F0000}"/>
    <cellStyle name="Percent 25 10" xfId="12100" xr:uid="{00000000-0005-0000-0000-0000442F0000}"/>
    <cellStyle name="Percent 25 10 2" xfId="31424" xr:uid="{E330D6B5-3A48-4AD9-B1F1-0224B1319E4A}"/>
    <cellStyle name="Percent 25 11" xfId="12101" xr:uid="{00000000-0005-0000-0000-0000452F0000}"/>
    <cellStyle name="Percent 25 11 2" xfId="31425" xr:uid="{7E1C476A-31AC-4D52-A2DE-BDB47DB70873}"/>
    <cellStyle name="Percent 25 12" xfId="22702" xr:uid="{6F48D6E6-E95B-4159-A7E2-8244C2C6DB98}"/>
    <cellStyle name="Percent 25 2" xfId="12102" xr:uid="{00000000-0005-0000-0000-0000462F0000}"/>
    <cellStyle name="Percent 25 2 2" xfId="12103" xr:uid="{00000000-0005-0000-0000-0000472F0000}"/>
    <cellStyle name="Percent 25 2 2 2" xfId="31426" xr:uid="{7DF41E89-FDBC-4FE3-92D4-F34FDD4F2433}"/>
    <cellStyle name="Percent 25 2 3" xfId="12104" xr:uid="{00000000-0005-0000-0000-0000482F0000}"/>
    <cellStyle name="Percent 25 2 3 2" xfId="31427" xr:uid="{85021C2E-0CE3-4254-B99F-315DFEFC4BFA}"/>
    <cellStyle name="Percent 25 2 4" xfId="12105" xr:uid="{00000000-0005-0000-0000-0000492F0000}"/>
    <cellStyle name="Percent 25 2 4 2" xfId="31428" xr:uid="{48766BCB-042F-4136-B73B-3820D01C7B8D}"/>
    <cellStyle name="Percent 25 2 5" xfId="12106" xr:uid="{00000000-0005-0000-0000-00004A2F0000}"/>
    <cellStyle name="Percent 25 2 5 2" xfId="31429" xr:uid="{091469D7-1EDC-474C-B547-AA2FADF3613E}"/>
    <cellStyle name="Percent 25 2 6" xfId="22703" xr:uid="{3970921F-DE68-4049-A38B-6FD6CC9A4EB6}"/>
    <cellStyle name="Percent 25 3" xfId="12107" xr:uid="{00000000-0005-0000-0000-00004B2F0000}"/>
    <cellStyle name="Percent 25 3 2" xfId="12108" xr:uid="{00000000-0005-0000-0000-00004C2F0000}"/>
    <cellStyle name="Percent 25 3 2 2" xfId="31430" xr:uid="{DF437683-A42B-46DA-B6A9-1C04F11F6C26}"/>
    <cellStyle name="Percent 25 3 3" xfId="12109" xr:uid="{00000000-0005-0000-0000-00004D2F0000}"/>
    <cellStyle name="Percent 25 3 3 2" xfId="31431" xr:uid="{91C9D2B8-7BD0-4CE2-AC3D-E24D7B10136A}"/>
    <cellStyle name="Percent 25 3 4" xfId="12110" xr:uid="{00000000-0005-0000-0000-00004E2F0000}"/>
    <cellStyle name="Percent 25 3 4 2" xfId="31432" xr:uid="{3734EAC2-CCD1-4844-B82D-A9E08DFE08D4}"/>
    <cellStyle name="Percent 25 3 5" xfId="12111" xr:uid="{00000000-0005-0000-0000-00004F2F0000}"/>
    <cellStyle name="Percent 25 3 5 2" xfId="31433" xr:uid="{16536B42-850B-479A-A526-7FC4B594D309}"/>
    <cellStyle name="Percent 25 3 6" xfId="22704" xr:uid="{64E4BEFE-76AC-48CE-8E9E-F25EAA359A58}"/>
    <cellStyle name="Percent 25 4" xfId="12112" xr:uid="{00000000-0005-0000-0000-0000502F0000}"/>
    <cellStyle name="Percent 25 4 2" xfId="12113" xr:uid="{00000000-0005-0000-0000-0000512F0000}"/>
    <cellStyle name="Percent 25 4 2 2" xfId="31434" xr:uid="{050EE426-0D55-48D3-ACE2-0C5ADAC1B58A}"/>
    <cellStyle name="Percent 25 4 3" xfId="12114" xr:uid="{00000000-0005-0000-0000-0000522F0000}"/>
    <cellStyle name="Percent 25 4 3 2" xfId="31435" xr:uid="{65697DC7-1D36-4513-9668-FDC4296276F1}"/>
    <cellStyle name="Percent 25 4 4" xfId="12115" xr:uid="{00000000-0005-0000-0000-0000532F0000}"/>
    <cellStyle name="Percent 25 4 4 2" xfId="31436" xr:uid="{7C3CF586-61EC-4C76-AFD1-DC1C701D7485}"/>
    <cellStyle name="Percent 25 4 5" xfId="12116" xr:uid="{00000000-0005-0000-0000-0000542F0000}"/>
    <cellStyle name="Percent 25 4 5 2" xfId="31437" xr:uid="{995AC436-8EB1-4B89-BEB2-788042CCF5C1}"/>
    <cellStyle name="Percent 25 4 6" xfId="22705" xr:uid="{F377DCF4-12A7-411E-8C49-509BB6E6E80B}"/>
    <cellStyle name="Percent 25 5" xfId="12117" xr:uid="{00000000-0005-0000-0000-0000552F0000}"/>
    <cellStyle name="Percent 25 5 2" xfId="12118" xr:uid="{00000000-0005-0000-0000-0000562F0000}"/>
    <cellStyle name="Percent 25 5 2 2" xfId="31438" xr:uid="{21C75C77-1229-47DE-BD52-24EFDB88DD12}"/>
    <cellStyle name="Percent 25 5 3" xfId="12119" xr:uid="{00000000-0005-0000-0000-0000572F0000}"/>
    <cellStyle name="Percent 25 5 3 2" xfId="31439" xr:uid="{14E26F07-820C-4161-90DA-53E311A25AEF}"/>
    <cellStyle name="Percent 25 5 4" xfId="12120" xr:uid="{00000000-0005-0000-0000-0000582F0000}"/>
    <cellStyle name="Percent 25 5 4 2" xfId="31440" xr:uid="{DC2EF52E-5C55-443D-BE2D-08EEACDED82B}"/>
    <cellStyle name="Percent 25 5 5" xfId="12121" xr:uid="{00000000-0005-0000-0000-0000592F0000}"/>
    <cellStyle name="Percent 25 5 5 2" xfId="31441" xr:uid="{506F99A8-EBBB-47B4-B757-46D76DC94F61}"/>
    <cellStyle name="Percent 25 5 6" xfId="22706" xr:uid="{070F4DE9-9C8F-403C-BE8B-1FA933AE557D}"/>
    <cellStyle name="Percent 25 6" xfId="12122" xr:uid="{00000000-0005-0000-0000-00005A2F0000}"/>
    <cellStyle name="Percent 25 6 2" xfId="12123" xr:uid="{00000000-0005-0000-0000-00005B2F0000}"/>
    <cellStyle name="Percent 25 6 2 2" xfId="31442" xr:uid="{F0D1565C-17B8-4F8A-8693-C669DF3C53AE}"/>
    <cellStyle name="Percent 25 6 3" xfId="12124" xr:uid="{00000000-0005-0000-0000-00005C2F0000}"/>
    <cellStyle name="Percent 25 6 3 2" xfId="31443" xr:uid="{20F4E8E2-F341-467B-A7A8-8DE4C6B84B92}"/>
    <cellStyle name="Percent 25 6 4" xfId="12125" xr:uid="{00000000-0005-0000-0000-00005D2F0000}"/>
    <cellStyle name="Percent 25 6 4 2" xfId="31444" xr:uid="{843C1A32-0759-4EF3-827C-773C8041EFA1}"/>
    <cellStyle name="Percent 25 6 5" xfId="12126" xr:uid="{00000000-0005-0000-0000-00005E2F0000}"/>
    <cellStyle name="Percent 25 6 5 2" xfId="31445" xr:uid="{53F45AFE-0FEF-4A8F-BD6B-1DDC34E3C05C}"/>
    <cellStyle name="Percent 25 6 6" xfId="22707" xr:uid="{18F0AAA0-9043-4C42-9917-8E5680C92CA8}"/>
    <cellStyle name="Percent 25 7" xfId="12127" xr:uid="{00000000-0005-0000-0000-00005F2F0000}"/>
    <cellStyle name="Percent 25 7 2" xfId="12128" xr:uid="{00000000-0005-0000-0000-0000602F0000}"/>
    <cellStyle name="Percent 25 7 2 2" xfId="12129" xr:uid="{00000000-0005-0000-0000-0000612F0000}"/>
    <cellStyle name="Percent 25 7 2 2 2" xfId="31446" xr:uid="{B2298A25-E6BE-4269-9C4F-BE2168E6A90D}"/>
    <cellStyle name="Percent 25 7 2 3" xfId="12130" xr:uid="{00000000-0005-0000-0000-0000622F0000}"/>
    <cellStyle name="Percent 25 7 2 3 2" xfId="31447" xr:uid="{4FE4E498-CD51-4F1E-87A7-A95DCDAD6EC4}"/>
    <cellStyle name="Percent 25 7 2 4" xfId="12131" xr:uid="{00000000-0005-0000-0000-0000632F0000}"/>
    <cellStyle name="Percent 25 7 2 4 2" xfId="31448" xr:uid="{03193649-E976-4F93-BF23-6C00D4B61555}"/>
    <cellStyle name="Percent 25 7 2 5" xfId="12132" xr:uid="{00000000-0005-0000-0000-0000642F0000}"/>
    <cellStyle name="Percent 25 7 2 5 2" xfId="31449" xr:uid="{2F8C4465-FE44-494B-B106-3E189EBD3D45}"/>
    <cellStyle name="Percent 25 7 2 6" xfId="22709" xr:uid="{40BC57CD-5665-454B-B3BE-9BA6E0B61F64}"/>
    <cellStyle name="Percent 25 7 3" xfId="12133" xr:uid="{00000000-0005-0000-0000-0000652F0000}"/>
    <cellStyle name="Percent 25 7 3 2" xfId="12134" xr:uid="{00000000-0005-0000-0000-0000662F0000}"/>
    <cellStyle name="Percent 25 7 3 2 2" xfId="31450" xr:uid="{E5C4EEF4-8CE3-4507-AF74-02D3D0D2BA4E}"/>
    <cellStyle name="Percent 25 7 3 3" xfId="12135" xr:uid="{00000000-0005-0000-0000-0000672F0000}"/>
    <cellStyle name="Percent 25 7 3 3 2" xfId="31451" xr:uid="{971D33F0-C567-4C0D-BBB9-58020030AB79}"/>
    <cellStyle name="Percent 25 7 3 4" xfId="12136" xr:uid="{00000000-0005-0000-0000-0000682F0000}"/>
    <cellStyle name="Percent 25 7 3 4 2" xfId="31452" xr:uid="{1125263D-D53E-4FC6-9EF9-93DF87C92DDF}"/>
    <cellStyle name="Percent 25 7 3 5" xfId="12137" xr:uid="{00000000-0005-0000-0000-0000692F0000}"/>
    <cellStyle name="Percent 25 7 3 5 2" xfId="31453" xr:uid="{59DD4FF5-3054-48D9-B294-C2DD9A70544C}"/>
    <cellStyle name="Percent 25 7 3 6" xfId="22710" xr:uid="{6E587094-B105-4AC2-BD7C-E00E2602591F}"/>
    <cellStyle name="Percent 25 7 4" xfId="12138" xr:uid="{00000000-0005-0000-0000-00006A2F0000}"/>
    <cellStyle name="Percent 25 7 4 2" xfId="31454" xr:uid="{865C808F-0942-4BBB-A8E1-331A290E6E75}"/>
    <cellStyle name="Percent 25 7 5" xfId="12139" xr:uid="{00000000-0005-0000-0000-00006B2F0000}"/>
    <cellStyle name="Percent 25 7 5 2" xfId="31455" xr:uid="{418B16D5-3789-4D66-AC2A-31426792F7E5}"/>
    <cellStyle name="Percent 25 7 6" xfId="12140" xr:uid="{00000000-0005-0000-0000-00006C2F0000}"/>
    <cellStyle name="Percent 25 7 6 2" xfId="31456" xr:uid="{118BDECE-C8AC-4F34-960E-6FD4A476876B}"/>
    <cellStyle name="Percent 25 7 7" xfId="12141" xr:uid="{00000000-0005-0000-0000-00006D2F0000}"/>
    <cellStyle name="Percent 25 7 7 2" xfId="31457" xr:uid="{5ADA3A98-9750-43E6-B1F2-D4579000485F}"/>
    <cellStyle name="Percent 25 7 8" xfId="22708" xr:uid="{0F1538F7-D0B6-4C21-8F1A-FBF6BFABD1BF}"/>
    <cellStyle name="Percent 25 8" xfId="12142" xr:uid="{00000000-0005-0000-0000-00006E2F0000}"/>
    <cellStyle name="Percent 25 8 2" xfId="31458" xr:uid="{F1DC71AC-A5D8-44AE-8A23-F1048577B8AF}"/>
    <cellStyle name="Percent 25 9" xfId="12143" xr:uid="{00000000-0005-0000-0000-00006F2F0000}"/>
    <cellStyle name="Percent 25 9 2" xfId="31459" xr:uid="{02C03000-1669-467F-AF8A-35D462C04939}"/>
    <cellStyle name="Percent 26" xfId="12144" xr:uid="{00000000-0005-0000-0000-0000702F0000}"/>
    <cellStyle name="Percent 26 10" xfId="12145" xr:uid="{00000000-0005-0000-0000-0000712F0000}"/>
    <cellStyle name="Percent 26 10 2" xfId="31460" xr:uid="{A8DC86BD-AB53-4408-96EA-BE9D29609452}"/>
    <cellStyle name="Percent 26 11" xfId="12146" xr:uid="{00000000-0005-0000-0000-0000722F0000}"/>
    <cellStyle name="Percent 26 11 2" xfId="31461" xr:uid="{40101ED2-D92A-4AA5-B351-65A79EF09706}"/>
    <cellStyle name="Percent 26 12" xfId="22711" xr:uid="{05E95D16-39E0-4603-BA30-CD503C9E5D7C}"/>
    <cellStyle name="Percent 26 2" xfId="12147" xr:uid="{00000000-0005-0000-0000-0000732F0000}"/>
    <cellStyle name="Percent 26 2 2" xfId="12148" xr:uid="{00000000-0005-0000-0000-0000742F0000}"/>
    <cellStyle name="Percent 26 2 2 2" xfId="31462" xr:uid="{C120E997-2AF7-4205-928B-E162DFF89C6B}"/>
    <cellStyle name="Percent 26 2 3" xfId="12149" xr:uid="{00000000-0005-0000-0000-0000752F0000}"/>
    <cellStyle name="Percent 26 2 3 2" xfId="31463" xr:uid="{7F7D366F-9842-40DA-B3AA-4D6A371F1784}"/>
    <cellStyle name="Percent 26 2 4" xfId="12150" xr:uid="{00000000-0005-0000-0000-0000762F0000}"/>
    <cellStyle name="Percent 26 2 4 2" xfId="31464" xr:uid="{1CCC9C38-E0ED-4CF7-A56C-2A6F93820ABD}"/>
    <cellStyle name="Percent 26 2 5" xfId="12151" xr:uid="{00000000-0005-0000-0000-0000772F0000}"/>
    <cellStyle name="Percent 26 2 5 2" xfId="31465" xr:uid="{DA209FAD-5607-41F6-B15F-9541F6896937}"/>
    <cellStyle name="Percent 26 2 6" xfId="22712" xr:uid="{11D07547-57FC-448C-A96F-C2D78C0D69C0}"/>
    <cellStyle name="Percent 26 3" xfId="12152" xr:uid="{00000000-0005-0000-0000-0000782F0000}"/>
    <cellStyle name="Percent 26 3 2" xfId="12153" xr:uid="{00000000-0005-0000-0000-0000792F0000}"/>
    <cellStyle name="Percent 26 3 2 2" xfId="31466" xr:uid="{4A033E5E-DCF8-4B8A-8DAF-6F7F2E6783F8}"/>
    <cellStyle name="Percent 26 3 3" xfId="12154" xr:uid="{00000000-0005-0000-0000-00007A2F0000}"/>
    <cellStyle name="Percent 26 3 3 2" xfId="31467" xr:uid="{8A6F470D-AAAF-4754-96B7-3BE907434695}"/>
    <cellStyle name="Percent 26 3 4" xfId="12155" xr:uid="{00000000-0005-0000-0000-00007B2F0000}"/>
    <cellStyle name="Percent 26 3 4 2" xfId="31468" xr:uid="{A216B491-6B46-4E9D-82BD-CAD43C0DD148}"/>
    <cellStyle name="Percent 26 3 5" xfId="12156" xr:uid="{00000000-0005-0000-0000-00007C2F0000}"/>
    <cellStyle name="Percent 26 3 5 2" xfId="31469" xr:uid="{5E8EE240-7F3B-4042-954B-9459AE4CB394}"/>
    <cellStyle name="Percent 26 3 6" xfId="22713" xr:uid="{C2E2AE72-DB96-4DDD-9C50-E2C5578E3295}"/>
    <cellStyle name="Percent 26 4" xfId="12157" xr:uid="{00000000-0005-0000-0000-00007D2F0000}"/>
    <cellStyle name="Percent 26 4 2" xfId="12158" xr:uid="{00000000-0005-0000-0000-00007E2F0000}"/>
    <cellStyle name="Percent 26 4 2 2" xfId="31470" xr:uid="{C4EF39F9-752F-48B1-8EA1-115CF488B0E4}"/>
    <cellStyle name="Percent 26 4 3" xfId="12159" xr:uid="{00000000-0005-0000-0000-00007F2F0000}"/>
    <cellStyle name="Percent 26 4 3 2" xfId="31471" xr:uid="{63F9DC4F-032A-4038-8F53-6B85EFC854E6}"/>
    <cellStyle name="Percent 26 4 4" xfId="12160" xr:uid="{00000000-0005-0000-0000-0000802F0000}"/>
    <cellStyle name="Percent 26 4 4 2" xfId="31472" xr:uid="{E15992C0-56D1-46FC-95BE-681A181A479F}"/>
    <cellStyle name="Percent 26 4 5" xfId="12161" xr:uid="{00000000-0005-0000-0000-0000812F0000}"/>
    <cellStyle name="Percent 26 4 5 2" xfId="31473" xr:uid="{6715C7D0-974C-4B6C-AD66-39536806A2D9}"/>
    <cellStyle name="Percent 26 4 6" xfId="22714" xr:uid="{48B51930-42B1-4D47-B7EA-B348140C0CC4}"/>
    <cellStyle name="Percent 26 5" xfId="12162" xr:uid="{00000000-0005-0000-0000-0000822F0000}"/>
    <cellStyle name="Percent 26 5 2" xfId="12163" xr:uid="{00000000-0005-0000-0000-0000832F0000}"/>
    <cellStyle name="Percent 26 5 2 2" xfId="31474" xr:uid="{695F08B8-435C-4875-B7E1-727702FB9AFF}"/>
    <cellStyle name="Percent 26 5 3" xfId="12164" xr:uid="{00000000-0005-0000-0000-0000842F0000}"/>
    <cellStyle name="Percent 26 5 3 2" xfId="31475" xr:uid="{769F4016-4E33-489C-B587-2A180E327965}"/>
    <cellStyle name="Percent 26 5 4" xfId="12165" xr:uid="{00000000-0005-0000-0000-0000852F0000}"/>
    <cellStyle name="Percent 26 5 4 2" xfId="31476" xr:uid="{B14B9F6E-9087-4AAA-9107-409DC8DBD03D}"/>
    <cellStyle name="Percent 26 5 5" xfId="12166" xr:uid="{00000000-0005-0000-0000-0000862F0000}"/>
    <cellStyle name="Percent 26 5 5 2" xfId="31477" xr:uid="{2F652996-D551-43CD-8525-BFEA2CD0DD37}"/>
    <cellStyle name="Percent 26 5 6" xfId="22715" xr:uid="{FE0A0B2E-07B3-4108-B5CF-790A6712DC8C}"/>
    <cellStyle name="Percent 26 6" xfId="12167" xr:uid="{00000000-0005-0000-0000-0000872F0000}"/>
    <cellStyle name="Percent 26 6 2" xfId="12168" xr:uid="{00000000-0005-0000-0000-0000882F0000}"/>
    <cellStyle name="Percent 26 6 2 2" xfId="31478" xr:uid="{B801F4BB-AA7F-487A-9B18-D6D10BA781A3}"/>
    <cellStyle name="Percent 26 6 3" xfId="12169" xr:uid="{00000000-0005-0000-0000-0000892F0000}"/>
    <cellStyle name="Percent 26 6 3 2" xfId="31479" xr:uid="{DE4237C9-D9E2-44AD-8C8E-A89B1F86B290}"/>
    <cellStyle name="Percent 26 6 4" xfId="12170" xr:uid="{00000000-0005-0000-0000-00008A2F0000}"/>
    <cellStyle name="Percent 26 6 4 2" xfId="31480" xr:uid="{9805449E-4BA6-4B77-8E82-814A153478B5}"/>
    <cellStyle name="Percent 26 6 5" xfId="12171" xr:uid="{00000000-0005-0000-0000-00008B2F0000}"/>
    <cellStyle name="Percent 26 6 5 2" xfId="31481" xr:uid="{C62A00DF-29EE-498B-9450-30E974793A3A}"/>
    <cellStyle name="Percent 26 6 6" xfId="22716" xr:uid="{C5494FF3-B4D5-42B2-8421-ECDE3BB1D1A2}"/>
    <cellStyle name="Percent 26 7" xfId="12172" xr:uid="{00000000-0005-0000-0000-00008C2F0000}"/>
    <cellStyle name="Percent 26 7 2" xfId="12173" xr:uid="{00000000-0005-0000-0000-00008D2F0000}"/>
    <cellStyle name="Percent 26 7 2 2" xfId="12174" xr:uid="{00000000-0005-0000-0000-00008E2F0000}"/>
    <cellStyle name="Percent 26 7 2 2 2" xfId="31482" xr:uid="{3744E27D-9156-4C08-AB6D-D90ECCD3C6BD}"/>
    <cellStyle name="Percent 26 7 2 3" xfId="12175" xr:uid="{00000000-0005-0000-0000-00008F2F0000}"/>
    <cellStyle name="Percent 26 7 2 3 2" xfId="31483" xr:uid="{B6615EE4-32C4-42BD-87EE-E3696B86F742}"/>
    <cellStyle name="Percent 26 7 2 4" xfId="12176" xr:uid="{00000000-0005-0000-0000-0000902F0000}"/>
    <cellStyle name="Percent 26 7 2 4 2" xfId="31484" xr:uid="{9FA9AC88-CA1F-422D-9622-DCCD434FB35B}"/>
    <cellStyle name="Percent 26 7 2 5" xfId="12177" xr:uid="{00000000-0005-0000-0000-0000912F0000}"/>
    <cellStyle name="Percent 26 7 2 5 2" xfId="31485" xr:uid="{3F6298F1-0BF1-48EF-BE27-439EA01EEA9D}"/>
    <cellStyle name="Percent 26 7 2 6" xfId="22718" xr:uid="{3D3922A9-D7DA-4D61-92C0-C98B34B76171}"/>
    <cellStyle name="Percent 26 7 3" xfId="12178" xr:uid="{00000000-0005-0000-0000-0000922F0000}"/>
    <cellStyle name="Percent 26 7 3 2" xfId="12179" xr:uid="{00000000-0005-0000-0000-0000932F0000}"/>
    <cellStyle name="Percent 26 7 3 2 2" xfId="31486" xr:uid="{681F493B-C128-46DF-9B25-D1947F006612}"/>
    <cellStyle name="Percent 26 7 3 3" xfId="12180" xr:uid="{00000000-0005-0000-0000-0000942F0000}"/>
    <cellStyle name="Percent 26 7 3 3 2" xfId="31487" xr:uid="{15244212-9928-4316-B0E8-E1CC414F888B}"/>
    <cellStyle name="Percent 26 7 3 4" xfId="12181" xr:uid="{00000000-0005-0000-0000-0000952F0000}"/>
    <cellStyle name="Percent 26 7 3 4 2" xfId="31488" xr:uid="{790211A7-0C7E-4C3B-B7D2-4BE1A5D987BE}"/>
    <cellStyle name="Percent 26 7 3 5" xfId="12182" xr:uid="{00000000-0005-0000-0000-0000962F0000}"/>
    <cellStyle name="Percent 26 7 3 5 2" xfId="31489" xr:uid="{ACB1C6C6-7A71-416A-98B2-0E4E1AA05AC1}"/>
    <cellStyle name="Percent 26 7 3 6" xfId="22719" xr:uid="{0D1AFC51-4A42-442E-A3B6-A682A08F3A5D}"/>
    <cellStyle name="Percent 26 7 4" xfId="12183" xr:uid="{00000000-0005-0000-0000-0000972F0000}"/>
    <cellStyle name="Percent 26 7 4 2" xfId="31490" xr:uid="{9FD5CDB3-DAEF-401B-9420-85BC2CC179DF}"/>
    <cellStyle name="Percent 26 7 5" xfId="12184" xr:uid="{00000000-0005-0000-0000-0000982F0000}"/>
    <cellStyle name="Percent 26 7 5 2" xfId="31491" xr:uid="{032DA22C-A982-4977-8B60-7C8B651ADCCE}"/>
    <cellStyle name="Percent 26 7 6" xfId="12185" xr:uid="{00000000-0005-0000-0000-0000992F0000}"/>
    <cellStyle name="Percent 26 7 6 2" xfId="31492" xr:uid="{22D66100-3312-4221-8F72-72CFC686B4F8}"/>
    <cellStyle name="Percent 26 7 7" xfId="12186" xr:uid="{00000000-0005-0000-0000-00009A2F0000}"/>
    <cellStyle name="Percent 26 7 7 2" xfId="31493" xr:uid="{4FDF752B-0627-4E08-9205-4C2943F5100B}"/>
    <cellStyle name="Percent 26 7 8" xfId="22717" xr:uid="{CE1680D7-825B-4A9D-864F-70BFDA6AAF82}"/>
    <cellStyle name="Percent 26 8" xfId="12187" xr:uid="{00000000-0005-0000-0000-00009B2F0000}"/>
    <cellStyle name="Percent 26 8 2" xfId="31494" xr:uid="{83B94DD5-28BF-4FE8-BAD0-0D569635F643}"/>
    <cellStyle name="Percent 26 9" xfId="12188" xr:uid="{00000000-0005-0000-0000-00009C2F0000}"/>
    <cellStyle name="Percent 26 9 2" xfId="31495" xr:uid="{BEB4B4CD-06E6-4080-B04A-E909543A7EE3}"/>
    <cellStyle name="Percent 27" xfId="12189" xr:uid="{00000000-0005-0000-0000-00009D2F0000}"/>
    <cellStyle name="Percent 27 2" xfId="12190" xr:uid="{00000000-0005-0000-0000-00009E2F0000}"/>
    <cellStyle name="Percent 27 2 2" xfId="31496" xr:uid="{32C355BB-5D6B-47F1-B0F0-02AD4B9CE9E3}"/>
    <cellStyle name="Percent 27 3" xfId="12191" xr:uid="{00000000-0005-0000-0000-00009F2F0000}"/>
    <cellStyle name="Percent 27 3 2" xfId="31497" xr:uid="{11AA5768-190D-467F-A740-8A44FF3B99BA}"/>
    <cellStyle name="Percent 27 4" xfId="12192" xr:uid="{00000000-0005-0000-0000-0000A02F0000}"/>
    <cellStyle name="Percent 27 4 2" xfId="31498" xr:uid="{BA7540F7-1F2A-40F8-A30A-330D5079DDC4}"/>
    <cellStyle name="Percent 27 5" xfId="12193" xr:uid="{00000000-0005-0000-0000-0000A12F0000}"/>
    <cellStyle name="Percent 27 5 2" xfId="31499" xr:uid="{543E46B1-3176-4D7A-801D-A0C5D9071A98}"/>
    <cellStyle name="Percent 27 6" xfId="22720" xr:uid="{420B21FE-27C1-4E31-A7EA-A3D254E2079E}"/>
    <cellStyle name="Percent 28" xfId="12194" xr:uid="{00000000-0005-0000-0000-0000A22F0000}"/>
    <cellStyle name="Percent 28 10" xfId="22721" xr:uid="{33F06B77-A12D-4D77-BA61-9417BE6600D2}"/>
    <cellStyle name="Percent 28 2" xfId="12195" xr:uid="{00000000-0005-0000-0000-0000A32F0000}"/>
    <cellStyle name="Percent 28 2 2" xfId="12196" xr:uid="{00000000-0005-0000-0000-0000A42F0000}"/>
    <cellStyle name="Percent 28 2 2 2" xfId="12197" xr:uid="{00000000-0005-0000-0000-0000A52F0000}"/>
    <cellStyle name="Percent 28 2 2 2 2" xfId="12198" xr:uid="{00000000-0005-0000-0000-0000A62F0000}"/>
    <cellStyle name="Percent 28 2 2 2 2 2" xfId="31502" xr:uid="{B44DC5EA-0BC1-4A53-B646-3451A7016FF6}"/>
    <cellStyle name="Percent 28 2 2 2 3" xfId="31501" xr:uid="{8EAD2BD3-B5C1-4E77-AE84-0A71299B4998}"/>
    <cellStyle name="Percent 28 2 2 3" xfId="12199" xr:uid="{00000000-0005-0000-0000-0000A72F0000}"/>
    <cellStyle name="Percent 28 2 2 3 2" xfId="31503" xr:uid="{F72E4B94-0DAC-491D-9D95-AE63AB20241E}"/>
    <cellStyle name="Percent 28 2 2 4" xfId="31500" xr:uid="{7004A4DE-75CC-4F72-9A6F-EC8A73C77197}"/>
    <cellStyle name="Percent 28 2 3" xfId="12200" xr:uid="{00000000-0005-0000-0000-0000A82F0000}"/>
    <cellStyle name="Percent 28 2 3 2" xfId="12201" xr:uid="{00000000-0005-0000-0000-0000A92F0000}"/>
    <cellStyle name="Percent 28 2 3 2 2" xfId="12202" xr:uid="{00000000-0005-0000-0000-0000AA2F0000}"/>
    <cellStyle name="Percent 28 2 3 2 2 2" xfId="31506" xr:uid="{1091038E-42FE-4577-9581-1AC01FC831B0}"/>
    <cellStyle name="Percent 28 2 3 2 3" xfId="31505" xr:uid="{FD779A9C-7F83-4C50-A201-109002630681}"/>
    <cellStyle name="Percent 28 2 3 3" xfId="12203" xr:uid="{00000000-0005-0000-0000-0000AB2F0000}"/>
    <cellStyle name="Percent 28 2 3 3 2" xfId="31507" xr:uid="{0D276D24-2499-4390-B52D-6EFB0156560D}"/>
    <cellStyle name="Percent 28 2 3 4" xfId="31504" xr:uid="{B82FF4CA-58A4-45BE-8600-BD5F0292D08B}"/>
    <cellStyle name="Percent 28 2 4" xfId="12204" xr:uid="{00000000-0005-0000-0000-0000AC2F0000}"/>
    <cellStyle name="Percent 28 2 4 2" xfId="12205" xr:uid="{00000000-0005-0000-0000-0000AD2F0000}"/>
    <cellStyle name="Percent 28 2 4 2 2" xfId="31509" xr:uid="{7FFCCFB3-7BF0-4A72-937E-9E1BC5099CA2}"/>
    <cellStyle name="Percent 28 2 4 3" xfId="31508" xr:uid="{09EBF7DD-9EE0-45E1-B860-092406CA6F71}"/>
    <cellStyle name="Percent 28 2 5" xfId="12206" xr:uid="{00000000-0005-0000-0000-0000AE2F0000}"/>
    <cellStyle name="Percent 28 2 5 2" xfId="31510" xr:uid="{88C026C9-BCD9-4060-876C-BCEB387F1F3C}"/>
    <cellStyle name="Percent 28 2 6" xfId="12207" xr:uid="{00000000-0005-0000-0000-0000AF2F0000}"/>
    <cellStyle name="Percent 28 2 6 2" xfId="31511" xr:uid="{A698F91F-DAAF-4885-A305-21610AB199D2}"/>
    <cellStyle name="Percent 28 2 7" xfId="12208" xr:uid="{00000000-0005-0000-0000-0000B02F0000}"/>
    <cellStyle name="Percent 28 2 7 2" xfId="31512" xr:uid="{897D257C-BE6B-4C85-8791-8BE61C8CEBEC}"/>
    <cellStyle name="Percent 28 2 8" xfId="12209" xr:uid="{00000000-0005-0000-0000-0000B12F0000}"/>
    <cellStyle name="Percent 28 2 8 2" xfId="31513" xr:uid="{D7D99D81-43DE-4214-B64E-E6E8C6FFB1B4}"/>
    <cellStyle name="Percent 28 2 9" xfId="22722" xr:uid="{99CF1C98-28A2-4773-AA99-7C8D5EC0148C}"/>
    <cellStyle name="Percent 28 3" xfId="12210" xr:uid="{00000000-0005-0000-0000-0000B22F0000}"/>
    <cellStyle name="Percent 28 3 2" xfId="12211" xr:uid="{00000000-0005-0000-0000-0000B32F0000}"/>
    <cellStyle name="Percent 28 3 2 2" xfId="12212" xr:uid="{00000000-0005-0000-0000-0000B42F0000}"/>
    <cellStyle name="Percent 28 3 2 2 2" xfId="31516" xr:uid="{67B9BA15-D86B-4123-9A54-92FD9D6DA7E9}"/>
    <cellStyle name="Percent 28 3 2 3" xfId="31515" xr:uid="{83AACD33-8C62-404D-8DFA-0CCF83594149}"/>
    <cellStyle name="Percent 28 3 3" xfId="12213" xr:uid="{00000000-0005-0000-0000-0000B52F0000}"/>
    <cellStyle name="Percent 28 3 3 2" xfId="31517" xr:uid="{1BD4A16A-A3EF-445F-B4B8-F87F4425B607}"/>
    <cellStyle name="Percent 28 3 4" xfId="31514" xr:uid="{D20D51E6-615D-492C-874A-58A346967B55}"/>
    <cellStyle name="Percent 28 4" xfId="12214" xr:uid="{00000000-0005-0000-0000-0000B62F0000}"/>
    <cellStyle name="Percent 28 4 2" xfId="12215" xr:uid="{00000000-0005-0000-0000-0000B72F0000}"/>
    <cellStyle name="Percent 28 4 2 2" xfId="12216" xr:uid="{00000000-0005-0000-0000-0000B82F0000}"/>
    <cellStyle name="Percent 28 4 2 2 2" xfId="31520" xr:uid="{44F68553-6D60-4AF5-99DC-EB12454EF226}"/>
    <cellStyle name="Percent 28 4 2 3" xfId="31519" xr:uid="{50B2386F-A484-4472-A339-90EED67206F4}"/>
    <cellStyle name="Percent 28 4 3" xfId="12217" xr:uid="{00000000-0005-0000-0000-0000B92F0000}"/>
    <cellStyle name="Percent 28 4 3 2" xfId="31521" xr:uid="{BEC82B98-3165-4501-824B-58A461B25FC4}"/>
    <cellStyle name="Percent 28 4 4" xfId="31518" xr:uid="{690E7D5F-43AB-4F10-ACEE-4E9C2B828922}"/>
    <cellStyle name="Percent 28 5" xfId="12218" xr:uid="{00000000-0005-0000-0000-0000BA2F0000}"/>
    <cellStyle name="Percent 28 5 2" xfId="12219" xr:uid="{00000000-0005-0000-0000-0000BB2F0000}"/>
    <cellStyle name="Percent 28 5 2 2" xfId="31523" xr:uid="{9E7145AE-F8F4-4A99-8BBF-7A6BFFD557C5}"/>
    <cellStyle name="Percent 28 5 3" xfId="31522" xr:uid="{7DBE2545-154E-44E4-8D8B-48811F9F1852}"/>
    <cellStyle name="Percent 28 6" xfId="12220" xr:uid="{00000000-0005-0000-0000-0000BC2F0000}"/>
    <cellStyle name="Percent 28 6 2" xfId="31524" xr:uid="{9FA55BC4-578A-4CAD-9479-2BEB04C4354F}"/>
    <cellStyle name="Percent 28 7" xfId="12221" xr:uid="{00000000-0005-0000-0000-0000BD2F0000}"/>
    <cellStyle name="Percent 28 7 2" xfId="31525" xr:uid="{30BBE959-E6AD-4979-BBB8-8BB67417BE40}"/>
    <cellStyle name="Percent 28 8" xfId="12222" xr:uid="{00000000-0005-0000-0000-0000BE2F0000}"/>
    <cellStyle name="Percent 28 8 2" xfId="31526" xr:uid="{9BF10F45-95A3-4DBC-BCBF-785DCD491DD7}"/>
    <cellStyle name="Percent 28 9" xfId="12223" xr:uid="{00000000-0005-0000-0000-0000BF2F0000}"/>
    <cellStyle name="Percent 28 9 2" xfId="31527" xr:uid="{003D4477-68BF-43E4-84C1-7C2F0504CA1E}"/>
    <cellStyle name="Percent 29" xfId="19470" xr:uid="{2F86E8EF-FACD-4471-8B1B-FA5B18C4364F}"/>
    <cellStyle name="Percent 3" xfId="20412" xr:uid="{73529344-EFEC-4362-A008-E9B5BF7D9221}"/>
    <cellStyle name="Percent 3 10" xfId="12224" xr:uid="{00000000-0005-0000-0000-0000C02F0000}"/>
    <cellStyle name="Percent 3 10 10" xfId="12225" xr:uid="{00000000-0005-0000-0000-0000C12F0000}"/>
    <cellStyle name="Percent 3 10 10 2" xfId="12226" xr:uid="{00000000-0005-0000-0000-0000C22F0000}"/>
    <cellStyle name="Percent 3 10 10 2 2" xfId="31528" xr:uid="{E33D4910-2341-4651-A676-447D93916E06}"/>
    <cellStyle name="Percent 3 10 10 3" xfId="12227" xr:uid="{00000000-0005-0000-0000-0000C32F0000}"/>
    <cellStyle name="Percent 3 10 10 3 2" xfId="31529" xr:uid="{DD710624-2FE9-40C3-9C5F-8B82B26057E2}"/>
    <cellStyle name="Percent 3 10 10 4" xfId="12228" xr:uid="{00000000-0005-0000-0000-0000C42F0000}"/>
    <cellStyle name="Percent 3 10 10 4 2" xfId="31530" xr:uid="{91DEC9BD-68C3-4804-8062-F5AB6E48D9F1}"/>
    <cellStyle name="Percent 3 10 10 5" xfId="12229" xr:uid="{00000000-0005-0000-0000-0000C52F0000}"/>
    <cellStyle name="Percent 3 10 10 5 2" xfId="31531" xr:uid="{64DD0151-C087-4898-AE41-FA5454EF3B24}"/>
    <cellStyle name="Percent 3 10 10 6" xfId="22724" xr:uid="{D453946D-D2A6-4843-A685-23E30F163FA4}"/>
    <cellStyle name="Percent 3 10 11" xfId="12230" xr:uid="{00000000-0005-0000-0000-0000C62F0000}"/>
    <cellStyle name="Percent 3 10 11 2" xfId="12231" xr:uid="{00000000-0005-0000-0000-0000C72F0000}"/>
    <cellStyle name="Percent 3 10 11 2 2" xfId="31532" xr:uid="{BDE7E122-2A5E-4FC9-9490-AD7CD32BA4C5}"/>
    <cellStyle name="Percent 3 10 11 3" xfId="12232" xr:uid="{00000000-0005-0000-0000-0000C82F0000}"/>
    <cellStyle name="Percent 3 10 11 3 2" xfId="31533" xr:uid="{FE911BF1-2EC4-4298-AC65-71E624C55C3A}"/>
    <cellStyle name="Percent 3 10 11 4" xfId="12233" xr:uid="{00000000-0005-0000-0000-0000C92F0000}"/>
    <cellStyle name="Percent 3 10 11 4 2" xfId="31534" xr:uid="{FC202019-8749-456C-A0B4-51D468C9281B}"/>
    <cellStyle name="Percent 3 10 11 5" xfId="12234" xr:uid="{00000000-0005-0000-0000-0000CA2F0000}"/>
    <cellStyle name="Percent 3 10 11 5 2" xfId="31535" xr:uid="{0CD251A7-DD72-4E9D-BCDE-63E17651B113}"/>
    <cellStyle name="Percent 3 10 11 6" xfId="22725" xr:uid="{C80A8B0D-9F5B-4523-B2D4-B5212F5A78E8}"/>
    <cellStyle name="Percent 3 10 12" xfId="12235" xr:uid="{00000000-0005-0000-0000-0000CB2F0000}"/>
    <cellStyle name="Percent 3 10 12 2" xfId="12236" xr:uid="{00000000-0005-0000-0000-0000CC2F0000}"/>
    <cellStyle name="Percent 3 10 12 2 2" xfId="31536" xr:uid="{E94ED3C4-5A24-4E83-8E49-9693C8819D06}"/>
    <cellStyle name="Percent 3 10 12 3" xfId="12237" xr:uid="{00000000-0005-0000-0000-0000CD2F0000}"/>
    <cellStyle name="Percent 3 10 12 3 2" xfId="31537" xr:uid="{ECFC1861-ADD5-4E0F-A415-63264633886A}"/>
    <cellStyle name="Percent 3 10 12 4" xfId="12238" xr:uid="{00000000-0005-0000-0000-0000CE2F0000}"/>
    <cellStyle name="Percent 3 10 12 4 2" xfId="31538" xr:uid="{B159050F-5D30-4416-A0A0-C6DDFCA9BE0A}"/>
    <cellStyle name="Percent 3 10 12 5" xfId="12239" xr:uid="{00000000-0005-0000-0000-0000CF2F0000}"/>
    <cellStyle name="Percent 3 10 12 5 2" xfId="31539" xr:uid="{77113290-4CE7-49CD-9518-824207F63793}"/>
    <cellStyle name="Percent 3 10 12 6" xfId="22726" xr:uid="{77EDF19A-56B6-47D2-9E76-4E80DC4E6888}"/>
    <cellStyle name="Percent 3 10 13" xfId="12240" xr:uid="{00000000-0005-0000-0000-0000D02F0000}"/>
    <cellStyle name="Percent 3 10 13 2" xfId="12241" xr:uid="{00000000-0005-0000-0000-0000D12F0000}"/>
    <cellStyle name="Percent 3 10 13 2 2" xfId="31540" xr:uid="{0004CBEB-9305-422B-8B23-3607391FE95F}"/>
    <cellStyle name="Percent 3 10 13 3" xfId="12242" xr:uid="{00000000-0005-0000-0000-0000D22F0000}"/>
    <cellStyle name="Percent 3 10 13 3 2" xfId="31541" xr:uid="{74F4BA25-52C4-4C49-B27D-78B221AD10C5}"/>
    <cellStyle name="Percent 3 10 13 4" xfId="12243" xr:uid="{00000000-0005-0000-0000-0000D32F0000}"/>
    <cellStyle name="Percent 3 10 13 4 2" xfId="31542" xr:uid="{92CE45A1-6429-4EA4-8CC8-81D6F03BBA3B}"/>
    <cellStyle name="Percent 3 10 13 5" xfId="12244" xr:uid="{00000000-0005-0000-0000-0000D42F0000}"/>
    <cellStyle name="Percent 3 10 13 5 2" xfId="31543" xr:uid="{7EEB6807-C3AC-4241-A374-707CBF5728D7}"/>
    <cellStyle name="Percent 3 10 13 6" xfId="22727" xr:uid="{042DF97C-7857-4185-BE60-454A7D802BBF}"/>
    <cellStyle name="Percent 3 10 14" xfId="12245" xr:uid="{00000000-0005-0000-0000-0000D52F0000}"/>
    <cellStyle name="Percent 3 10 14 2" xfId="12246" xr:uid="{00000000-0005-0000-0000-0000D62F0000}"/>
    <cellStyle name="Percent 3 10 14 2 2" xfId="31544" xr:uid="{CBE52A80-1865-4A76-B5FE-81097E98D8E7}"/>
    <cellStyle name="Percent 3 10 14 3" xfId="12247" xr:uid="{00000000-0005-0000-0000-0000D72F0000}"/>
    <cellStyle name="Percent 3 10 14 3 2" xfId="31545" xr:uid="{423BEF36-970F-44D2-833F-4B63959D16B3}"/>
    <cellStyle name="Percent 3 10 14 4" xfId="12248" xr:uid="{00000000-0005-0000-0000-0000D82F0000}"/>
    <cellStyle name="Percent 3 10 14 4 2" xfId="31546" xr:uid="{61155071-74D4-4A99-AE7F-2A2DC794EFEE}"/>
    <cellStyle name="Percent 3 10 14 5" xfId="12249" xr:uid="{00000000-0005-0000-0000-0000D92F0000}"/>
    <cellStyle name="Percent 3 10 14 5 2" xfId="31547" xr:uid="{379606B8-DDA2-4D0D-8952-FA31D584B3D8}"/>
    <cellStyle name="Percent 3 10 14 6" xfId="22728" xr:uid="{96BA2134-8CE9-4604-9B17-0EBB2F7621D4}"/>
    <cellStyle name="Percent 3 10 15" xfId="12250" xr:uid="{00000000-0005-0000-0000-0000DA2F0000}"/>
    <cellStyle name="Percent 3 10 15 2" xfId="12251" xr:uid="{00000000-0005-0000-0000-0000DB2F0000}"/>
    <cellStyle name="Percent 3 10 15 2 2" xfId="31548" xr:uid="{209387D7-A5CC-4051-B3EE-E700A1CDC8B9}"/>
    <cellStyle name="Percent 3 10 15 3" xfId="12252" xr:uid="{00000000-0005-0000-0000-0000DC2F0000}"/>
    <cellStyle name="Percent 3 10 15 3 2" xfId="31549" xr:uid="{1E1BC402-A42F-4AFE-8C19-68828BE268CA}"/>
    <cellStyle name="Percent 3 10 15 4" xfId="12253" xr:uid="{00000000-0005-0000-0000-0000DD2F0000}"/>
    <cellStyle name="Percent 3 10 15 4 2" xfId="31550" xr:uid="{9ABDA4CA-5827-49DF-87ED-DB5D254F0516}"/>
    <cellStyle name="Percent 3 10 15 5" xfId="12254" xr:uid="{00000000-0005-0000-0000-0000DE2F0000}"/>
    <cellStyle name="Percent 3 10 15 5 2" xfId="31551" xr:uid="{3B29E6C0-09B8-4594-86C2-8AD8C9F68D98}"/>
    <cellStyle name="Percent 3 10 15 6" xfId="22729" xr:uid="{8BBA7B67-371D-43E2-A06A-3108A1D03360}"/>
    <cellStyle name="Percent 3 10 16" xfId="12255" xr:uid="{00000000-0005-0000-0000-0000DF2F0000}"/>
    <cellStyle name="Percent 3 10 16 2" xfId="31552" xr:uid="{8B3CDD8F-9D04-4702-96BB-A19533704F2A}"/>
    <cellStyle name="Percent 3 10 17" xfId="12256" xr:uid="{00000000-0005-0000-0000-0000E02F0000}"/>
    <cellStyle name="Percent 3 10 17 2" xfId="31553" xr:uid="{54CC45D9-97F5-436F-AFD6-968477A38F71}"/>
    <cellStyle name="Percent 3 10 18" xfId="12257" xr:uid="{00000000-0005-0000-0000-0000E12F0000}"/>
    <cellStyle name="Percent 3 10 18 2" xfId="31554" xr:uid="{8284E647-69B4-444F-A5C1-B621A87114D8}"/>
    <cellStyle name="Percent 3 10 19" xfId="12258" xr:uid="{00000000-0005-0000-0000-0000E22F0000}"/>
    <cellStyle name="Percent 3 10 19 2" xfId="31555" xr:uid="{15321E32-B498-47DD-8ED1-914C88818B91}"/>
    <cellStyle name="Percent 3 10 2" xfId="12259" xr:uid="{00000000-0005-0000-0000-0000E32F0000}"/>
    <cellStyle name="Percent 3 10 2 2" xfId="12260" xr:uid="{00000000-0005-0000-0000-0000E42F0000}"/>
    <cellStyle name="Percent 3 10 2 2 2" xfId="31556" xr:uid="{B4FC90DA-8AE6-4840-B5FF-CD589B0A65A9}"/>
    <cellStyle name="Percent 3 10 2 3" xfId="12261" xr:uid="{00000000-0005-0000-0000-0000E52F0000}"/>
    <cellStyle name="Percent 3 10 2 3 2" xfId="31557" xr:uid="{CB1F932C-C115-4BD3-A2F3-FBF05EDC9A4C}"/>
    <cellStyle name="Percent 3 10 2 4" xfId="12262" xr:uid="{00000000-0005-0000-0000-0000E62F0000}"/>
    <cellStyle name="Percent 3 10 2 4 2" xfId="31558" xr:uid="{F8DA123B-9F4A-496A-9DAB-E06FC37C9CFA}"/>
    <cellStyle name="Percent 3 10 2 5" xfId="12263" xr:uid="{00000000-0005-0000-0000-0000E72F0000}"/>
    <cellStyle name="Percent 3 10 2 5 2" xfId="31559" xr:uid="{E40AC3EC-5A48-4138-8B78-07340F88B0E3}"/>
    <cellStyle name="Percent 3 10 2 6" xfId="22730" xr:uid="{1BFB4A0E-57A9-40F4-A700-3B5D2E662AC0}"/>
    <cellStyle name="Percent 3 10 20" xfId="22723" xr:uid="{60DC018F-3C90-4A2A-9645-388B99EF1C26}"/>
    <cellStyle name="Percent 3 10 3" xfId="12264" xr:uid="{00000000-0005-0000-0000-0000E82F0000}"/>
    <cellStyle name="Percent 3 10 3 2" xfId="12265" xr:uid="{00000000-0005-0000-0000-0000E92F0000}"/>
    <cellStyle name="Percent 3 10 3 2 2" xfId="31560" xr:uid="{DFD9CE5D-C0E9-4114-BC21-7DE0EB77D42A}"/>
    <cellStyle name="Percent 3 10 3 3" xfId="12266" xr:uid="{00000000-0005-0000-0000-0000EA2F0000}"/>
    <cellStyle name="Percent 3 10 3 3 2" xfId="31561" xr:uid="{B35F5EA1-383C-48D7-9031-C9C3972B66CA}"/>
    <cellStyle name="Percent 3 10 3 4" xfId="12267" xr:uid="{00000000-0005-0000-0000-0000EB2F0000}"/>
    <cellStyle name="Percent 3 10 3 4 2" xfId="31562" xr:uid="{D9B9FBE0-5914-4D6A-818B-1944D6E7D613}"/>
    <cellStyle name="Percent 3 10 3 5" xfId="12268" xr:uid="{00000000-0005-0000-0000-0000EC2F0000}"/>
    <cellStyle name="Percent 3 10 3 5 2" xfId="31563" xr:uid="{3EBF2E68-FDE4-4289-89C0-B34A0191A7F3}"/>
    <cellStyle name="Percent 3 10 3 6" xfId="22731" xr:uid="{D4DC175B-6BB0-4EB6-96C0-43D4CE3D8ED6}"/>
    <cellStyle name="Percent 3 10 4" xfId="12269" xr:uid="{00000000-0005-0000-0000-0000ED2F0000}"/>
    <cellStyle name="Percent 3 10 4 2" xfId="12270" xr:uid="{00000000-0005-0000-0000-0000EE2F0000}"/>
    <cellStyle name="Percent 3 10 4 2 2" xfId="31564" xr:uid="{0D7F4F25-AAA2-45B1-BA6B-7C2F4DEB68B4}"/>
    <cellStyle name="Percent 3 10 4 3" xfId="12271" xr:uid="{00000000-0005-0000-0000-0000EF2F0000}"/>
    <cellStyle name="Percent 3 10 4 3 2" xfId="31565" xr:uid="{8DEC8679-59CD-4A98-9EB7-CAF11DDBFAC8}"/>
    <cellStyle name="Percent 3 10 4 4" xfId="12272" xr:uid="{00000000-0005-0000-0000-0000F02F0000}"/>
    <cellStyle name="Percent 3 10 4 4 2" xfId="31566" xr:uid="{B61A69D0-FCFF-4BF4-8E2C-D94F58E5DBD9}"/>
    <cellStyle name="Percent 3 10 4 5" xfId="12273" xr:uid="{00000000-0005-0000-0000-0000F12F0000}"/>
    <cellStyle name="Percent 3 10 4 5 2" xfId="31567" xr:uid="{638155B2-1264-4F61-886C-19A712FFAE99}"/>
    <cellStyle name="Percent 3 10 4 6" xfId="22732" xr:uid="{CCD8C27F-5284-44CA-957E-E14CEC65AAF8}"/>
    <cellStyle name="Percent 3 10 5" xfId="12274" xr:uid="{00000000-0005-0000-0000-0000F22F0000}"/>
    <cellStyle name="Percent 3 10 5 2" xfId="12275" xr:uid="{00000000-0005-0000-0000-0000F32F0000}"/>
    <cellStyle name="Percent 3 10 5 2 2" xfId="31568" xr:uid="{4F146121-FF1C-4BC7-BF09-B5272085AC3E}"/>
    <cellStyle name="Percent 3 10 5 3" xfId="12276" xr:uid="{00000000-0005-0000-0000-0000F42F0000}"/>
    <cellStyle name="Percent 3 10 5 3 2" xfId="31569" xr:uid="{3166364A-8635-4744-857B-073E3991914F}"/>
    <cellStyle name="Percent 3 10 5 4" xfId="12277" xr:uid="{00000000-0005-0000-0000-0000F52F0000}"/>
    <cellStyle name="Percent 3 10 5 4 2" xfId="31570" xr:uid="{17C58BE6-3EF9-417C-9597-C7098F3EEFE1}"/>
    <cellStyle name="Percent 3 10 5 5" xfId="12278" xr:uid="{00000000-0005-0000-0000-0000F62F0000}"/>
    <cellStyle name="Percent 3 10 5 5 2" xfId="31571" xr:uid="{C0A63836-C411-47FA-8ACD-66E02D27CFC5}"/>
    <cellStyle name="Percent 3 10 5 6" xfId="22733" xr:uid="{2A95DB89-6D3E-4858-B5BB-19FA296A9217}"/>
    <cellStyle name="Percent 3 10 6" xfId="12279" xr:uid="{00000000-0005-0000-0000-0000F72F0000}"/>
    <cellStyle name="Percent 3 10 6 2" xfId="12280" xr:uid="{00000000-0005-0000-0000-0000F82F0000}"/>
    <cellStyle name="Percent 3 10 6 2 2" xfId="31572" xr:uid="{D36C0073-7197-4BF1-ABB2-44C7F5A53A66}"/>
    <cellStyle name="Percent 3 10 6 3" xfId="12281" xr:uid="{00000000-0005-0000-0000-0000F92F0000}"/>
    <cellStyle name="Percent 3 10 6 3 2" xfId="31573" xr:uid="{97513892-2EFE-4832-B81F-D950DA830987}"/>
    <cellStyle name="Percent 3 10 6 4" xfId="12282" xr:uid="{00000000-0005-0000-0000-0000FA2F0000}"/>
    <cellStyle name="Percent 3 10 6 4 2" xfId="31574" xr:uid="{F7010E31-42A5-4CB6-8F2F-24470304615E}"/>
    <cellStyle name="Percent 3 10 6 5" xfId="12283" xr:uid="{00000000-0005-0000-0000-0000FB2F0000}"/>
    <cellStyle name="Percent 3 10 6 5 2" xfId="31575" xr:uid="{C4A1952F-98D6-4DD1-A291-CE63CB34950E}"/>
    <cellStyle name="Percent 3 10 6 6" xfId="22734" xr:uid="{59D76E09-2F60-43BD-8FC0-4F26A3DE878A}"/>
    <cellStyle name="Percent 3 10 7" xfId="12284" xr:uid="{00000000-0005-0000-0000-0000FC2F0000}"/>
    <cellStyle name="Percent 3 10 7 2" xfId="12285" xr:uid="{00000000-0005-0000-0000-0000FD2F0000}"/>
    <cellStyle name="Percent 3 10 7 2 2" xfId="31576" xr:uid="{0B8124BE-FF73-45A2-AEC0-6352FDE013F7}"/>
    <cellStyle name="Percent 3 10 7 3" xfId="12286" xr:uid="{00000000-0005-0000-0000-0000FE2F0000}"/>
    <cellStyle name="Percent 3 10 7 3 2" xfId="31577" xr:uid="{28340647-5154-48D3-8B68-2BD9D2583F5A}"/>
    <cellStyle name="Percent 3 10 7 4" xfId="12287" xr:uid="{00000000-0005-0000-0000-0000FF2F0000}"/>
    <cellStyle name="Percent 3 10 7 4 2" xfId="31578" xr:uid="{1DE834C3-EDF0-46F3-879E-054A1069AA8D}"/>
    <cellStyle name="Percent 3 10 7 5" xfId="12288" xr:uid="{00000000-0005-0000-0000-000000300000}"/>
    <cellStyle name="Percent 3 10 7 5 2" xfId="31579" xr:uid="{F6E8D4FC-B5FF-43C9-B704-AF7898785140}"/>
    <cellStyle name="Percent 3 10 7 6" xfId="22735" xr:uid="{BE2645F5-7047-41A1-9EEB-7D947661BF3B}"/>
    <cellStyle name="Percent 3 10 8" xfId="12289" xr:uid="{00000000-0005-0000-0000-000001300000}"/>
    <cellStyle name="Percent 3 10 8 2" xfId="12290" xr:uid="{00000000-0005-0000-0000-000002300000}"/>
    <cellStyle name="Percent 3 10 8 2 2" xfId="31580" xr:uid="{B33DDA85-34AF-4E99-A7EB-5E8B5E68B027}"/>
    <cellStyle name="Percent 3 10 8 3" xfId="12291" xr:uid="{00000000-0005-0000-0000-000003300000}"/>
    <cellStyle name="Percent 3 10 8 3 2" xfId="31581" xr:uid="{7CEE2C47-C4C8-4E89-B42F-E7B77BBCF2F0}"/>
    <cellStyle name="Percent 3 10 8 4" xfId="12292" xr:uid="{00000000-0005-0000-0000-000004300000}"/>
    <cellStyle name="Percent 3 10 8 4 2" xfId="31582" xr:uid="{6130A2F7-B47B-401E-A3DB-7ADCCE44A4B1}"/>
    <cellStyle name="Percent 3 10 8 5" xfId="12293" xr:uid="{00000000-0005-0000-0000-000005300000}"/>
    <cellStyle name="Percent 3 10 8 5 2" xfId="31583" xr:uid="{89D425EC-4A1C-40CB-8C24-166148DC6DF5}"/>
    <cellStyle name="Percent 3 10 8 6" xfId="22736" xr:uid="{E77CF5EE-BE77-4057-8E5C-E65CFA32FB64}"/>
    <cellStyle name="Percent 3 10 9" xfId="12294" xr:uid="{00000000-0005-0000-0000-000006300000}"/>
    <cellStyle name="Percent 3 10 9 2" xfId="12295" xr:uid="{00000000-0005-0000-0000-000007300000}"/>
    <cellStyle name="Percent 3 10 9 2 2" xfId="31584" xr:uid="{53FB5B98-C57E-44D5-A3EE-8C926612FF03}"/>
    <cellStyle name="Percent 3 10 9 3" xfId="12296" xr:uid="{00000000-0005-0000-0000-000008300000}"/>
    <cellStyle name="Percent 3 10 9 3 2" xfId="31585" xr:uid="{D3712FE6-6D39-473A-939E-4240623BE4A2}"/>
    <cellStyle name="Percent 3 10 9 4" xfId="12297" xr:uid="{00000000-0005-0000-0000-000009300000}"/>
    <cellStyle name="Percent 3 10 9 4 2" xfId="31586" xr:uid="{35E14730-1DE1-4B63-977B-23E6AAC4BE79}"/>
    <cellStyle name="Percent 3 10 9 5" xfId="12298" xr:uid="{00000000-0005-0000-0000-00000A300000}"/>
    <cellStyle name="Percent 3 10 9 5 2" xfId="31587" xr:uid="{E7357E6A-FD8C-4369-8FDA-BD877BEC84A9}"/>
    <cellStyle name="Percent 3 10 9 6" xfId="22737" xr:uid="{4D3CA412-3A9C-440B-9F80-93A8220D48BA}"/>
    <cellStyle name="Percent 3 11" xfId="12299" xr:uid="{00000000-0005-0000-0000-00000B300000}"/>
    <cellStyle name="Percent 3 11 2" xfId="12300" xr:uid="{00000000-0005-0000-0000-00000C300000}"/>
    <cellStyle name="Percent 3 11 2 2" xfId="31588" xr:uid="{0A97783A-2382-442D-BECD-1608D6D66B51}"/>
    <cellStyle name="Percent 3 11 3" xfId="12301" xr:uid="{00000000-0005-0000-0000-00000D300000}"/>
    <cellStyle name="Percent 3 11 3 2" xfId="31589" xr:uid="{E0A086DF-67C6-47E9-B94B-D7A337DE4151}"/>
    <cellStyle name="Percent 3 11 4" xfId="12302" xr:uid="{00000000-0005-0000-0000-00000E300000}"/>
    <cellStyle name="Percent 3 11 4 2" xfId="31590" xr:uid="{C40B447E-1D8F-4EE2-A1E8-D3B3BCA44434}"/>
    <cellStyle name="Percent 3 11 5" xfId="12303" xr:uid="{00000000-0005-0000-0000-00000F300000}"/>
    <cellStyle name="Percent 3 11 5 2" xfId="31591" xr:uid="{B64F1F4A-A131-406A-A83D-2EEAF111EB39}"/>
    <cellStyle name="Percent 3 11 6" xfId="22738" xr:uid="{7DE653A4-E926-4DEF-855F-D383D901C1BE}"/>
    <cellStyle name="Percent 3 12" xfId="12304" xr:uid="{00000000-0005-0000-0000-000010300000}"/>
    <cellStyle name="Percent 3 12 2" xfId="12305" xr:uid="{00000000-0005-0000-0000-000011300000}"/>
    <cellStyle name="Percent 3 12 2 2" xfId="31592" xr:uid="{DAB7DAA8-6CAE-46D8-9292-8C6446823182}"/>
    <cellStyle name="Percent 3 12 3" xfId="12306" xr:uid="{00000000-0005-0000-0000-000012300000}"/>
    <cellStyle name="Percent 3 12 3 2" xfId="31593" xr:uid="{04EFA2FD-59F2-42FC-8DA2-8F1F5F878859}"/>
    <cellStyle name="Percent 3 12 4" xfId="12307" xr:uid="{00000000-0005-0000-0000-000013300000}"/>
    <cellStyle name="Percent 3 12 4 2" xfId="31594" xr:uid="{CA6F91D3-2C0B-41D8-AEB6-0DEC8657D39E}"/>
    <cellStyle name="Percent 3 12 5" xfId="12308" xr:uid="{00000000-0005-0000-0000-000014300000}"/>
    <cellStyle name="Percent 3 12 5 2" xfId="31595" xr:uid="{5839A3EA-3F4D-4D94-B544-63D713B5BA05}"/>
    <cellStyle name="Percent 3 12 6" xfId="22739" xr:uid="{56B21BE5-6B5D-4932-BAC5-43488F897BB8}"/>
    <cellStyle name="Percent 3 13" xfId="12309" xr:uid="{00000000-0005-0000-0000-000015300000}"/>
    <cellStyle name="Percent 3 13 2" xfId="12310" xr:uid="{00000000-0005-0000-0000-000016300000}"/>
    <cellStyle name="Percent 3 13 2 2" xfId="31596" xr:uid="{C4C1A500-6440-405A-B6E5-A2C15B520F2B}"/>
    <cellStyle name="Percent 3 13 3" xfId="12311" xr:uid="{00000000-0005-0000-0000-000017300000}"/>
    <cellStyle name="Percent 3 13 3 2" xfId="31597" xr:uid="{7DCD72BF-12D8-4943-8E46-8C1119055FA6}"/>
    <cellStyle name="Percent 3 13 4" xfId="12312" xr:uid="{00000000-0005-0000-0000-000018300000}"/>
    <cellStyle name="Percent 3 13 4 2" xfId="31598" xr:uid="{4E4000D8-902A-4630-8535-18FD29E39455}"/>
    <cellStyle name="Percent 3 13 5" xfId="12313" xr:uid="{00000000-0005-0000-0000-000019300000}"/>
    <cellStyle name="Percent 3 13 5 2" xfId="31599" xr:uid="{872E3777-C7E0-4BF1-9C03-02B837F04143}"/>
    <cellStyle name="Percent 3 13 6" xfId="22740" xr:uid="{A5CE0397-5B35-4327-93D6-6043929F9527}"/>
    <cellStyle name="Percent 3 14" xfId="12314" xr:uid="{00000000-0005-0000-0000-00001A300000}"/>
    <cellStyle name="Percent 3 14 2" xfId="12315" xr:uid="{00000000-0005-0000-0000-00001B300000}"/>
    <cellStyle name="Percent 3 14 2 2" xfId="31600" xr:uid="{83025190-DA47-4C37-94C6-42479500BF4A}"/>
    <cellStyle name="Percent 3 14 3" xfId="12316" xr:uid="{00000000-0005-0000-0000-00001C300000}"/>
    <cellStyle name="Percent 3 14 3 2" xfId="31601" xr:uid="{3DE6FCCC-87EE-46A7-AB8F-0F532A68437E}"/>
    <cellStyle name="Percent 3 14 4" xfId="12317" xr:uid="{00000000-0005-0000-0000-00001D300000}"/>
    <cellStyle name="Percent 3 14 4 2" xfId="31602" xr:uid="{8518D912-5406-4A27-8BC9-32DB8FE40351}"/>
    <cellStyle name="Percent 3 14 5" xfId="12318" xr:uid="{00000000-0005-0000-0000-00001E300000}"/>
    <cellStyle name="Percent 3 14 5 2" xfId="31603" xr:uid="{F29683EC-3B1D-4308-A586-BF7C06A49A4B}"/>
    <cellStyle name="Percent 3 14 6" xfId="22741" xr:uid="{BF49769F-3E15-47D1-B621-A3DB21FDB6A4}"/>
    <cellStyle name="Percent 3 15" xfId="12319" xr:uid="{00000000-0005-0000-0000-00001F300000}"/>
    <cellStyle name="Percent 3 15 2" xfId="12320" xr:uid="{00000000-0005-0000-0000-000020300000}"/>
    <cellStyle name="Percent 3 15 2 2" xfId="31604" xr:uid="{85640256-82DF-497B-9679-E38D45D73612}"/>
    <cellStyle name="Percent 3 15 3" xfId="12321" xr:uid="{00000000-0005-0000-0000-000021300000}"/>
    <cellStyle name="Percent 3 15 3 2" xfId="31605" xr:uid="{B9EB8C07-1AEE-432A-A4FA-57F01B501720}"/>
    <cellStyle name="Percent 3 15 4" xfId="12322" xr:uid="{00000000-0005-0000-0000-000022300000}"/>
    <cellStyle name="Percent 3 15 4 2" xfId="31606" xr:uid="{2D573865-CFBA-4E08-A4A2-7E786063E932}"/>
    <cellStyle name="Percent 3 15 5" xfId="12323" xr:uid="{00000000-0005-0000-0000-000023300000}"/>
    <cellStyle name="Percent 3 15 5 2" xfId="31607" xr:uid="{F3DB54A2-E5EF-4672-BB9C-7F7B1C996E6E}"/>
    <cellStyle name="Percent 3 15 6" xfId="22742" xr:uid="{8F98C672-470C-4524-ACBB-50D82CA0437F}"/>
    <cellStyle name="Percent 3 16" xfId="12324" xr:uid="{00000000-0005-0000-0000-000024300000}"/>
    <cellStyle name="Percent 3 16 2" xfId="12325" xr:uid="{00000000-0005-0000-0000-000025300000}"/>
    <cellStyle name="Percent 3 16 2 2" xfId="31608" xr:uid="{CB2D9F6E-BFD4-4F61-86CB-B561F4998826}"/>
    <cellStyle name="Percent 3 16 3" xfId="12326" xr:uid="{00000000-0005-0000-0000-000026300000}"/>
    <cellStyle name="Percent 3 16 3 2" xfId="31609" xr:uid="{04C6E3C2-A52C-46FF-A40A-FC4E6CF1D08C}"/>
    <cellStyle name="Percent 3 16 4" xfId="12327" xr:uid="{00000000-0005-0000-0000-000027300000}"/>
    <cellStyle name="Percent 3 16 4 2" xfId="31610" xr:uid="{6F7C21C3-D961-4BBF-903D-8F36B1086690}"/>
    <cellStyle name="Percent 3 16 5" xfId="12328" xr:uid="{00000000-0005-0000-0000-000028300000}"/>
    <cellStyle name="Percent 3 16 5 2" xfId="31611" xr:uid="{AFB27648-195D-43E7-8E71-149CE8E819D9}"/>
    <cellStyle name="Percent 3 16 6" xfId="22743" xr:uid="{A787EFB3-CE79-4DB0-9788-D2CCB4DAC5A8}"/>
    <cellStyle name="Percent 3 17" xfId="12329" xr:uid="{00000000-0005-0000-0000-000029300000}"/>
    <cellStyle name="Percent 3 17 2" xfId="12330" xr:uid="{00000000-0005-0000-0000-00002A300000}"/>
    <cellStyle name="Percent 3 17 2 2" xfId="31612" xr:uid="{4ED321F4-B050-4E21-B88A-A857DEF607E7}"/>
    <cellStyle name="Percent 3 17 3" xfId="12331" xr:uid="{00000000-0005-0000-0000-00002B300000}"/>
    <cellStyle name="Percent 3 17 3 2" xfId="31613" xr:uid="{41DF882A-34D8-411E-9C36-DB2FA76AA66F}"/>
    <cellStyle name="Percent 3 17 4" xfId="12332" xr:uid="{00000000-0005-0000-0000-00002C300000}"/>
    <cellStyle name="Percent 3 17 4 2" xfId="31614" xr:uid="{B7D90ED3-2D19-4CA8-9886-0C73D8CC00E9}"/>
    <cellStyle name="Percent 3 17 5" xfId="12333" xr:uid="{00000000-0005-0000-0000-00002D300000}"/>
    <cellStyle name="Percent 3 17 5 2" xfId="31615" xr:uid="{3FE2D576-CE32-4FD6-BF7D-D821B086A1FA}"/>
    <cellStyle name="Percent 3 17 6" xfId="22744" xr:uid="{2E75D6AA-131A-4325-BA55-CEBE03B7997C}"/>
    <cellStyle name="Percent 3 18" xfId="12334" xr:uid="{00000000-0005-0000-0000-00002E300000}"/>
    <cellStyle name="Percent 3 18 2" xfId="12335" xr:uid="{00000000-0005-0000-0000-00002F300000}"/>
    <cellStyle name="Percent 3 18 2 2" xfId="31616" xr:uid="{0172D142-16F9-421E-B55E-2143D91300A7}"/>
    <cellStyle name="Percent 3 18 3" xfId="12336" xr:uid="{00000000-0005-0000-0000-000030300000}"/>
    <cellStyle name="Percent 3 18 3 2" xfId="31617" xr:uid="{B3D49F4A-64D5-4A8D-A621-C1F938DEE2A8}"/>
    <cellStyle name="Percent 3 18 4" xfId="12337" xr:uid="{00000000-0005-0000-0000-000031300000}"/>
    <cellStyle name="Percent 3 18 4 2" xfId="31618" xr:uid="{C2A8E356-0A3F-4F06-8DAA-4B2B2B954FC5}"/>
    <cellStyle name="Percent 3 18 5" xfId="12338" xr:uid="{00000000-0005-0000-0000-000032300000}"/>
    <cellStyle name="Percent 3 18 5 2" xfId="31619" xr:uid="{D576358D-3D6F-4D47-A696-97052FB79A96}"/>
    <cellStyle name="Percent 3 18 6" xfId="22745" xr:uid="{04F7277E-2D98-41AF-88F0-116EE10C8D92}"/>
    <cellStyle name="Percent 3 19" xfId="12339" xr:uid="{00000000-0005-0000-0000-000033300000}"/>
    <cellStyle name="Percent 3 19 2" xfId="12340" xr:uid="{00000000-0005-0000-0000-000034300000}"/>
    <cellStyle name="Percent 3 19 2 2" xfId="31620" xr:uid="{451C2A73-65E6-4038-A5D2-227FEC9B0309}"/>
    <cellStyle name="Percent 3 19 3" xfId="12341" xr:uid="{00000000-0005-0000-0000-000035300000}"/>
    <cellStyle name="Percent 3 19 3 2" xfId="31621" xr:uid="{B07C5094-5146-4030-BAC2-03E50D6EF4F7}"/>
    <cellStyle name="Percent 3 19 4" xfId="12342" xr:uid="{00000000-0005-0000-0000-000036300000}"/>
    <cellStyle name="Percent 3 19 4 2" xfId="31622" xr:uid="{A091C372-8854-4C3B-97EF-B1C22E44AA29}"/>
    <cellStyle name="Percent 3 19 5" xfId="12343" xr:uid="{00000000-0005-0000-0000-000037300000}"/>
    <cellStyle name="Percent 3 19 5 2" xfId="31623" xr:uid="{1B12C651-70EA-4F8A-B265-DA9AD7F80561}"/>
    <cellStyle name="Percent 3 19 6" xfId="22746" xr:uid="{E9764381-3B21-4FCD-9024-8A992140D306}"/>
    <cellStyle name="Percent 3 2" xfId="12344" xr:uid="{00000000-0005-0000-0000-000038300000}"/>
    <cellStyle name="Percent 3 2 10" xfId="12345" xr:uid="{00000000-0005-0000-0000-000039300000}"/>
    <cellStyle name="Percent 3 2 10 2" xfId="12346" xr:uid="{00000000-0005-0000-0000-00003A300000}"/>
    <cellStyle name="Percent 3 2 10 2 2" xfId="31624" xr:uid="{FC1F75F0-432E-4BA1-8513-57D9DB21F68F}"/>
    <cellStyle name="Percent 3 2 10 3" xfId="12347" xr:uid="{00000000-0005-0000-0000-00003B300000}"/>
    <cellStyle name="Percent 3 2 10 3 2" xfId="31625" xr:uid="{E46F436D-6BFD-416A-9062-984F4B6A0A71}"/>
    <cellStyle name="Percent 3 2 10 4" xfId="12348" xr:uid="{00000000-0005-0000-0000-00003C300000}"/>
    <cellStyle name="Percent 3 2 10 4 2" xfId="31626" xr:uid="{4F3A479E-1CC0-44CB-B1CA-954808159985}"/>
    <cellStyle name="Percent 3 2 10 5" xfId="12349" xr:uid="{00000000-0005-0000-0000-00003D300000}"/>
    <cellStyle name="Percent 3 2 10 5 2" xfId="31627" xr:uid="{D50FDCD2-E7DA-4A2B-8874-A0822D886ABF}"/>
    <cellStyle name="Percent 3 2 10 6" xfId="22748" xr:uid="{8E38EEC5-5F1A-4407-B964-2CBCD562F810}"/>
    <cellStyle name="Percent 3 2 11" xfId="12350" xr:uid="{00000000-0005-0000-0000-00003E300000}"/>
    <cellStyle name="Percent 3 2 11 2" xfId="12351" xr:uid="{00000000-0005-0000-0000-00003F300000}"/>
    <cellStyle name="Percent 3 2 11 2 2" xfId="31628" xr:uid="{4FAD4A15-ED5A-4C9C-A9CA-3D99EC8D3096}"/>
    <cellStyle name="Percent 3 2 11 3" xfId="12352" xr:uid="{00000000-0005-0000-0000-000040300000}"/>
    <cellStyle name="Percent 3 2 11 3 2" xfId="31629" xr:uid="{4C627EC1-62DF-447B-86C0-1AE26576DAB7}"/>
    <cellStyle name="Percent 3 2 11 4" xfId="12353" xr:uid="{00000000-0005-0000-0000-000041300000}"/>
    <cellStyle name="Percent 3 2 11 4 2" xfId="31630" xr:uid="{493DFE69-1391-45C1-9DF7-20ACB6981760}"/>
    <cellStyle name="Percent 3 2 11 5" xfId="12354" xr:uid="{00000000-0005-0000-0000-000042300000}"/>
    <cellStyle name="Percent 3 2 11 5 2" xfId="31631" xr:uid="{BDDC7A81-B5DF-4E0B-9DC6-94CA3B42C195}"/>
    <cellStyle name="Percent 3 2 11 6" xfId="22749" xr:uid="{3FDD1B54-4AC5-4C69-BEE9-108306A490A2}"/>
    <cellStyle name="Percent 3 2 12" xfId="12355" xr:uid="{00000000-0005-0000-0000-000043300000}"/>
    <cellStyle name="Percent 3 2 12 2" xfId="12356" xr:uid="{00000000-0005-0000-0000-000044300000}"/>
    <cellStyle name="Percent 3 2 12 2 2" xfId="31632" xr:uid="{95F06360-B5BA-4827-BCA6-E633F91FAFB5}"/>
    <cellStyle name="Percent 3 2 12 3" xfId="12357" xr:uid="{00000000-0005-0000-0000-000045300000}"/>
    <cellStyle name="Percent 3 2 12 3 2" xfId="31633" xr:uid="{0AC526F2-EBA3-44EC-8917-ACE0D9776D78}"/>
    <cellStyle name="Percent 3 2 12 4" xfId="12358" xr:uid="{00000000-0005-0000-0000-000046300000}"/>
    <cellStyle name="Percent 3 2 12 4 2" xfId="31634" xr:uid="{632DD3C5-BFFA-440D-B40A-D47D88B43160}"/>
    <cellStyle name="Percent 3 2 12 5" xfId="12359" xr:uid="{00000000-0005-0000-0000-000047300000}"/>
    <cellStyle name="Percent 3 2 12 5 2" xfId="31635" xr:uid="{6C8175FB-8E84-4473-B413-ED0B543708CD}"/>
    <cellStyle name="Percent 3 2 12 6" xfId="22750" xr:uid="{5A984C69-62D4-4C68-AD80-F8C37C779AE5}"/>
    <cellStyle name="Percent 3 2 13" xfId="12360" xr:uid="{00000000-0005-0000-0000-000048300000}"/>
    <cellStyle name="Percent 3 2 13 2" xfId="12361" xr:uid="{00000000-0005-0000-0000-000049300000}"/>
    <cellStyle name="Percent 3 2 13 2 2" xfId="31636" xr:uid="{63754BAC-55EC-4C25-8A46-467CE826A14D}"/>
    <cellStyle name="Percent 3 2 13 3" xfId="12362" xr:uid="{00000000-0005-0000-0000-00004A300000}"/>
    <cellStyle name="Percent 3 2 13 3 2" xfId="31637" xr:uid="{280479A9-5913-4D3A-88C4-D09DF18EAEE6}"/>
    <cellStyle name="Percent 3 2 13 4" xfId="12363" xr:uid="{00000000-0005-0000-0000-00004B300000}"/>
    <cellStyle name="Percent 3 2 13 4 2" xfId="31638" xr:uid="{E7BE492E-82EF-4605-9E13-4B297EAE5CFD}"/>
    <cellStyle name="Percent 3 2 13 5" xfId="12364" xr:uid="{00000000-0005-0000-0000-00004C300000}"/>
    <cellStyle name="Percent 3 2 13 5 2" xfId="31639" xr:uid="{B78EDDC9-A0F9-44D5-91D1-623959229222}"/>
    <cellStyle name="Percent 3 2 13 6" xfId="22751" xr:uid="{67364553-F43C-4675-A19D-A2227CDC7D87}"/>
    <cellStyle name="Percent 3 2 14" xfId="12365" xr:uid="{00000000-0005-0000-0000-00004D300000}"/>
    <cellStyle name="Percent 3 2 14 2" xfId="12366" xr:uid="{00000000-0005-0000-0000-00004E300000}"/>
    <cellStyle name="Percent 3 2 14 2 2" xfId="31640" xr:uid="{27D8CFD9-A87C-467B-B37B-EE664FEDCB26}"/>
    <cellStyle name="Percent 3 2 14 3" xfId="12367" xr:uid="{00000000-0005-0000-0000-00004F300000}"/>
    <cellStyle name="Percent 3 2 14 3 2" xfId="31641" xr:uid="{59587636-1867-4FEC-B7E3-69ABCDF24790}"/>
    <cellStyle name="Percent 3 2 14 4" xfId="12368" xr:uid="{00000000-0005-0000-0000-000050300000}"/>
    <cellStyle name="Percent 3 2 14 4 2" xfId="31642" xr:uid="{A7128959-4C43-4C8F-9C07-3573801011B1}"/>
    <cellStyle name="Percent 3 2 14 5" xfId="12369" xr:uid="{00000000-0005-0000-0000-000051300000}"/>
    <cellStyle name="Percent 3 2 14 5 2" xfId="31643" xr:uid="{FB14EFE5-D5FB-4D7C-B204-F9C7C14E11C6}"/>
    <cellStyle name="Percent 3 2 14 6" xfId="22752" xr:uid="{F1623A21-A573-4048-8418-D7AD917B277F}"/>
    <cellStyle name="Percent 3 2 15" xfId="12370" xr:uid="{00000000-0005-0000-0000-000052300000}"/>
    <cellStyle name="Percent 3 2 15 2" xfId="12371" xr:uid="{00000000-0005-0000-0000-000053300000}"/>
    <cellStyle name="Percent 3 2 15 2 2" xfId="31644" xr:uid="{9907BE55-1BCC-481E-9018-B4B53B3B177C}"/>
    <cellStyle name="Percent 3 2 15 3" xfId="12372" xr:uid="{00000000-0005-0000-0000-000054300000}"/>
    <cellStyle name="Percent 3 2 15 3 2" xfId="31645" xr:uid="{AF168F50-98F2-4EFD-9945-DCA99263A9B2}"/>
    <cellStyle name="Percent 3 2 15 4" xfId="12373" xr:uid="{00000000-0005-0000-0000-000055300000}"/>
    <cellStyle name="Percent 3 2 15 4 2" xfId="31646" xr:uid="{C3C28A1E-4C2F-498A-8A57-3FDCD078DCAE}"/>
    <cellStyle name="Percent 3 2 15 5" xfId="12374" xr:uid="{00000000-0005-0000-0000-000056300000}"/>
    <cellStyle name="Percent 3 2 15 5 2" xfId="31647" xr:uid="{B07645E3-B7A1-48E4-A14B-35CB67B4BA2B}"/>
    <cellStyle name="Percent 3 2 15 6" xfId="22753" xr:uid="{4371CA34-0576-4707-8CFC-671989C27B4E}"/>
    <cellStyle name="Percent 3 2 16" xfId="12375" xr:uid="{00000000-0005-0000-0000-000057300000}"/>
    <cellStyle name="Percent 3 2 16 2" xfId="12376" xr:uid="{00000000-0005-0000-0000-000058300000}"/>
    <cellStyle name="Percent 3 2 16 2 2" xfId="31648" xr:uid="{7547757E-03F5-46EC-87F8-3D2553271517}"/>
    <cellStyle name="Percent 3 2 16 3" xfId="12377" xr:uid="{00000000-0005-0000-0000-000059300000}"/>
    <cellStyle name="Percent 3 2 16 3 2" xfId="31649" xr:uid="{F2FA7414-09AD-4EC4-A04A-8DB4C13FA3E0}"/>
    <cellStyle name="Percent 3 2 16 4" xfId="12378" xr:uid="{00000000-0005-0000-0000-00005A300000}"/>
    <cellStyle name="Percent 3 2 16 4 2" xfId="31650" xr:uid="{33698270-69C1-439F-BBF9-0419AE53D213}"/>
    <cellStyle name="Percent 3 2 16 5" xfId="12379" xr:uid="{00000000-0005-0000-0000-00005B300000}"/>
    <cellStyle name="Percent 3 2 16 5 2" xfId="31651" xr:uid="{75F6D073-26DA-47DE-9E3B-20BDCFCC0BD8}"/>
    <cellStyle name="Percent 3 2 16 6" xfId="22754" xr:uid="{02633093-72FE-4685-A8CB-89AB29C9C0F1}"/>
    <cellStyle name="Percent 3 2 17" xfId="12380" xr:uid="{00000000-0005-0000-0000-00005C300000}"/>
    <cellStyle name="Percent 3 2 17 2" xfId="12381" xr:uid="{00000000-0005-0000-0000-00005D300000}"/>
    <cellStyle name="Percent 3 2 17 2 2" xfId="31652" xr:uid="{2B572939-1F0E-4E09-93A9-5D2D2DA33DEE}"/>
    <cellStyle name="Percent 3 2 17 3" xfId="12382" xr:uid="{00000000-0005-0000-0000-00005E300000}"/>
    <cellStyle name="Percent 3 2 17 3 2" xfId="31653" xr:uid="{8071FCB8-6C4B-4A65-96FA-78A9D1FDED61}"/>
    <cellStyle name="Percent 3 2 17 4" xfId="12383" xr:uid="{00000000-0005-0000-0000-00005F300000}"/>
    <cellStyle name="Percent 3 2 17 4 2" xfId="31654" xr:uid="{FDE45939-0A19-4513-BF63-84D4E2066C4B}"/>
    <cellStyle name="Percent 3 2 17 5" xfId="12384" xr:uid="{00000000-0005-0000-0000-000060300000}"/>
    <cellStyle name="Percent 3 2 17 5 2" xfId="31655" xr:uid="{19833C3B-DAE8-4679-AE27-8DA60D6192F6}"/>
    <cellStyle name="Percent 3 2 17 6" xfId="22755" xr:uid="{AE9AF53E-937E-4F37-A15C-F199658A6A7A}"/>
    <cellStyle name="Percent 3 2 18" xfId="12385" xr:uid="{00000000-0005-0000-0000-000061300000}"/>
    <cellStyle name="Percent 3 2 18 2" xfId="31656" xr:uid="{A066873E-6E6E-4D35-A7C6-9E52E0004FDE}"/>
    <cellStyle name="Percent 3 2 18 3" xfId="23727" xr:uid="{503CACBE-40FA-482B-8709-584FDC9C7C27}"/>
    <cellStyle name="Percent 3 2 19" xfId="12386" xr:uid="{00000000-0005-0000-0000-000062300000}"/>
    <cellStyle name="Percent 3 2 19 2" xfId="22747" xr:uid="{EBEA6A0E-81B6-4D7C-AA05-4904E9E3A0C7}"/>
    <cellStyle name="Percent 3 2 2" xfId="12387" xr:uid="{00000000-0005-0000-0000-000063300000}"/>
    <cellStyle name="Percent 3 2 2 2" xfId="12388" xr:uid="{00000000-0005-0000-0000-000064300000}"/>
    <cellStyle name="Percent 3 2 2 2 2" xfId="12389" xr:uid="{00000000-0005-0000-0000-000065300000}"/>
    <cellStyle name="Percent 3 2 2 2 2 2" xfId="12390" xr:uid="{00000000-0005-0000-0000-000066300000}"/>
    <cellStyle name="Percent 3 2 2 2 2 2 2" xfId="31657" xr:uid="{AEC22C1E-A18A-4538-BA40-12C2AF2592BC}"/>
    <cellStyle name="Percent 3 2 2 2 2 3" xfId="12391" xr:uid="{00000000-0005-0000-0000-000067300000}"/>
    <cellStyle name="Percent 3 2 2 2 2 3 2" xfId="31658" xr:uid="{380D172A-42D8-45D7-86CB-0D662FBFAC22}"/>
    <cellStyle name="Percent 3 2 2 2 2 4" xfId="12392" xr:uid="{00000000-0005-0000-0000-000068300000}"/>
    <cellStyle name="Percent 3 2 2 2 2 4 2" xfId="31659" xr:uid="{257B2854-66B8-43A2-95D0-92FA9457C808}"/>
    <cellStyle name="Percent 3 2 2 2 2 5" xfId="12393" xr:uid="{00000000-0005-0000-0000-000069300000}"/>
    <cellStyle name="Percent 3 2 2 2 2 5 2" xfId="31660" xr:uid="{04514A2D-60D3-4319-80D5-B30F89468394}"/>
    <cellStyle name="Percent 3 2 2 2 2 6" xfId="22758" xr:uid="{7C069757-08D9-48EC-A7DC-632445F1E21F}"/>
    <cellStyle name="Percent 3 2 2 2 3" xfId="12394" xr:uid="{00000000-0005-0000-0000-00006A300000}"/>
    <cellStyle name="Percent 3 2 2 2 3 2" xfId="12395" xr:uid="{00000000-0005-0000-0000-00006B300000}"/>
    <cellStyle name="Percent 3 2 2 2 3 2 2" xfId="31661" xr:uid="{D38CB96E-8ECA-40AF-8289-9A8D85647271}"/>
    <cellStyle name="Percent 3 2 2 2 3 3" xfId="12396" xr:uid="{00000000-0005-0000-0000-00006C300000}"/>
    <cellStyle name="Percent 3 2 2 2 3 3 2" xfId="31662" xr:uid="{056BCBB4-6EFE-4612-8F1F-9A0361F39E2B}"/>
    <cellStyle name="Percent 3 2 2 2 3 4" xfId="22759" xr:uid="{7BA7D79D-ACD7-4F33-BEBD-F7197E04125C}"/>
    <cellStyle name="Percent 3 2 2 2 4" xfId="12397" xr:uid="{00000000-0005-0000-0000-00006D300000}"/>
    <cellStyle name="Percent 3 2 2 2 4 2" xfId="31663" xr:uid="{E13FFBFB-AA9E-4052-B09B-3CB82F47A9EA}"/>
    <cellStyle name="Percent 3 2 2 2 4 3" xfId="23729" xr:uid="{107666A1-140B-4344-9967-66AF1E6FB024}"/>
    <cellStyle name="Percent 3 2 2 2 5" xfId="12398" xr:uid="{00000000-0005-0000-0000-00006E300000}"/>
    <cellStyle name="Percent 3 2 2 2 5 2" xfId="31664" xr:uid="{CB1DBC78-C87C-4F8F-BC7F-A083EB3338CE}"/>
    <cellStyle name="Percent 3 2 2 2 6" xfId="12399" xr:uid="{00000000-0005-0000-0000-00006F300000}"/>
    <cellStyle name="Percent 3 2 2 2 6 2" xfId="31665" xr:uid="{78463DDB-3D52-461F-8F3A-C92910BFFE4A}"/>
    <cellStyle name="Percent 3 2 2 2 7" xfId="12400" xr:uid="{00000000-0005-0000-0000-000070300000}"/>
    <cellStyle name="Percent 3 2 2 2 7 2" xfId="31666" xr:uid="{315F6462-DCC0-477C-A0BB-ECB8D192980B}"/>
    <cellStyle name="Percent 3 2 2 2 8" xfId="12401" xr:uid="{00000000-0005-0000-0000-000071300000}"/>
    <cellStyle name="Percent 3 2 2 2 8 2" xfId="31667" xr:uid="{FBCD22B5-F4FD-4418-8CAA-33EA1249D636}"/>
    <cellStyle name="Percent 3 2 2 2 9" xfId="22757" xr:uid="{DED51BB4-3DFE-4373-8EFB-2DA7EB9A4B70}"/>
    <cellStyle name="Percent 3 2 2 3" xfId="12402" xr:uid="{00000000-0005-0000-0000-000072300000}"/>
    <cellStyle name="Percent 3 2 2 3 2" xfId="12403" xr:uid="{00000000-0005-0000-0000-000073300000}"/>
    <cellStyle name="Percent 3 2 2 3 2 2" xfId="31668" xr:uid="{4254FA3A-F52F-4A0B-91B0-E593530AB18B}"/>
    <cellStyle name="Percent 3 2 2 3 3" xfId="12404" xr:uid="{00000000-0005-0000-0000-000074300000}"/>
    <cellStyle name="Percent 3 2 2 3 3 2" xfId="31669" xr:uid="{F135EEE2-F8BE-4980-9372-75DC42246E0D}"/>
    <cellStyle name="Percent 3 2 2 3 4" xfId="12405" xr:uid="{00000000-0005-0000-0000-000075300000}"/>
    <cellStyle name="Percent 3 2 2 3 4 2" xfId="31670" xr:uid="{3204355A-BD06-42B9-9879-507CAA4040FA}"/>
    <cellStyle name="Percent 3 2 2 3 5" xfId="12406" xr:uid="{00000000-0005-0000-0000-000076300000}"/>
    <cellStyle name="Percent 3 2 2 3 5 2" xfId="31671" xr:uid="{47D90FD3-0B79-4189-88DE-9A581CBCAA15}"/>
    <cellStyle name="Percent 3 2 2 3 6" xfId="12407" xr:uid="{00000000-0005-0000-0000-000077300000}"/>
    <cellStyle name="Percent 3 2 2 3 6 2" xfId="31672" xr:uid="{C23F0934-76AD-444C-A599-6FCEAC82A41A}"/>
    <cellStyle name="Percent 3 2 2 3 7" xfId="22760" xr:uid="{14D352BB-95D1-4893-9029-CD476B1F873D}"/>
    <cellStyle name="Percent 3 2 2 4" xfId="12408" xr:uid="{00000000-0005-0000-0000-000078300000}"/>
    <cellStyle name="Percent 3 2 2 4 2" xfId="12409" xr:uid="{00000000-0005-0000-0000-000079300000}"/>
    <cellStyle name="Percent 3 2 2 4 2 2" xfId="31674" xr:uid="{33A679FA-A0F3-4C50-ACB4-5F526040562B}"/>
    <cellStyle name="Percent 3 2 2 4 3" xfId="12410" xr:uid="{00000000-0005-0000-0000-00007A300000}"/>
    <cellStyle name="Percent 3 2 2 4 3 2" xfId="31675" xr:uid="{5C0A2659-A40D-4774-BB60-0A201AC2369C}"/>
    <cellStyle name="Percent 3 2 2 4 4" xfId="31673" xr:uid="{56730003-D305-4FEB-A4AC-8BF05E6D1288}"/>
    <cellStyle name="Percent 3 2 2 4 5" xfId="23728" xr:uid="{35F770F1-AADD-4141-B50E-BBE74352EEAC}"/>
    <cellStyle name="Percent 3 2 2 5" xfId="12411" xr:uid="{00000000-0005-0000-0000-00007B300000}"/>
    <cellStyle name="Percent 3 2 2 5 2" xfId="31676" xr:uid="{6CEEDEAB-1972-4D6D-99EE-448C181E9D2A}"/>
    <cellStyle name="Percent 3 2 2 6" xfId="12412" xr:uid="{00000000-0005-0000-0000-00007C300000}"/>
    <cellStyle name="Percent 3 2 2 6 2" xfId="31677" xr:uid="{10BC4873-64C7-4A80-94DC-10A8D8065200}"/>
    <cellStyle name="Percent 3 2 2 7" xfId="12413" xr:uid="{00000000-0005-0000-0000-00007D300000}"/>
    <cellStyle name="Percent 3 2 2 7 2" xfId="31678" xr:uid="{5A77B019-B62B-4650-A4CC-70E982F81A51}"/>
    <cellStyle name="Percent 3 2 2 8" xfId="22756" xr:uid="{3D26C0FE-613E-4628-BBA1-45797E9DE771}"/>
    <cellStyle name="Percent 3 2 20" xfId="12414" xr:uid="{00000000-0005-0000-0000-00007E300000}"/>
    <cellStyle name="Percent 3 2 20 2" xfId="31679" xr:uid="{D99D873E-99A1-418F-AE9A-D397CD483725}"/>
    <cellStyle name="Percent 3 2 21" xfId="12415" xr:uid="{00000000-0005-0000-0000-00007F300000}"/>
    <cellStyle name="Percent 3 2 21 2" xfId="31680" xr:uid="{4473B1F1-5E4A-482E-8F63-0C9A8056CC39}"/>
    <cellStyle name="Percent 3 2 22" xfId="20413" xr:uid="{354DD93F-5FA7-41C4-9A9C-59DC0D3E2873}"/>
    <cellStyle name="Percent 3 2 3" xfId="12416" xr:uid="{00000000-0005-0000-0000-000080300000}"/>
    <cellStyle name="Percent 3 2 3 2" xfId="12417" xr:uid="{00000000-0005-0000-0000-000081300000}"/>
    <cellStyle name="Percent 3 2 3 2 2" xfId="12418" xr:uid="{00000000-0005-0000-0000-000082300000}"/>
    <cellStyle name="Percent 3 2 3 2 2 2" xfId="31681" xr:uid="{B9E3D829-63A7-4FA6-BD64-D7EAB87865C0}"/>
    <cellStyle name="Percent 3 2 3 2 3" xfId="12419" xr:uid="{00000000-0005-0000-0000-000083300000}"/>
    <cellStyle name="Percent 3 2 3 2 3 2" xfId="31682" xr:uid="{CB1C4C58-3DDC-4901-B44C-3B7304B97E68}"/>
    <cellStyle name="Percent 3 2 3 2 4" xfId="12420" xr:uid="{00000000-0005-0000-0000-000084300000}"/>
    <cellStyle name="Percent 3 2 3 2 4 2" xfId="31683" xr:uid="{73461C84-CD81-4116-9746-2F61B4146933}"/>
    <cellStyle name="Percent 3 2 3 2 5" xfId="12421" xr:uid="{00000000-0005-0000-0000-000085300000}"/>
    <cellStyle name="Percent 3 2 3 2 5 2" xfId="31684" xr:uid="{9C76F5FF-3C71-46D0-92D0-7BE1E209E33E}"/>
    <cellStyle name="Percent 3 2 3 2 6" xfId="22762" xr:uid="{051663F7-42CC-422D-A5C4-97EB85B162E1}"/>
    <cellStyle name="Percent 3 2 3 3" xfId="12422" xr:uid="{00000000-0005-0000-0000-000086300000}"/>
    <cellStyle name="Percent 3 2 3 3 2" xfId="12423" xr:uid="{00000000-0005-0000-0000-000087300000}"/>
    <cellStyle name="Percent 3 2 3 3 2 2" xfId="31685" xr:uid="{30C8D169-27DB-44CF-A374-A0AB79DE72E7}"/>
    <cellStyle name="Percent 3 2 3 3 3" xfId="12424" xr:uid="{00000000-0005-0000-0000-000088300000}"/>
    <cellStyle name="Percent 3 2 3 3 3 2" xfId="31686" xr:uid="{F2135414-ECB7-4E1F-89B0-2D8AF75941C5}"/>
    <cellStyle name="Percent 3 2 3 3 4" xfId="22763" xr:uid="{82BCEFBA-CA2E-40DC-A9D0-7644A31B7B1B}"/>
    <cellStyle name="Percent 3 2 3 4" xfId="12425" xr:uid="{00000000-0005-0000-0000-000089300000}"/>
    <cellStyle name="Percent 3 2 3 4 2" xfId="31687" xr:uid="{15E98353-24E4-4CC6-A140-547E8199B604}"/>
    <cellStyle name="Percent 3 2 3 5" xfId="12426" xr:uid="{00000000-0005-0000-0000-00008A300000}"/>
    <cellStyle name="Percent 3 2 3 5 2" xfId="31688" xr:uid="{20063981-6251-4C7B-8082-DBD38C87CC60}"/>
    <cellStyle name="Percent 3 2 3 6" xfId="12427" xr:uid="{00000000-0005-0000-0000-00008B300000}"/>
    <cellStyle name="Percent 3 2 3 6 2" xfId="31689" xr:uid="{655F6483-F901-45B8-991A-0089B9C774CF}"/>
    <cellStyle name="Percent 3 2 3 7" xfId="12428" xr:uid="{00000000-0005-0000-0000-00008C300000}"/>
    <cellStyle name="Percent 3 2 3 7 2" xfId="31690" xr:uid="{DD8F44B5-4549-458F-919A-D5DCCB001DBE}"/>
    <cellStyle name="Percent 3 2 3 8" xfId="12429" xr:uid="{00000000-0005-0000-0000-00008D300000}"/>
    <cellStyle name="Percent 3 2 3 8 2" xfId="31691" xr:uid="{8F351FCE-8F80-4558-A130-F51274EE5853}"/>
    <cellStyle name="Percent 3 2 3 9" xfId="22761" xr:uid="{427BC497-0FF3-455F-8D9F-F0BD098E1E0F}"/>
    <cellStyle name="Percent 3 2 4" xfId="12430" xr:uid="{00000000-0005-0000-0000-00008E300000}"/>
    <cellStyle name="Percent 3 2 4 2" xfId="12431" xr:uid="{00000000-0005-0000-0000-00008F300000}"/>
    <cellStyle name="Percent 3 2 4 2 2" xfId="31692" xr:uid="{229F8095-4613-4DBE-9DA5-811776E7BDE4}"/>
    <cellStyle name="Percent 3 2 4 3" xfId="12432" xr:uid="{00000000-0005-0000-0000-000090300000}"/>
    <cellStyle name="Percent 3 2 4 3 2" xfId="31693" xr:uid="{43C27824-8B51-4115-8457-E491923BD9D1}"/>
    <cellStyle name="Percent 3 2 4 4" xfId="12433" xr:uid="{00000000-0005-0000-0000-000091300000}"/>
    <cellStyle name="Percent 3 2 4 4 2" xfId="31694" xr:uid="{0231C45C-B85E-420E-9EB6-F586D8623B92}"/>
    <cellStyle name="Percent 3 2 4 5" xfId="12434" xr:uid="{00000000-0005-0000-0000-000092300000}"/>
    <cellStyle name="Percent 3 2 4 5 2" xfId="31695" xr:uid="{99EC2320-7581-4E7B-93ED-EAABC75C25C5}"/>
    <cellStyle name="Percent 3 2 4 6" xfId="22764" xr:uid="{BF067CFE-2476-4277-9885-86633E6FFB8E}"/>
    <cellStyle name="Percent 3 2 5" xfId="12435" xr:uid="{00000000-0005-0000-0000-000093300000}"/>
    <cellStyle name="Percent 3 2 5 2" xfId="12436" xr:uid="{00000000-0005-0000-0000-000094300000}"/>
    <cellStyle name="Percent 3 2 5 2 2" xfId="31696" xr:uid="{BA0E0893-DC92-4CF0-9A35-2C660A3CA7D5}"/>
    <cellStyle name="Percent 3 2 5 3" xfId="12437" xr:uid="{00000000-0005-0000-0000-000095300000}"/>
    <cellStyle name="Percent 3 2 5 3 2" xfId="31697" xr:uid="{8C695CB0-1213-45D7-A32B-8520D8163FBF}"/>
    <cellStyle name="Percent 3 2 5 4" xfId="12438" xr:uid="{00000000-0005-0000-0000-000096300000}"/>
    <cellStyle name="Percent 3 2 5 4 2" xfId="31698" xr:uid="{C76A1CA7-E3B6-4860-9DED-A491AAB0B9F3}"/>
    <cellStyle name="Percent 3 2 5 5" xfId="12439" xr:uid="{00000000-0005-0000-0000-000097300000}"/>
    <cellStyle name="Percent 3 2 5 5 2" xfId="31699" xr:uid="{DA93DA5A-306C-4B11-8EE3-BDF82DFC0D95}"/>
    <cellStyle name="Percent 3 2 5 6" xfId="22765" xr:uid="{D493A1DF-37A2-4374-BB51-81AFE8185834}"/>
    <cellStyle name="Percent 3 2 6" xfId="12440" xr:uid="{00000000-0005-0000-0000-000098300000}"/>
    <cellStyle name="Percent 3 2 6 2" xfId="12441" xr:uid="{00000000-0005-0000-0000-000099300000}"/>
    <cellStyle name="Percent 3 2 6 2 2" xfId="31700" xr:uid="{D1D2AFFA-A4F4-415B-AEDA-60A4CA9E31EB}"/>
    <cellStyle name="Percent 3 2 6 3" xfId="12442" xr:uid="{00000000-0005-0000-0000-00009A300000}"/>
    <cellStyle name="Percent 3 2 6 3 2" xfId="31701" xr:uid="{E24DEA7B-46C3-4F4D-BA47-274CEFE9C954}"/>
    <cellStyle name="Percent 3 2 6 4" xfId="12443" xr:uid="{00000000-0005-0000-0000-00009B300000}"/>
    <cellStyle name="Percent 3 2 6 4 2" xfId="31702" xr:uid="{FA8AFBCC-5E63-4634-8021-ECF0F24FC8FF}"/>
    <cellStyle name="Percent 3 2 6 5" xfId="12444" xr:uid="{00000000-0005-0000-0000-00009C300000}"/>
    <cellStyle name="Percent 3 2 6 5 2" xfId="31703" xr:uid="{B946D6D5-47E9-4CFA-ABF9-9AACFF458D05}"/>
    <cellStyle name="Percent 3 2 6 6" xfId="22766" xr:uid="{56C461C1-3DBE-448D-929A-BCF2D5BEFF56}"/>
    <cellStyle name="Percent 3 2 7" xfId="12445" xr:uid="{00000000-0005-0000-0000-00009D300000}"/>
    <cellStyle name="Percent 3 2 7 2" xfId="12446" xr:uid="{00000000-0005-0000-0000-00009E300000}"/>
    <cellStyle name="Percent 3 2 7 2 2" xfId="31704" xr:uid="{C85239C1-9A99-400D-84C3-9BEAB520796C}"/>
    <cellStyle name="Percent 3 2 7 3" xfId="12447" xr:uid="{00000000-0005-0000-0000-00009F300000}"/>
    <cellStyle name="Percent 3 2 7 3 2" xfId="31705" xr:uid="{39768DB2-40D3-409C-963A-B0240570245E}"/>
    <cellStyle name="Percent 3 2 7 4" xfId="12448" xr:uid="{00000000-0005-0000-0000-0000A0300000}"/>
    <cellStyle name="Percent 3 2 7 4 2" xfId="31706" xr:uid="{D389C6CA-955F-4002-9175-5406CF0A4B72}"/>
    <cellStyle name="Percent 3 2 7 5" xfId="12449" xr:uid="{00000000-0005-0000-0000-0000A1300000}"/>
    <cellStyle name="Percent 3 2 7 5 2" xfId="31707" xr:uid="{75B225DF-F0BA-4495-A5F7-C750BD11F0B9}"/>
    <cellStyle name="Percent 3 2 7 6" xfId="22767" xr:uid="{B8FF5749-0C54-4561-91D6-74E5B51C98DF}"/>
    <cellStyle name="Percent 3 2 8" xfId="12450" xr:uid="{00000000-0005-0000-0000-0000A2300000}"/>
    <cellStyle name="Percent 3 2 8 2" xfId="12451" xr:uid="{00000000-0005-0000-0000-0000A3300000}"/>
    <cellStyle name="Percent 3 2 8 2 2" xfId="31708" xr:uid="{93565C67-4559-4C21-B671-350E90ABB67C}"/>
    <cellStyle name="Percent 3 2 8 3" xfId="12452" xr:uid="{00000000-0005-0000-0000-0000A4300000}"/>
    <cellStyle name="Percent 3 2 8 3 2" xfId="31709" xr:uid="{4D1B3D96-2C41-4C31-90C0-D412B2B0EE43}"/>
    <cellStyle name="Percent 3 2 8 4" xfId="12453" xr:uid="{00000000-0005-0000-0000-0000A5300000}"/>
    <cellStyle name="Percent 3 2 8 4 2" xfId="31710" xr:uid="{913F5BA1-FA06-4783-A631-18CCBF605D1D}"/>
    <cellStyle name="Percent 3 2 8 5" xfId="12454" xr:uid="{00000000-0005-0000-0000-0000A6300000}"/>
    <cellStyle name="Percent 3 2 8 5 2" xfId="31711" xr:uid="{531310C7-90E1-4E14-8954-686781E9EAF4}"/>
    <cellStyle name="Percent 3 2 8 6" xfId="22768" xr:uid="{CA023B48-1C6F-4608-8588-F07FB53082C5}"/>
    <cellStyle name="Percent 3 2 9" xfId="12455" xr:uid="{00000000-0005-0000-0000-0000A7300000}"/>
    <cellStyle name="Percent 3 2 9 2" xfId="12456" xr:uid="{00000000-0005-0000-0000-0000A8300000}"/>
    <cellStyle name="Percent 3 2 9 2 2" xfId="31712" xr:uid="{E0CA41CC-A3B6-4410-A9D3-D501426240D0}"/>
    <cellStyle name="Percent 3 2 9 3" xfId="12457" xr:uid="{00000000-0005-0000-0000-0000A9300000}"/>
    <cellStyle name="Percent 3 2 9 3 2" xfId="31713" xr:uid="{5C499D0D-86AC-43C3-906C-FA2EC4A6F124}"/>
    <cellStyle name="Percent 3 2 9 4" xfId="12458" xr:uid="{00000000-0005-0000-0000-0000AA300000}"/>
    <cellStyle name="Percent 3 2 9 4 2" xfId="31714" xr:uid="{FC12D286-1526-488F-A1B3-D9663404D336}"/>
    <cellStyle name="Percent 3 2 9 5" xfId="12459" xr:uid="{00000000-0005-0000-0000-0000AB300000}"/>
    <cellStyle name="Percent 3 2 9 5 2" xfId="31715" xr:uid="{409EEDC1-BFB8-4315-B06F-C09C131E4467}"/>
    <cellStyle name="Percent 3 2 9 6" xfId="22769" xr:uid="{9AD9FD5A-8342-4B58-97F0-40FD90191A91}"/>
    <cellStyle name="Percent 3 20" xfId="12460" xr:uid="{00000000-0005-0000-0000-0000AC300000}"/>
    <cellStyle name="Percent 3 20 2" xfId="12461" xr:uid="{00000000-0005-0000-0000-0000AD300000}"/>
    <cellStyle name="Percent 3 20 2 2" xfId="31716" xr:uid="{92E969DE-534A-406A-8D60-0B8661676AC9}"/>
    <cellStyle name="Percent 3 20 3" xfId="12462" xr:uid="{00000000-0005-0000-0000-0000AE300000}"/>
    <cellStyle name="Percent 3 20 3 2" xfId="31717" xr:uid="{3229040F-4002-4732-9162-DD23C98822E5}"/>
    <cellStyle name="Percent 3 20 4" xfId="12463" xr:uid="{00000000-0005-0000-0000-0000AF300000}"/>
    <cellStyle name="Percent 3 20 4 2" xfId="31718" xr:uid="{3281EEBC-FCE0-41D3-9734-1C0F928983BC}"/>
    <cellStyle name="Percent 3 20 5" xfId="12464" xr:uid="{00000000-0005-0000-0000-0000B0300000}"/>
    <cellStyle name="Percent 3 20 5 2" xfId="31719" xr:uid="{B8A29F91-AB6E-4614-B059-54EA54461441}"/>
    <cellStyle name="Percent 3 20 6" xfId="22770" xr:uid="{F4F39D23-90A5-40BF-87E6-162D0A823A79}"/>
    <cellStyle name="Percent 3 21" xfId="12465" xr:uid="{00000000-0005-0000-0000-0000B1300000}"/>
    <cellStyle name="Percent 3 21 2" xfId="12466" xr:uid="{00000000-0005-0000-0000-0000B2300000}"/>
    <cellStyle name="Percent 3 21 2 2" xfId="31720" xr:uid="{851A8C1B-41F7-43F5-AB7B-9BCE512974BD}"/>
    <cellStyle name="Percent 3 21 3" xfId="12467" xr:uid="{00000000-0005-0000-0000-0000B3300000}"/>
    <cellStyle name="Percent 3 21 3 2" xfId="31721" xr:uid="{4C467B12-8FDE-4097-A525-C3F84477E50A}"/>
    <cellStyle name="Percent 3 21 4" xfId="12468" xr:uid="{00000000-0005-0000-0000-0000B4300000}"/>
    <cellStyle name="Percent 3 21 4 2" xfId="31722" xr:uid="{5086B228-B8B0-4E59-AA5D-FABAA713C286}"/>
    <cellStyle name="Percent 3 21 5" xfId="12469" xr:uid="{00000000-0005-0000-0000-0000B5300000}"/>
    <cellStyle name="Percent 3 21 5 2" xfId="31723" xr:uid="{5B1F17B1-9473-4979-AAA9-967C39914AF8}"/>
    <cellStyle name="Percent 3 21 6" xfId="22771" xr:uid="{DA378416-92A1-4806-9217-C8435E912E7B}"/>
    <cellStyle name="Percent 3 22" xfId="12470" xr:uid="{00000000-0005-0000-0000-0000B6300000}"/>
    <cellStyle name="Percent 3 22 2" xfId="12471" xr:uid="{00000000-0005-0000-0000-0000B7300000}"/>
    <cellStyle name="Percent 3 22 2 2" xfId="31724" xr:uid="{4D2210E8-5299-4431-A88E-9E0EFF851A2F}"/>
    <cellStyle name="Percent 3 22 3" xfId="12472" xr:uid="{00000000-0005-0000-0000-0000B8300000}"/>
    <cellStyle name="Percent 3 22 3 2" xfId="31725" xr:uid="{E0480B69-11EC-4360-97BB-B6A946460BFD}"/>
    <cellStyle name="Percent 3 22 4" xfId="12473" xr:uid="{00000000-0005-0000-0000-0000B9300000}"/>
    <cellStyle name="Percent 3 22 4 2" xfId="31726" xr:uid="{56A1D89E-56E1-40B5-951E-71E797E89C1A}"/>
    <cellStyle name="Percent 3 22 5" xfId="12474" xr:uid="{00000000-0005-0000-0000-0000BA300000}"/>
    <cellStyle name="Percent 3 22 5 2" xfId="31727" xr:uid="{B82CB00C-69BD-4D5C-B0AD-7568431EC5C6}"/>
    <cellStyle name="Percent 3 22 6" xfId="22772" xr:uid="{0D5515AF-934B-416F-9D63-CAC50B041A27}"/>
    <cellStyle name="Percent 3 23" xfId="12475" xr:uid="{00000000-0005-0000-0000-0000BB300000}"/>
    <cellStyle name="Percent 3 23 2" xfId="12476" xr:uid="{00000000-0005-0000-0000-0000BC300000}"/>
    <cellStyle name="Percent 3 23 2 2" xfId="31728" xr:uid="{E4B01EDA-5D7C-43F3-BB3C-FB4EB365D44B}"/>
    <cellStyle name="Percent 3 23 3" xfId="12477" xr:uid="{00000000-0005-0000-0000-0000BD300000}"/>
    <cellStyle name="Percent 3 23 3 2" xfId="31729" xr:uid="{CF0D34FF-61F0-4D62-BCF0-C87BAF386613}"/>
    <cellStyle name="Percent 3 23 4" xfId="12478" xr:uid="{00000000-0005-0000-0000-0000BE300000}"/>
    <cellStyle name="Percent 3 23 4 2" xfId="31730" xr:uid="{6A865861-EC96-4579-8070-3BF27E465A95}"/>
    <cellStyle name="Percent 3 23 5" xfId="12479" xr:uid="{00000000-0005-0000-0000-0000BF300000}"/>
    <cellStyle name="Percent 3 23 5 2" xfId="31731" xr:uid="{D913E131-CDA8-4B44-AAD5-D1150B329AEE}"/>
    <cellStyle name="Percent 3 23 6" xfId="22773" xr:uid="{E95C98BB-5EFF-4402-943E-09EE8B1F7BC5}"/>
    <cellStyle name="Percent 3 24" xfId="12480" xr:uid="{00000000-0005-0000-0000-0000C0300000}"/>
    <cellStyle name="Percent 3 24 2" xfId="12481" xr:uid="{00000000-0005-0000-0000-0000C1300000}"/>
    <cellStyle name="Percent 3 24 2 2" xfId="31732" xr:uid="{4684DF84-A6F8-4DCC-B51D-ECB6592BAC04}"/>
    <cellStyle name="Percent 3 24 3" xfId="12482" xr:uid="{00000000-0005-0000-0000-0000C2300000}"/>
    <cellStyle name="Percent 3 24 3 2" xfId="31733" xr:uid="{7C5A5829-F327-465F-85B1-729666F28ED4}"/>
    <cellStyle name="Percent 3 24 4" xfId="12483" xr:uid="{00000000-0005-0000-0000-0000C3300000}"/>
    <cellStyle name="Percent 3 24 4 2" xfId="31734" xr:uid="{C846FCE7-8406-4A01-9186-C1381FE2F2E6}"/>
    <cellStyle name="Percent 3 24 5" xfId="12484" xr:uid="{00000000-0005-0000-0000-0000C4300000}"/>
    <cellStyle name="Percent 3 24 5 2" xfId="31735" xr:uid="{DDFEDE2A-68B7-491A-A74F-25ED5C3AF982}"/>
    <cellStyle name="Percent 3 24 6" xfId="22774" xr:uid="{DEB41B0C-C4D8-4CB2-BA86-60CB8FFF1CE4}"/>
    <cellStyle name="Percent 3 25" xfId="12485" xr:uid="{00000000-0005-0000-0000-0000C5300000}"/>
    <cellStyle name="Percent 3 25 2" xfId="12486" xr:uid="{00000000-0005-0000-0000-0000C6300000}"/>
    <cellStyle name="Percent 3 25 2 2" xfId="31736" xr:uid="{2F761EF8-91BB-428D-9171-6395E3EB812F}"/>
    <cellStyle name="Percent 3 25 3" xfId="12487" xr:uid="{00000000-0005-0000-0000-0000C7300000}"/>
    <cellStyle name="Percent 3 25 3 2" xfId="31737" xr:uid="{DCA7E430-C978-4B65-9332-A08E36B03E90}"/>
    <cellStyle name="Percent 3 25 4" xfId="12488" xr:uid="{00000000-0005-0000-0000-0000C8300000}"/>
    <cellStyle name="Percent 3 25 4 2" xfId="31738" xr:uid="{7AA428CC-8897-4CE0-BEF0-E7EC9A6D10C3}"/>
    <cellStyle name="Percent 3 25 5" xfId="12489" xr:uid="{00000000-0005-0000-0000-0000C9300000}"/>
    <cellStyle name="Percent 3 25 5 2" xfId="31739" xr:uid="{F70362C2-CA36-4DB7-80CC-62ECE36BD9A7}"/>
    <cellStyle name="Percent 3 25 6" xfId="22775" xr:uid="{E6AFF7AC-59DE-4FE6-A747-E6C5D5869734}"/>
    <cellStyle name="Percent 3 26" xfId="12490" xr:uid="{00000000-0005-0000-0000-0000CA300000}"/>
    <cellStyle name="Percent 3 26 2" xfId="12491" xr:uid="{00000000-0005-0000-0000-0000CB300000}"/>
    <cellStyle name="Percent 3 26 2 2" xfId="31740" xr:uid="{942AED5A-62EC-4789-A586-116F9E11E4A7}"/>
    <cellStyle name="Percent 3 26 3" xfId="12492" xr:uid="{00000000-0005-0000-0000-0000CC300000}"/>
    <cellStyle name="Percent 3 26 3 2" xfId="31741" xr:uid="{973F2E9A-F0C0-40BD-BAEB-540C3C664DC8}"/>
    <cellStyle name="Percent 3 26 4" xfId="12493" xr:uid="{00000000-0005-0000-0000-0000CD300000}"/>
    <cellStyle name="Percent 3 26 4 2" xfId="31742" xr:uid="{484A9792-9E79-48D0-B483-0D0654D7AEB5}"/>
    <cellStyle name="Percent 3 26 5" xfId="12494" xr:uid="{00000000-0005-0000-0000-0000CE300000}"/>
    <cellStyle name="Percent 3 26 5 2" xfId="31743" xr:uid="{C8EA82C6-AAB8-47FF-BFD7-B96B2C6F89DC}"/>
    <cellStyle name="Percent 3 26 6" xfId="22776" xr:uid="{7CC999BF-AE5E-494E-B90F-CEC8043680F4}"/>
    <cellStyle name="Percent 3 27" xfId="12495" xr:uid="{00000000-0005-0000-0000-0000CF300000}"/>
    <cellStyle name="Percent 3 27 2" xfId="12496" xr:uid="{00000000-0005-0000-0000-0000D0300000}"/>
    <cellStyle name="Percent 3 27 2 2" xfId="31744" xr:uid="{33301AA6-010B-4E77-93C6-1700F39E24D0}"/>
    <cellStyle name="Percent 3 27 3" xfId="12497" xr:uid="{00000000-0005-0000-0000-0000D1300000}"/>
    <cellStyle name="Percent 3 27 3 2" xfId="31745" xr:uid="{0009F1AF-7C42-49D3-94A4-D21C54CCB19A}"/>
    <cellStyle name="Percent 3 27 4" xfId="12498" xr:uid="{00000000-0005-0000-0000-0000D2300000}"/>
    <cellStyle name="Percent 3 27 4 2" xfId="31746" xr:uid="{33B0DE46-FAC5-45B9-B1EA-2D8260691E65}"/>
    <cellStyle name="Percent 3 27 5" xfId="12499" xr:uid="{00000000-0005-0000-0000-0000D3300000}"/>
    <cellStyle name="Percent 3 27 5 2" xfId="31747" xr:uid="{C474B297-B942-4409-B1C3-796D3F24062C}"/>
    <cellStyle name="Percent 3 27 6" xfId="22777" xr:uid="{4B7ECA23-7AAA-4CE8-97A3-330BF3D7040B}"/>
    <cellStyle name="Percent 3 28" xfId="12500" xr:uid="{00000000-0005-0000-0000-0000D4300000}"/>
    <cellStyle name="Percent 3 28 2" xfId="12501" xr:uid="{00000000-0005-0000-0000-0000D5300000}"/>
    <cellStyle name="Percent 3 28 2 2" xfId="31748" xr:uid="{286C622C-CD8C-4187-BAC8-36203B4A9870}"/>
    <cellStyle name="Percent 3 28 3" xfId="12502" xr:uid="{00000000-0005-0000-0000-0000D6300000}"/>
    <cellStyle name="Percent 3 28 3 2" xfId="31749" xr:uid="{66977128-F141-485F-B39C-B0F990002D8E}"/>
    <cellStyle name="Percent 3 28 4" xfId="12503" xr:uid="{00000000-0005-0000-0000-0000D7300000}"/>
    <cellStyle name="Percent 3 28 4 2" xfId="31750" xr:uid="{AFF2C79C-9FB1-4AF1-9376-8148F597D818}"/>
    <cellStyle name="Percent 3 28 5" xfId="12504" xr:uid="{00000000-0005-0000-0000-0000D8300000}"/>
    <cellStyle name="Percent 3 28 5 2" xfId="31751" xr:uid="{FAEA1570-6D84-425E-A663-E124EB059F9F}"/>
    <cellStyle name="Percent 3 28 6" xfId="22778" xr:uid="{8F9E3771-0F24-40D9-9F70-1880B1D53C4B}"/>
    <cellStyle name="Percent 3 29" xfId="12505" xr:uid="{00000000-0005-0000-0000-0000D9300000}"/>
    <cellStyle name="Percent 3 29 2" xfId="12506" xr:uid="{00000000-0005-0000-0000-0000DA300000}"/>
    <cellStyle name="Percent 3 29 2 2" xfId="31752" xr:uid="{A4323A9E-09E0-44EC-B6AB-DE9C91518C5A}"/>
    <cellStyle name="Percent 3 29 3" xfId="12507" xr:uid="{00000000-0005-0000-0000-0000DB300000}"/>
    <cellStyle name="Percent 3 29 3 2" xfId="31753" xr:uid="{DA79ECED-3486-43B3-916A-7D12AB885D5E}"/>
    <cellStyle name="Percent 3 29 4" xfId="12508" xr:uid="{00000000-0005-0000-0000-0000DC300000}"/>
    <cellStyle name="Percent 3 29 4 2" xfId="31754" xr:uid="{49795075-93A7-4971-9AC8-E1796296A291}"/>
    <cellStyle name="Percent 3 29 5" xfId="12509" xr:uid="{00000000-0005-0000-0000-0000DD300000}"/>
    <cellStyle name="Percent 3 29 5 2" xfId="31755" xr:uid="{078B1043-3D3F-462D-AF4D-92DF4C9B7ABE}"/>
    <cellStyle name="Percent 3 29 6" xfId="22779" xr:uid="{36584818-FF03-4F9F-9078-EDB4779BAAF5}"/>
    <cellStyle name="Percent 3 3" xfId="12510" xr:uid="{00000000-0005-0000-0000-0000DE300000}"/>
    <cellStyle name="Percent 3 3 10" xfId="12511" xr:uid="{00000000-0005-0000-0000-0000DF300000}"/>
    <cellStyle name="Percent 3 3 10 2" xfId="12512" xr:uid="{00000000-0005-0000-0000-0000E0300000}"/>
    <cellStyle name="Percent 3 3 10 2 2" xfId="31756" xr:uid="{CFFF434F-AD4E-49A7-B4A5-391268289B88}"/>
    <cellStyle name="Percent 3 3 10 3" xfId="12513" xr:uid="{00000000-0005-0000-0000-0000E1300000}"/>
    <cellStyle name="Percent 3 3 10 3 2" xfId="31757" xr:uid="{F4C74F92-5514-423F-AF41-54C12F0CE589}"/>
    <cellStyle name="Percent 3 3 10 4" xfId="12514" xr:uid="{00000000-0005-0000-0000-0000E2300000}"/>
    <cellStyle name="Percent 3 3 10 4 2" xfId="31758" xr:uid="{06C456FC-F41C-4C2A-B2A4-C192DFDB139C}"/>
    <cellStyle name="Percent 3 3 10 5" xfId="12515" xr:uid="{00000000-0005-0000-0000-0000E3300000}"/>
    <cellStyle name="Percent 3 3 10 5 2" xfId="31759" xr:uid="{6C1C3FAD-BD00-4B44-A867-A5B229ED27E7}"/>
    <cellStyle name="Percent 3 3 10 6" xfId="22781" xr:uid="{62F4B32E-5217-4D95-8DCC-195C914D433B}"/>
    <cellStyle name="Percent 3 3 11" xfId="12516" xr:uid="{00000000-0005-0000-0000-0000E4300000}"/>
    <cellStyle name="Percent 3 3 11 2" xfId="12517" xr:uid="{00000000-0005-0000-0000-0000E5300000}"/>
    <cellStyle name="Percent 3 3 11 2 2" xfId="31760" xr:uid="{A369CCAB-A2E7-48F4-9E73-44529CB3EAF2}"/>
    <cellStyle name="Percent 3 3 11 3" xfId="12518" xr:uid="{00000000-0005-0000-0000-0000E6300000}"/>
    <cellStyle name="Percent 3 3 11 3 2" xfId="31761" xr:uid="{235FB7DA-FF64-42E5-8C94-1A788EC9026D}"/>
    <cellStyle name="Percent 3 3 11 4" xfId="12519" xr:uid="{00000000-0005-0000-0000-0000E7300000}"/>
    <cellStyle name="Percent 3 3 11 4 2" xfId="31762" xr:uid="{055E8E02-1790-4A54-AF90-265F667A505E}"/>
    <cellStyle name="Percent 3 3 11 5" xfId="12520" xr:uid="{00000000-0005-0000-0000-0000E8300000}"/>
    <cellStyle name="Percent 3 3 11 5 2" xfId="31763" xr:uid="{7B669225-BFF0-437F-A642-9FE6AFD4A2D3}"/>
    <cellStyle name="Percent 3 3 11 6" xfId="22782" xr:uid="{E1D2E3F4-A228-422F-AA6B-74FB1B7714E5}"/>
    <cellStyle name="Percent 3 3 12" xfId="12521" xr:uid="{00000000-0005-0000-0000-0000E9300000}"/>
    <cellStyle name="Percent 3 3 12 2" xfId="12522" xr:uid="{00000000-0005-0000-0000-0000EA300000}"/>
    <cellStyle name="Percent 3 3 12 2 2" xfId="31764" xr:uid="{DCC3AB3C-C702-4A0D-AB3A-F60D3F51557E}"/>
    <cellStyle name="Percent 3 3 12 3" xfId="12523" xr:uid="{00000000-0005-0000-0000-0000EB300000}"/>
    <cellStyle name="Percent 3 3 12 3 2" xfId="31765" xr:uid="{B888286B-8E6A-474D-941A-F71D248B3A17}"/>
    <cellStyle name="Percent 3 3 12 4" xfId="12524" xr:uid="{00000000-0005-0000-0000-0000EC300000}"/>
    <cellStyle name="Percent 3 3 12 4 2" xfId="31766" xr:uid="{AA56EFED-ED06-4143-B621-8F8F2EA093F5}"/>
    <cellStyle name="Percent 3 3 12 5" xfId="12525" xr:uid="{00000000-0005-0000-0000-0000ED300000}"/>
    <cellStyle name="Percent 3 3 12 5 2" xfId="31767" xr:uid="{3340E179-6626-4CBC-8B50-B75A1AB0A7BB}"/>
    <cellStyle name="Percent 3 3 12 6" xfId="22783" xr:uid="{C41D33CD-1974-425E-93E9-5FF4516161AD}"/>
    <cellStyle name="Percent 3 3 13" xfId="12526" xr:uid="{00000000-0005-0000-0000-0000EE300000}"/>
    <cellStyle name="Percent 3 3 13 2" xfId="12527" xr:uid="{00000000-0005-0000-0000-0000EF300000}"/>
    <cellStyle name="Percent 3 3 13 2 2" xfId="31768" xr:uid="{B660CE19-6C4D-4765-81DC-CE78D4BC518C}"/>
    <cellStyle name="Percent 3 3 13 3" xfId="12528" xr:uid="{00000000-0005-0000-0000-0000F0300000}"/>
    <cellStyle name="Percent 3 3 13 3 2" xfId="31769" xr:uid="{4DDF38E8-C32D-45AB-8B5E-5F9C3EC80EAC}"/>
    <cellStyle name="Percent 3 3 13 4" xfId="12529" xr:uid="{00000000-0005-0000-0000-0000F1300000}"/>
    <cellStyle name="Percent 3 3 13 4 2" xfId="31770" xr:uid="{9026362B-9585-443E-86C2-FF08A12DE3E2}"/>
    <cellStyle name="Percent 3 3 13 5" xfId="12530" xr:uid="{00000000-0005-0000-0000-0000F2300000}"/>
    <cellStyle name="Percent 3 3 13 5 2" xfId="31771" xr:uid="{27EE7703-09B8-4BAF-B3BB-06D27DB897AA}"/>
    <cellStyle name="Percent 3 3 13 6" xfId="22784" xr:uid="{AA039C64-79DD-4D30-A3D7-EB428B414809}"/>
    <cellStyle name="Percent 3 3 14" xfId="12531" xr:uid="{00000000-0005-0000-0000-0000F3300000}"/>
    <cellStyle name="Percent 3 3 14 2" xfId="12532" xr:uid="{00000000-0005-0000-0000-0000F4300000}"/>
    <cellStyle name="Percent 3 3 14 2 2" xfId="31772" xr:uid="{AD835E84-86BF-4891-AB25-CE88EACE044E}"/>
    <cellStyle name="Percent 3 3 14 3" xfId="12533" xr:uid="{00000000-0005-0000-0000-0000F5300000}"/>
    <cellStyle name="Percent 3 3 14 3 2" xfId="31773" xr:uid="{25735CC0-E544-4EA9-8F36-7DE658D014E5}"/>
    <cellStyle name="Percent 3 3 14 4" xfId="12534" xr:uid="{00000000-0005-0000-0000-0000F6300000}"/>
    <cellStyle name="Percent 3 3 14 4 2" xfId="31774" xr:uid="{8141DCC3-D793-4D63-8FCD-6129541BBE41}"/>
    <cellStyle name="Percent 3 3 14 5" xfId="12535" xr:uid="{00000000-0005-0000-0000-0000F7300000}"/>
    <cellStyle name="Percent 3 3 14 5 2" xfId="31775" xr:uid="{5398A033-4589-48E6-8191-F4A7F7B3C692}"/>
    <cellStyle name="Percent 3 3 14 6" xfId="22785" xr:uid="{9FF48BBB-DA69-482B-9FED-CF1FBAAE2B12}"/>
    <cellStyle name="Percent 3 3 15" xfId="12536" xr:uid="{00000000-0005-0000-0000-0000F8300000}"/>
    <cellStyle name="Percent 3 3 15 2" xfId="12537" xr:uid="{00000000-0005-0000-0000-0000F9300000}"/>
    <cellStyle name="Percent 3 3 15 2 2" xfId="31776" xr:uid="{6E942071-4F7A-423F-A399-0709CBE5A8B3}"/>
    <cellStyle name="Percent 3 3 15 3" xfId="12538" xr:uid="{00000000-0005-0000-0000-0000FA300000}"/>
    <cellStyle name="Percent 3 3 15 3 2" xfId="31777" xr:uid="{6F7BD930-0CD0-4D4E-8E96-3DE286CCE550}"/>
    <cellStyle name="Percent 3 3 15 4" xfId="12539" xr:uid="{00000000-0005-0000-0000-0000FB300000}"/>
    <cellStyle name="Percent 3 3 15 4 2" xfId="31778" xr:uid="{0E2819FF-5119-40F8-8FF5-EC82BAE9C0F6}"/>
    <cellStyle name="Percent 3 3 15 5" xfId="12540" xr:uid="{00000000-0005-0000-0000-0000FC300000}"/>
    <cellStyle name="Percent 3 3 15 5 2" xfId="31779" xr:uid="{88794455-8A8A-44C4-9A35-D831AC907A68}"/>
    <cellStyle name="Percent 3 3 15 6" xfId="22786" xr:uid="{D92D880C-0E1F-476A-A4F8-62B10B97B02F}"/>
    <cellStyle name="Percent 3 3 16" xfId="12541" xr:uid="{00000000-0005-0000-0000-0000FD300000}"/>
    <cellStyle name="Percent 3 3 16 2" xfId="31780" xr:uid="{438343F7-B282-4241-BEE4-237B2938C322}"/>
    <cellStyle name="Percent 3 3 16 3" xfId="23730" xr:uid="{CF2CCEDB-8D54-46AF-9B4B-6EC9F1AC376D}"/>
    <cellStyle name="Percent 3 3 17" xfId="12542" xr:uid="{00000000-0005-0000-0000-0000FE300000}"/>
    <cellStyle name="Percent 3 3 17 2" xfId="22780" xr:uid="{2648A3CE-DE03-4710-B849-1D8F9A2A900C}"/>
    <cellStyle name="Percent 3 3 18" xfId="12543" xr:uid="{00000000-0005-0000-0000-0000FF300000}"/>
    <cellStyle name="Percent 3 3 18 2" xfId="31781" xr:uid="{D2460319-D854-4CE5-A190-44061893573D}"/>
    <cellStyle name="Percent 3 3 19" xfId="12544" xr:uid="{00000000-0005-0000-0000-000000310000}"/>
    <cellStyle name="Percent 3 3 19 2" xfId="31782" xr:uid="{DB394942-89F2-4875-8403-C67A6E67163F}"/>
    <cellStyle name="Percent 3 3 2" xfId="12545" xr:uid="{00000000-0005-0000-0000-000001310000}"/>
    <cellStyle name="Percent 3 3 2 2" xfId="12546" xr:uid="{00000000-0005-0000-0000-000002310000}"/>
    <cellStyle name="Percent 3 3 2 2 2" xfId="31783" xr:uid="{998979E1-021F-4FE5-A5DD-C7F436A2FC98}"/>
    <cellStyle name="Percent 3 3 2 3" xfId="12547" xr:uid="{00000000-0005-0000-0000-000003310000}"/>
    <cellStyle name="Percent 3 3 2 3 2" xfId="31784" xr:uid="{67DC540F-EC0E-4C29-941C-A553AF3FB4CD}"/>
    <cellStyle name="Percent 3 3 2 4" xfId="12548" xr:uid="{00000000-0005-0000-0000-000004310000}"/>
    <cellStyle name="Percent 3 3 2 4 2" xfId="31785" xr:uid="{97838151-12AD-4CAC-B42E-5D2E2BEC8936}"/>
    <cellStyle name="Percent 3 3 2 5" xfId="12549" xr:uid="{00000000-0005-0000-0000-000005310000}"/>
    <cellStyle name="Percent 3 3 2 5 2" xfId="31786" xr:uid="{4590DAEA-8B86-40BC-864F-5ED2A5D1CE31}"/>
    <cellStyle name="Percent 3 3 2 6" xfId="22787" xr:uid="{E9AA83EA-D327-4A2F-BE33-94F339D0B543}"/>
    <cellStyle name="Percent 3 3 20" xfId="20414" xr:uid="{C1D54529-C901-465C-94EB-605FA4CC6C30}"/>
    <cellStyle name="Percent 3 3 3" xfId="12550" xr:uid="{00000000-0005-0000-0000-000006310000}"/>
    <cellStyle name="Percent 3 3 3 2" xfId="12551" xr:uid="{00000000-0005-0000-0000-000007310000}"/>
    <cellStyle name="Percent 3 3 3 2 2" xfId="12552" xr:uid="{00000000-0005-0000-0000-000008310000}"/>
    <cellStyle name="Percent 3 3 3 2 2 2" xfId="31787" xr:uid="{51036343-A37C-45D1-A7C7-6892AAFC89DF}"/>
    <cellStyle name="Percent 3 3 3 2 3" xfId="12553" xr:uid="{00000000-0005-0000-0000-000009310000}"/>
    <cellStyle name="Percent 3 3 3 2 3 2" xfId="31788" xr:uid="{54BE4FDA-AE72-47D6-B4B0-BB82FBDE6F1F}"/>
    <cellStyle name="Percent 3 3 3 2 4" xfId="12554" xr:uid="{00000000-0005-0000-0000-00000A310000}"/>
    <cellStyle name="Percent 3 3 3 2 4 2" xfId="31789" xr:uid="{A25F86F1-307B-4BFC-B042-280295E728D4}"/>
    <cellStyle name="Percent 3 3 3 2 5" xfId="12555" xr:uid="{00000000-0005-0000-0000-00000B310000}"/>
    <cellStyle name="Percent 3 3 3 2 5 2" xfId="31790" xr:uid="{7B1AFDD9-46D7-462D-B54E-905BAAE0FC8C}"/>
    <cellStyle name="Percent 3 3 3 2 6" xfId="22789" xr:uid="{D0E97A9E-6765-4287-9B34-860E38CBDE34}"/>
    <cellStyle name="Percent 3 3 3 3" xfId="12556" xr:uid="{00000000-0005-0000-0000-00000C310000}"/>
    <cellStyle name="Percent 3 3 3 3 2" xfId="12557" xr:uid="{00000000-0005-0000-0000-00000D310000}"/>
    <cellStyle name="Percent 3 3 3 3 2 2" xfId="12558" xr:uid="{00000000-0005-0000-0000-00000E310000}"/>
    <cellStyle name="Percent 3 3 3 3 2 2 2" xfId="31791" xr:uid="{D7F5B0B6-CCD1-403F-932D-6C7775290BE5}"/>
    <cellStyle name="Percent 3 3 3 3 2 3" xfId="12559" xr:uid="{00000000-0005-0000-0000-00000F310000}"/>
    <cellStyle name="Percent 3 3 3 3 2 3 2" xfId="31792" xr:uid="{DE8CFF74-9006-4D2F-B4D8-F3DF7EB99E1B}"/>
    <cellStyle name="Percent 3 3 3 3 2 4" xfId="12560" xr:uid="{00000000-0005-0000-0000-000010310000}"/>
    <cellStyle name="Percent 3 3 3 3 2 4 2" xfId="31793" xr:uid="{83D4F2F3-47BC-42D9-9A52-6200E086BC28}"/>
    <cellStyle name="Percent 3 3 3 3 2 5" xfId="12561" xr:uid="{00000000-0005-0000-0000-000011310000}"/>
    <cellStyle name="Percent 3 3 3 3 2 5 2" xfId="31794" xr:uid="{FF60580B-6753-453F-8CB3-4E781CB6D3D6}"/>
    <cellStyle name="Percent 3 3 3 3 2 6" xfId="22791" xr:uid="{3BEE33D0-BA34-4FDB-B13B-FEE2E256A08D}"/>
    <cellStyle name="Percent 3 3 3 3 3" xfId="12562" xr:uid="{00000000-0005-0000-0000-000012310000}"/>
    <cellStyle name="Percent 3 3 3 3 3 2" xfId="12563" xr:uid="{00000000-0005-0000-0000-000013310000}"/>
    <cellStyle name="Percent 3 3 3 3 3 2 2" xfId="31795" xr:uid="{079065C2-54D5-4799-8A2C-794DE8D523E0}"/>
    <cellStyle name="Percent 3 3 3 3 3 3" xfId="12564" xr:uid="{00000000-0005-0000-0000-000014310000}"/>
    <cellStyle name="Percent 3 3 3 3 3 3 2" xfId="31796" xr:uid="{350610A0-0134-4465-A068-6E81593C8876}"/>
    <cellStyle name="Percent 3 3 3 3 3 4" xfId="12565" xr:uid="{00000000-0005-0000-0000-000015310000}"/>
    <cellStyle name="Percent 3 3 3 3 3 4 2" xfId="31797" xr:uid="{18834C7D-86B3-4486-B2E6-4AF837770C69}"/>
    <cellStyle name="Percent 3 3 3 3 3 5" xfId="12566" xr:uid="{00000000-0005-0000-0000-000016310000}"/>
    <cellStyle name="Percent 3 3 3 3 3 5 2" xfId="31798" xr:uid="{F4A74EAF-3624-4C8E-9BA4-2FE4A104474E}"/>
    <cellStyle name="Percent 3 3 3 3 3 6" xfId="22792" xr:uid="{34343633-F5D0-4D49-A606-122701469D06}"/>
    <cellStyle name="Percent 3 3 3 3 4" xfId="12567" xr:uid="{00000000-0005-0000-0000-000017310000}"/>
    <cellStyle name="Percent 3 3 3 3 4 2" xfId="12568" xr:uid="{00000000-0005-0000-0000-000018310000}"/>
    <cellStyle name="Percent 3 3 3 3 4 2 2" xfId="12569" xr:uid="{00000000-0005-0000-0000-000019310000}"/>
    <cellStyle name="Percent 3 3 3 3 4 2 2 2" xfId="31799" xr:uid="{01AE399B-2A26-4F6F-B5F9-74BDEAC84617}"/>
    <cellStyle name="Percent 3 3 3 3 4 2 3" xfId="12570" xr:uid="{00000000-0005-0000-0000-00001A310000}"/>
    <cellStyle name="Percent 3 3 3 3 4 2 3 2" xfId="31800" xr:uid="{E9E73AE4-1BA7-4316-BDC6-713351D29DF8}"/>
    <cellStyle name="Percent 3 3 3 3 4 2 4" xfId="12571" xr:uid="{00000000-0005-0000-0000-00001B310000}"/>
    <cellStyle name="Percent 3 3 3 3 4 2 4 2" xfId="31801" xr:uid="{AD8C35C4-F1DD-4295-B021-45273CDCD9D4}"/>
    <cellStyle name="Percent 3 3 3 3 4 2 5" xfId="12572" xr:uid="{00000000-0005-0000-0000-00001C310000}"/>
    <cellStyle name="Percent 3 3 3 3 4 2 5 2" xfId="31802" xr:uid="{406639AD-D8AF-47A2-ABAF-E3E5FB233BC3}"/>
    <cellStyle name="Percent 3 3 3 3 4 2 6" xfId="22794" xr:uid="{C59B5F29-0276-4024-9023-01DD4527E47F}"/>
    <cellStyle name="Percent 3 3 3 3 4 3" xfId="12573" xr:uid="{00000000-0005-0000-0000-00001D310000}"/>
    <cellStyle name="Percent 3 3 3 3 4 3 2" xfId="31803" xr:uid="{30EE3C99-CE26-40F2-A162-DCD0EB5D4431}"/>
    <cellStyle name="Percent 3 3 3 3 4 4" xfId="12574" xr:uid="{00000000-0005-0000-0000-00001E310000}"/>
    <cellStyle name="Percent 3 3 3 3 4 4 2" xfId="31804" xr:uid="{945E389F-F9AA-4C59-B895-84D9237C661C}"/>
    <cellStyle name="Percent 3 3 3 3 4 5" xfId="12575" xr:uid="{00000000-0005-0000-0000-00001F310000}"/>
    <cellStyle name="Percent 3 3 3 3 4 5 2" xfId="31805" xr:uid="{34E10B6A-F820-46D3-897D-5984B92BA107}"/>
    <cellStyle name="Percent 3 3 3 3 4 6" xfId="12576" xr:uid="{00000000-0005-0000-0000-000020310000}"/>
    <cellStyle name="Percent 3 3 3 3 4 6 2" xfId="31806" xr:uid="{C6E84487-BF92-4126-B9BF-78FA69C9F016}"/>
    <cellStyle name="Percent 3 3 3 3 4 7" xfId="22793" xr:uid="{B8CB0951-51BA-4EDB-8E27-AFFFE16A79F3}"/>
    <cellStyle name="Percent 3 3 3 3 5" xfId="12577" xr:uid="{00000000-0005-0000-0000-000021310000}"/>
    <cellStyle name="Percent 3 3 3 3 5 2" xfId="31807" xr:uid="{677FF5D7-7724-4061-9302-6FA36EF667DD}"/>
    <cellStyle name="Percent 3 3 3 3 6" xfId="12578" xr:uid="{00000000-0005-0000-0000-000022310000}"/>
    <cellStyle name="Percent 3 3 3 3 6 2" xfId="31808" xr:uid="{E8CA8DA9-C48D-4781-9E61-086003015216}"/>
    <cellStyle name="Percent 3 3 3 3 7" xfId="12579" xr:uid="{00000000-0005-0000-0000-000023310000}"/>
    <cellStyle name="Percent 3 3 3 3 7 2" xfId="31809" xr:uid="{AB8E1AB1-9B02-4D55-BA9A-310ACC7D5473}"/>
    <cellStyle name="Percent 3 3 3 3 8" xfId="12580" xr:uid="{00000000-0005-0000-0000-000024310000}"/>
    <cellStyle name="Percent 3 3 3 3 8 2" xfId="31810" xr:uid="{21AAD34B-78F0-438F-B5C9-99BCE2D2BA0B}"/>
    <cellStyle name="Percent 3 3 3 3 9" xfId="22790" xr:uid="{6BAB09E1-C749-4BAD-AA8A-89721AAD8B0F}"/>
    <cellStyle name="Percent 3 3 3 4" xfId="12581" xr:uid="{00000000-0005-0000-0000-000025310000}"/>
    <cellStyle name="Percent 3 3 3 4 2" xfId="31811" xr:uid="{B0101BEA-2207-4589-A0DF-67AC5C5C4939}"/>
    <cellStyle name="Percent 3 3 3 5" xfId="12582" xr:uid="{00000000-0005-0000-0000-000026310000}"/>
    <cellStyle name="Percent 3 3 3 5 2" xfId="31812" xr:uid="{27FBFC0D-9F5F-4A99-B1BF-8EA68E128B88}"/>
    <cellStyle name="Percent 3 3 3 6" xfId="12583" xr:uid="{00000000-0005-0000-0000-000027310000}"/>
    <cellStyle name="Percent 3 3 3 6 2" xfId="31813" xr:uid="{2F279C4B-03C6-4291-8EA2-81A1598745E5}"/>
    <cellStyle name="Percent 3 3 3 7" xfId="12584" xr:uid="{00000000-0005-0000-0000-000028310000}"/>
    <cellStyle name="Percent 3 3 3 7 2" xfId="31814" xr:uid="{EBD2FB1C-4EBF-4E5C-982C-46A040C2A29C}"/>
    <cellStyle name="Percent 3 3 3 8" xfId="22788" xr:uid="{A641D3C1-F68B-4C8E-ACD2-FF84BF975C34}"/>
    <cellStyle name="Percent 3 3 4" xfId="12585" xr:uid="{00000000-0005-0000-0000-000029310000}"/>
    <cellStyle name="Percent 3 3 4 2" xfId="12586" xr:uid="{00000000-0005-0000-0000-00002A310000}"/>
    <cellStyle name="Percent 3 3 4 2 2" xfId="12587" xr:uid="{00000000-0005-0000-0000-00002B310000}"/>
    <cellStyle name="Percent 3 3 4 2 2 2" xfId="31815" xr:uid="{6733AFC0-AE08-4E99-8607-EC121A1DC14B}"/>
    <cellStyle name="Percent 3 3 4 2 3" xfId="12588" xr:uid="{00000000-0005-0000-0000-00002C310000}"/>
    <cellStyle name="Percent 3 3 4 2 3 2" xfId="31816" xr:uid="{D54A42E6-A825-43C3-A1A7-1A14EA55DA58}"/>
    <cellStyle name="Percent 3 3 4 2 4" xfId="12589" xr:uid="{00000000-0005-0000-0000-00002D310000}"/>
    <cellStyle name="Percent 3 3 4 2 4 2" xfId="31817" xr:uid="{D21383DA-DC08-456F-9B85-6CBE6C9C2159}"/>
    <cellStyle name="Percent 3 3 4 2 5" xfId="12590" xr:uid="{00000000-0005-0000-0000-00002E310000}"/>
    <cellStyle name="Percent 3 3 4 2 5 2" xfId="31818" xr:uid="{2233CBBF-8132-458A-AF78-23AA3BF0834E}"/>
    <cellStyle name="Percent 3 3 4 2 6" xfId="22796" xr:uid="{08B0809C-32C9-48A8-B585-202C52E719C9}"/>
    <cellStyle name="Percent 3 3 4 3" xfId="12591" xr:uid="{00000000-0005-0000-0000-00002F310000}"/>
    <cellStyle name="Percent 3 3 4 3 2" xfId="31819" xr:uid="{511013B2-6E4A-4184-9874-72FB26BFA808}"/>
    <cellStyle name="Percent 3 3 4 4" xfId="12592" xr:uid="{00000000-0005-0000-0000-000030310000}"/>
    <cellStyle name="Percent 3 3 4 4 2" xfId="31820" xr:uid="{192E04A8-0A01-4C80-9BC7-633B69382A66}"/>
    <cellStyle name="Percent 3 3 4 5" xfId="12593" xr:uid="{00000000-0005-0000-0000-000031310000}"/>
    <cellStyle name="Percent 3 3 4 5 2" xfId="31821" xr:uid="{A012FF76-AB38-4649-87BA-E2B6F2FA7125}"/>
    <cellStyle name="Percent 3 3 4 6" xfId="12594" xr:uid="{00000000-0005-0000-0000-000032310000}"/>
    <cellStyle name="Percent 3 3 4 6 2" xfId="31822" xr:uid="{FB204C55-75E6-4BD2-88EE-9A67473E3296}"/>
    <cellStyle name="Percent 3 3 4 7" xfId="22795" xr:uid="{73E1D89F-647F-4A56-9627-9593AC8F3128}"/>
    <cellStyle name="Percent 3 3 5" xfId="12595" xr:uid="{00000000-0005-0000-0000-000033310000}"/>
    <cellStyle name="Percent 3 3 5 2" xfId="12596" xr:uid="{00000000-0005-0000-0000-000034310000}"/>
    <cellStyle name="Percent 3 3 5 2 2" xfId="31823" xr:uid="{6EEEE4F3-6432-41CE-87ED-7FEB2EA08B17}"/>
    <cellStyle name="Percent 3 3 5 3" xfId="12597" xr:uid="{00000000-0005-0000-0000-000035310000}"/>
    <cellStyle name="Percent 3 3 5 3 2" xfId="31824" xr:uid="{D1511594-1989-46B5-A805-0B59CFBF4F4D}"/>
    <cellStyle name="Percent 3 3 5 4" xfId="12598" xr:uid="{00000000-0005-0000-0000-000036310000}"/>
    <cellStyle name="Percent 3 3 5 4 2" xfId="31825" xr:uid="{03E3FDAB-66E6-4B0A-8A9B-8230C04D55F6}"/>
    <cellStyle name="Percent 3 3 5 5" xfId="12599" xr:uid="{00000000-0005-0000-0000-000037310000}"/>
    <cellStyle name="Percent 3 3 5 5 2" xfId="31826" xr:uid="{BBF05FF4-ADE3-454C-B97D-A6A6982198FD}"/>
    <cellStyle name="Percent 3 3 5 6" xfId="12600" xr:uid="{00000000-0005-0000-0000-000038310000}"/>
    <cellStyle name="Percent 3 3 5 6 2" xfId="31827" xr:uid="{6CBAF372-3C7E-450A-A437-28320444189E}"/>
    <cellStyle name="Percent 3 3 5 7" xfId="12601" xr:uid="{00000000-0005-0000-0000-000039310000}"/>
    <cellStyle name="Percent 3 3 5 7 2" xfId="31828" xr:uid="{9C9A324D-7B77-4022-8E3B-60E15F0B9E3A}"/>
    <cellStyle name="Percent 3 3 5 8" xfId="22797" xr:uid="{80D0725D-3DA2-4B68-B489-9EF59D1A35BF}"/>
    <cellStyle name="Percent 3 3 6" xfId="12602" xr:uid="{00000000-0005-0000-0000-00003A310000}"/>
    <cellStyle name="Percent 3 3 6 2" xfId="12603" xr:uid="{00000000-0005-0000-0000-00003B310000}"/>
    <cellStyle name="Percent 3 3 6 2 2" xfId="12604" xr:uid="{00000000-0005-0000-0000-00003C310000}"/>
    <cellStyle name="Percent 3 3 6 2 2 2" xfId="31829" xr:uid="{E53DE0D5-A0F4-4D8D-B737-7AF03F9E38E2}"/>
    <cellStyle name="Percent 3 3 6 2 3" xfId="12605" xr:uid="{00000000-0005-0000-0000-00003D310000}"/>
    <cellStyle name="Percent 3 3 6 2 3 2" xfId="31830" xr:uid="{095F2560-0C51-498F-AEB3-8AFF12F8CA10}"/>
    <cellStyle name="Percent 3 3 6 2 4" xfId="12606" xr:uid="{00000000-0005-0000-0000-00003E310000}"/>
    <cellStyle name="Percent 3 3 6 2 4 2" xfId="31831" xr:uid="{503D0D16-F542-45F4-B8E5-E7033EB290DA}"/>
    <cellStyle name="Percent 3 3 6 2 5" xfId="12607" xr:uid="{00000000-0005-0000-0000-00003F310000}"/>
    <cellStyle name="Percent 3 3 6 2 5 2" xfId="31832" xr:uid="{1706BDA5-957E-4A35-9CB7-5DFD722183E2}"/>
    <cellStyle name="Percent 3 3 6 2 6" xfId="22799" xr:uid="{0F75A74F-A675-460A-A0B4-154962C36952}"/>
    <cellStyle name="Percent 3 3 6 3" xfId="12608" xr:uid="{00000000-0005-0000-0000-000040310000}"/>
    <cellStyle name="Percent 3 3 6 3 2" xfId="31833" xr:uid="{B50E7893-0392-4B6D-8F36-653CC8DC1187}"/>
    <cellStyle name="Percent 3 3 6 4" xfId="12609" xr:uid="{00000000-0005-0000-0000-000041310000}"/>
    <cellStyle name="Percent 3 3 6 4 2" xfId="31834" xr:uid="{CB18E620-EE35-42B7-B6FD-A09F3F472F80}"/>
    <cellStyle name="Percent 3 3 6 5" xfId="12610" xr:uid="{00000000-0005-0000-0000-000042310000}"/>
    <cellStyle name="Percent 3 3 6 5 2" xfId="31835" xr:uid="{6B9298BC-532D-4D95-A396-45A31CAF81E6}"/>
    <cellStyle name="Percent 3 3 6 6" xfId="12611" xr:uid="{00000000-0005-0000-0000-000043310000}"/>
    <cellStyle name="Percent 3 3 6 6 2" xfId="31836" xr:uid="{5680730D-967C-43B7-828D-F76526674B1A}"/>
    <cellStyle name="Percent 3 3 6 7" xfId="12612" xr:uid="{00000000-0005-0000-0000-000044310000}"/>
    <cellStyle name="Percent 3 3 6 7 2" xfId="31837" xr:uid="{7296A316-2F0E-4438-90CA-EF90CDBE721A}"/>
    <cellStyle name="Percent 3 3 6 8" xfId="22798" xr:uid="{4F554BCF-AA4E-4F2F-AF6C-91FD25A33FE7}"/>
    <cellStyle name="Percent 3 3 7" xfId="12613" xr:uid="{00000000-0005-0000-0000-000045310000}"/>
    <cellStyle name="Percent 3 3 7 2" xfId="12614" xr:uid="{00000000-0005-0000-0000-000046310000}"/>
    <cellStyle name="Percent 3 3 7 2 2" xfId="31838" xr:uid="{D651F93C-9C1A-42B3-A0BC-29F8D9CA39FF}"/>
    <cellStyle name="Percent 3 3 7 3" xfId="12615" xr:uid="{00000000-0005-0000-0000-000047310000}"/>
    <cellStyle name="Percent 3 3 7 3 2" xfId="31839" xr:uid="{1977B806-1376-4236-96CA-E036E680EB2D}"/>
    <cellStyle name="Percent 3 3 7 4" xfId="12616" xr:uid="{00000000-0005-0000-0000-000048310000}"/>
    <cellStyle name="Percent 3 3 7 4 2" xfId="31840" xr:uid="{D73D2C52-A031-4974-A5F4-93CFD8C41C03}"/>
    <cellStyle name="Percent 3 3 7 5" xfId="12617" xr:uid="{00000000-0005-0000-0000-000049310000}"/>
    <cellStyle name="Percent 3 3 7 5 2" xfId="31841" xr:uid="{D097FC14-FB9D-490A-8B84-DF67F3CABFA5}"/>
    <cellStyle name="Percent 3 3 7 6" xfId="12618" xr:uid="{00000000-0005-0000-0000-00004A310000}"/>
    <cellStyle name="Percent 3 3 7 6 2" xfId="31842" xr:uid="{72EF941C-C5F3-4B5B-B937-05B3C9D5283E}"/>
    <cellStyle name="Percent 3 3 7 7" xfId="12619" xr:uid="{00000000-0005-0000-0000-00004B310000}"/>
    <cellStyle name="Percent 3 3 7 7 2" xfId="31843" xr:uid="{90164F12-2819-4B65-A528-0A9600973D1E}"/>
    <cellStyle name="Percent 3 3 7 8" xfId="22800" xr:uid="{D83E3E63-0592-4456-903E-C853F33A0FBC}"/>
    <cellStyle name="Percent 3 3 8" xfId="12620" xr:uid="{00000000-0005-0000-0000-00004C310000}"/>
    <cellStyle name="Percent 3 3 8 2" xfId="12621" xr:uid="{00000000-0005-0000-0000-00004D310000}"/>
    <cellStyle name="Percent 3 3 8 2 2" xfId="31844" xr:uid="{CCA88004-FD1B-4682-800C-5778C3333766}"/>
    <cellStyle name="Percent 3 3 8 3" xfId="12622" xr:uid="{00000000-0005-0000-0000-00004E310000}"/>
    <cellStyle name="Percent 3 3 8 3 2" xfId="31845" xr:uid="{6E26023D-2F72-4028-A15B-88A84EFFAEAD}"/>
    <cellStyle name="Percent 3 3 8 4" xfId="12623" xr:uid="{00000000-0005-0000-0000-00004F310000}"/>
    <cellStyle name="Percent 3 3 8 4 2" xfId="31846" xr:uid="{B2FD644F-86B3-4136-8AAF-E2779F0B007F}"/>
    <cellStyle name="Percent 3 3 8 5" xfId="12624" xr:uid="{00000000-0005-0000-0000-000050310000}"/>
    <cellStyle name="Percent 3 3 8 5 2" xfId="31847" xr:uid="{F9143EF1-3870-4462-84AD-B96B1343DE16}"/>
    <cellStyle name="Percent 3 3 8 6" xfId="12625" xr:uid="{00000000-0005-0000-0000-000051310000}"/>
    <cellStyle name="Percent 3 3 8 6 2" xfId="31848" xr:uid="{116B1658-3A55-40B0-9445-D02018315CCF}"/>
    <cellStyle name="Percent 3 3 8 7" xfId="12626" xr:uid="{00000000-0005-0000-0000-000052310000}"/>
    <cellStyle name="Percent 3 3 8 7 2" xfId="31849" xr:uid="{7188D51E-ADD2-45DB-A237-CEEB2B5B60F8}"/>
    <cellStyle name="Percent 3 3 8 8" xfId="22801" xr:uid="{2EA6C28B-15E1-4621-9A5A-ACA8EE3E6CFE}"/>
    <cellStyle name="Percent 3 3 9" xfId="12627" xr:uid="{00000000-0005-0000-0000-000053310000}"/>
    <cellStyle name="Percent 3 3 9 2" xfId="12628" xr:uid="{00000000-0005-0000-0000-000054310000}"/>
    <cellStyle name="Percent 3 3 9 2 2" xfId="31850" xr:uid="{3CBB9928-7E15-4A6B-9C23-6457B0109BEA}"/>
    <cellStyle name="Percent 3 3 9 3" xfId="12629" xr:uid="{00000000-0005-0000-0000-000055310000}"/>
    <cellStyle name="Percent 3 3 9 3 2" xfId="31851" xr:uid="{32D77A9E-B2FD-4DEA-A883-D4AB0807F9EE}"/>
    <cellStyle name="Percent 3 3 9 4" xfId="12630" xr:uid="{00000000-0005-0000-0000-000056310000}"/>
    <cellStyle name="Percent 3 3 9 4 2" xfId="31852" xr:uid="{4901E52C-8FA7-43E9-A1DC-685893A2B95E}"/>
    <cellStyle name="Percent 3 3 9 5" xfId="12631" xr:uid="{00000000-0005-0000-0000-000057310000}"/>
    <cellStyle name="Percent 3 3 9 5 2" xfId="31853" xr:uid="{18F4407E-FDFF-46D4-BB2D-8DD0FC1ABE64}"/>
    <cellStyle name="Percent 3 3 9 6" xfId="12632" xr:uid="{00000000-0005-0000-0000-000058310000}"/>
    <cellStyle name="Percent 3 3 9 6 2" xfId="31854" xr:uid="{A70314DA-15B3-48D2-90E8-C254B474AF18}"/>
    <cellStyle name="Percent 3 3 9 7" xfId="12633" xr:uid="{00000000-0005-0000-0000-000059310000}"/>
    <cellStyle name="Percent 3 3 9 7 2" xfId="31855" xr:uid="{0A904641-B642-4471-BB0E-CCBFABF13B8F}"/>
    <cellStyle name="Percent 3 3 9 8" xfId="22802" xr:uid="{A9FCCF2D-5C7E-466F-A515-16743B8B8928}"/>
    <cellStyle name="Percent 3 30" xfId="12634" xr:uid="{00000000-0005-0000-0000-00005A310000}"/>
    <cellStyle name="Percent 3 30 2" xfId="12635" xr:uid="{00000000-0005-0000-0000-00005B310000}"/>
    <cellStyle name="Percent 3 30 2 2" xfId="31856" xr:uid="{54FD0253-AF94-45A4-AA7D-1BBCD702D834}"/>
    <cellStyle name="Percent 3 30 3" xfId="12636" xr:uid="{00000000-0005-0000-0000-00005C310000}"/>
    <cellStyle name="Percent 3 30 3 2" xfId="31857" xr:uid="{C484BA03-2E80-4BD9-9A3B-E7DE88C2CD2F}"/>
    <cellStyle name="Percent 3 30 4" xfId="12637" xr:uid="{00000000-0005-0000-0000-00005D310000}"/>
    <cellStyle name="Percent 3 30 4 2" xfId="31858" xr:uid="{2D3BC3F4-E860-4C86-94CD-023E0AB35F55}"/>
    <cellStyle name="Percent 3 30 5" xfId="12638" xr:uid="{00000000-0005-0000-0000-00005E310000}"/>
    <cellStyle name="Percent 3 30 5 2" xfId="31859" xr:uid="{AC82B36F-0266-4E14-B05A-DF086BE1532B}"/>
    <cellStyle name="Percent 3 30 6" xfId="22803" xr:uid="{92F8EDCC-F6BB-4A26-BE96-9C1A0F5AEDE8}"/>
    <cellStyle name="Percent 3 31" xfId="12639" xr:uid="{00000000-0005-0000-0000-00005F310000}"/>
    <cellStyle name="Percent 3 31 2" xfId="31860" xr:uid="{58649E63-BB85-4862-BB8D-441D358149DC}"/>
    <cellStyle name="Percent 3 4" xfId="12640" xr:uid="{00000000-0005-0000-0000-000060310000}"/>
    <cellStyle name="Percent 3 4 10" xfId="12641" xr:uid="{00000000-0005-0000-0000-000061310000}"/>
    <cellStyle name="Percent 3 4 10 2" xfId="12642" xr:uid="{00000000-0005-0000-0000-000062310000}"/>
    <cellStyle name="Percent 3 4 10 2 2" xfId="31861" xr:uid="{C008748A-5577-4B71-9929-D354C826ED3B}"/>
    <cellStyle name="Percent 3 4 10 3" xfId="12643" xr:uid="{00000000-0005-0000-0000-000063310000}"/>
    <cellStyle name="Percent 3 4 10 3 2" xfId="31862" xr:uid="{4AF4D009-FA40-41B7-94D1-C575488A458B}"/>
    <cellStyle name="Percent 3 4 10 4" xfId="12644" xr:uid="{00000000-0005-0000-0000-000064310000}"/>
    <cellStyle name="Percent 3 4 10 4 2" xfId="31863" xr:uid="{A364B15D-385C-4F15-80D6-8F3BAAE37F6E}"/>
    <cellStyle name="Percent 3 4 10 5" xfId="12645" xr:uid="{00000000-0005-0000-0000-000065310000}"/>
    <cellStyle name="Percent 3 4 10 5 2" xfId="31864" xr:uid="{D3F6D972-9420-4DFC-B9DE-86826E94D2BF}"/>
    <cellStyle name="Percent 3 4 10 6" xfId="12646" xr:uid="{00000000-0005-0000-0000-000066310000}"/>
    <cellStyle name="Percent 3 4 10 6 2" xfId="31865" xr:uid="{6354E609-1CDD-46F9-948A-84A8639FB2F9}"/>
    <cellStyle name="Percent 3 4 10 7" xfId="12647" xr:uid="{00000000-0005-0000-0000-000067310000}"/>
    <cellStyle name="Percent 3 4 10 7 2" xfId="31866" xr:uid="{6AD71800-7B7D-4AFB-9BA4-0E8472AC121F}"/>
    <cellStyle name="Percent 3 4 10 8" xfId="22805" xr:uid="{64DDD156-2301-4FA3-9154-79941C747BD0}"/>
    <cellStyle name="Percent 3 4 11" xfId="12648" xr:uid="{00000000-0005-0000-0000-000068310000}"/>
    <cellStyle name="Percent 3 4 11 2" xfId="12649" xr:uid="{00000000-0005-0000-0000-000069310000}"/>
    <cellStyle name="Percent 3 4 11 2 2" xfId="31867" xr:uid="{CEC0BCFD-3BB8-4787-81C6-EF20530F0B62}"/>
    <cellStyle name="Percent 3 4 11 3" xfId="12650" xr:uid="{00000000-0005-0000-0000-00006A310000}"/>
    <cellStyle name="Percent 3 4 11 3 2" xfId="31868" xr:uid="{8A8E6650-0677-48FE-9EA3-B12BD5204E7F}"/>
    <cellStyle name="Percent 3 4 11 4" xfId="12651" xr:uid="{00000000-0005-0000-0000-00006B310000}"/>
    <cellStyle name="Percent 3 4 11 4 2" xfId="31869" xr:uid="{73D88F69-720C-49B3-9E60-4A57755C8440}"/>
    <cellStyle name="Percent 3 4 11 5" xfId="12652" xr:uid="{00000000-0005-0000-0000-00006C310000}"/>
    <cellStyle name="Percent 3 4 11 5 2" xfId="31870" xr:uid="{A6E43F1F-0DD5-4D95-8D4A-C3EF93269141}"/>
    <cellStyle name="Percent 3 4 11 6" xfId="12653" xr:uid="{00000000-0005-0000-0000-00006D310000}"/>
    <cellStyle name="Percent 3 4 11 6 2" xfId="31871" xr:uid="{29F11E1F-7072-4B7C-9840-D5F1FCB51D80}"/>
    <cellStyle name="Percent 3 4 11 7" xfId="12654" xr:uid="{00000000-0005-0000-0000-00006E310000}"/>
    <cellStyle name="Percent 3 4 11 7 2" xfId="31872" xr:uid="{51E84D4A-4169-4DCF-AE5D-FE7FDDBB9D88}"/>
    <cellStyle name="Percent 3 4 11 8" xfId="22806" xr:uid="{4B35388F-6DBA-47C2-8B45-1B2977B07B96}"/>
    <cellStyle name="Percent 3 4 12" xfId="12655" xr:uid="{00000000-0005-0000-0000-00006F310000}"/>
    <cellStyle name="Percent 3 4 12 2" xfId="12656" xr:uid="{00000000-0005-0000-0000-000070310000}"/>
    <cellStyle name="Percent 3 4 12 2 2" xfId="31873" xr:uid="{FAF0E1CB-0681-4DD9-9AF0-FE4AEEF21D3B}"/>
    <cellStyle name="Percent 3 4 12 3" xfId="12657" xr:uid="{00000000-0005-0000-0000-000071310000}"/>
    <cellStyle name="Percent 3 4 12 3 2" xfId="31874" xr:uid="{5DA3067F-FE7D-4E7F-BE7B-9A63A81A5F5E}"/>
    <cellStyle name="Percent 3 4 12 4" xfId="12658" xr:uid="{00000000-0005-0000-0000-000072310000}"/>
    <cellStyle name="Percent 3 4 12 4 2" xfId="31875" xr:uid="{C97327C5-7972-4A32-9BC3-3995C01B8F9A}"/>
    <cellStyle name="Percent 3 4 12 5" xfId="12659" xr:uid="{00000000-0005-0000-0000-000073310000}"/>
    <cellStyle name="Percent 3 4 12 5 2" xfId="31876" xr:uid="{3FD44348-CCD8-4719-9B1A-0B17548EBED7}"/>
    <cellStyle name="Percent 3 4 12 6" xfId="12660" xr:uid="{00000000-0005-0000-0000-000074310000}"/>
    <cellStyle name="Percent 3 4 12 6 2" xfId="31877" xr:uid="{3876634B-FE80-4BF9-9031-8842E172D59A}"/>
    <cellStyle name="Percent 3 4 12 7" xfId="12661" xr:uid="{00000000-0005-0000-0000-000075310000}"/>
    <cellStyle name="Percent 3 4 12 7 2" xfId="31878" xr:uid="{3145A3BC-A3EE-4CDE-AD97-4DCBAB05AF66}"/>
    <cellStyle name="Percent 3 4 12 8" xfId="22807" xr:uid="{7C65633E-BC22-4712-B79B-DEAEC9B94567}"/>
    <cellStyle name="Percent 3 4 13" xfId="12662" xr:uid="{00000000-0005-0000-0000-000076310000}"/>
    <cellStyle name="Percent 3 4 13 2" xfId="12663" xr:uid="{00000000-0005-0000-0000-000077310000}"/>
    <cellStyle name="Percent 3 4 13 2 2" xfId="31879" xr:uid="{9579EA77-4301-48EB-B582-01F1074B7004}"/>
    <cellStyle name="Percent 3 4 13 3" xfId="12664" xr:uid="{00000000-0005-0000-0000-000078310000}"/>
    <cellStyle name="Percent 3 4 13 3 2" xfId="31880" xr:uid="{116ACA5D-2391-4340-9450-1CE77A1EEE73}"/>
    <cellStyle name="Percent 3 4 13 4" xfId="12665" xr:uid="{00000000-0005-0000-0000-000079310000}"/>
    <cellStyle name="Percent 3 4 13 4 2" xfId="31881" xr:uid="{8F26EA1B-DEE1-4884-B533-CF1CDE1D7C1E}"/>
    <cellStyle name="Percent 3 4 13 5" xfId="12666" xr:uid="{00000000-0005-0000-0000-00007A310000}"/>
    <cellStyle name="Percent 3 4 13 5 2" xfId="31882" xr:uid="{F2BBB104-2109-495E-B7FD-9C5ADFD69131}"/>
    <cellStyle name="Percent 3 4 13 6" xfId="12667" xr:uid="{00000000-0005-0000-0000-00007B310000}"/>
    <cellStyle name="Percent 3 4 13 6 2" xfId="31883" xr:uid="{5CB8BED1-DCB4-4955-98B3-F99B362AF97B}"/>
    <cellStyle name="Percent 3 4 13 7" xfId="12668" xr:uid="{00000000-0005-0000-0000-00007C310000}"/>
    <cellStyle name="Percent 3 4 13 7 2" xfId="31884" xr:uid="{7788CEFC-18A9-42B9-804F-7B347E3B1FAE}"/>
    <cellStyle name="Percent 3 4 13 8" xfId="22808" xr:uid="{3B4DC9DE-9AB3-426B-96B3-33AC41213083}"/>
    <cellStyle name="Percent 3 4 14" xfId="12669" xr:uid="{00000000-0005-0000-0000-00007D310000}"/>
    <cellStyle name="Percent 3 4 14 2" xfId="12670" xr:uid="{00000000-0005-0000-0000-00007E310000}"/>
    <cellStyle name="Percent 3 4 14 2 2" xfId="31885" xr:uid="{282A12EF-D447-4E89-81AD-18BF008F3FC1}"/>
    <cellStyle name="Percent 3 4 14 3" xfId="12671" xr:uid="{00000000-0005-0000-0000-00007F310000}"/>
    <cellStyle name="Percent 3 4 14 3 2" xfId="31886" xr:uid="{A1006FFA-1134-4838-8F58-394666A98654}"/>
    <cellStyle name="Percent 3 4 14 4" xfId="12672" xr:uid="{00000000-0005-0000-0000-000080310000}"/>
    <cellStyle name="Percent 3 4 14 4 2" xfId="31887" xr:uid="{A4EFFAD0-CF82-49CF-AB6B-9CB18991B8C8}"/>
    <cellStyle name="Percent 3 4 14 5" xfId="12673" xr:uid="{00000000-0005-0000-0000-000081310000}"/>
    <cellStyle name="Percent 3 4 14 5 2" xfId="31888" xr:uid="{568B1161-DB6A-45CB-B80D-ABEFA8C0A03A}"/>
    <cellStyle name="Percent 3 4 14 6" xfId="12674" xr:uid="{00000000-0005-0000-0000-000082310000}"/>
    <cellStyle name="Percent 3 4 14 6 2" xfId="31889" xr:uid="{D353EEEF-8CE9-4D53-8C27-C8ABA7857AFA}"/>
    <cellStyle name="Percent 3 4 14 7" xfId="12675" xr:uid="{00000000-0005-0000-0000-000083310000}"/>
    <cellStyle name="Percent 3 4 14 7 2" xfId="31890" xr:uid="{1344200F-CC57-40AE-9486-12D0C1700F75}"/>
    <cellStyle name="Percent 3 4 14 8" xfId="22809" xr:uid="{8A8E0300-F226-44EA-835D-E1A9383EBDE4}"/>
    <cellStyle name="Percent 3 4 15" xfId="12676" xr:uid="{00000000-0005-0000-0000-000084310000}"/>
    <cellStyle name="Percent 3 4 15 2" xfId="12677" xr:uid="{00000000-0005-0000-0000-000085310000}"/>
    <cellStyle name="Percent 3 4 15 2 2" xfId="31891" xr:uid="{EB77721E-F5FF-432F-AABF-D7026388B35C}"/>
    <cellStyle name="Percent 3 4 15 3" xfId="12678" xr:uid="{00000000-0005-0000-0000-000086310000}"/>
    <cellStyle name="Percent 3 4 15 3 2" xfId="31892" xr:uid="{12CBEF0D-05CA-4239-AE75-C1BED1229A5B}"/>
    <cellStyle name="Percent 3 4 15 4" xfId="12679" xr:uid="{00000000-0005-0000-0000-000087310000}"/>
    <cellStyle name="Percent 3 4 15 4 2" xfId="31893" xr:uid="{9B82A24C-00FE-4652-A51A-AABBC82722FD}"/>
    <cellStyle name="Percent 3 4 15 5" xfId="12680" xr:uid="{00000000-0005-0000-0000-000088310000}"/>
    <cellStyle name="Percent 3 4 15 5 2" xfId="31894" xr:uid="{CAA532CE-ADFD-45BB-8866-ADB291F0D896}"/>
    <cellStyle name="Percent 3 4 15 6" xfId="12681" xr:uid="{00000000-0005-0000-0000-000089310000}"/>
    <cellStyle name="Percent 3 4 15 6 2" xfId="31895" xr:uid="{67B8E293-D81A-41BE-BC63-FC3262F06819}"/>
    <cellStyle name="Percent 3 4 15 7" xfId="12682" xr:uid="{00000000-0005-0000-0000-00008A310000}"/>
    <cellStyle name="Percent 3 4 15 7 2" xfId="31896" xr:uid="{373D67DB-3195-4D67-B595-9F700FBF8C48}"/>
    <cellStyle name="Percent 3 4 15 8" xfId="22810" xr:uid="{E2FF2782-7093-4173-92C1-FA60F00B15A2}"/>
    <cellStyle name="Percent 3 4 16" xfId="12683" xr:uid="{00000000-0005-0000-0000-00008B310000}"/>
    <cellStyle name="Percent 3 4 16 2" xfId="22804" xr:uid="{61957EDD-52A5-4528-B79A-089EA9D73542}"/>
    <cellStyle name="Percent 3 4 17" xfId="12684" xr:uid="{00000000-0005-0000-0000-00008C310000}"/>
    <cellStyle name="Percent 3 4 17 2" xfId="31897" xr:uid="{6283696F-F72C-4AEA-B6B6-55ED6D43AF88}"/>
    <cellStyle name="Percent 3 4 18" xfId="12685" xr:uid="{00000000-0005-0000-0000-00008D310000}"/>
    <cellStyle name="Percent 3 4 18 2" xfId="31898" xr:uid="{ED0B0A40-25F0-407F-B031-0CE7F823902B}"/>
    <cellStyle name="Percent 3 4 19" xfId="12686" xr:uid="{00000000-0005-0000-0000-00008E310000}"/>
    <cellStyle name="Percent 3 4 19 2" xfId="31899" xr:uid="{26A9838E-E268-4608-998B-D7F9B6F4A9CA}"/>
    <cellStyle name="Percent 3 4 2" xfId="12687" xr:uid="{00000000-0005-0000-0000-00008F310000}"/>
    <cellStyle name="Percent 3 4 2 2" xfId="12688" xr:uid="{00000000-0005-0000-0000-000090310000}"/>
    <cellStyle name="Percent 3 4 2 2 2" xfId="31900" xr:uid="{FFF53CC0-FDCD-4F8C-98B5-A3356A62CD60}"/>
    <cellStyle name="Percent 3 4 2 3" xfId="12689" xr:uid="{00000000-0005-0000-0000-000091310000}"/>
    <cellStyle name="Percent 3 4 2 3 2" xfId="31901" xr:uid="{162CAECD-88EC-4DC7-91F7-F708484587B8}"/>
    <cellStyle name="Percent 3 4 2 4" xfId="12690" xr:uid="{00000000-0005-0000-0000-000092310000}"/>
    <cellStyle name="Percent 3 4 2 4 2" xfId="31902" xr:uid="{84389F75-0E6D-418A-8B24-8EAC87E703F3}"/>
    <cellStyle name="Percent 3 4 2 5" xfId="12691" xr:uid="{00000000-0005-0000-0000-000093310000}"/>
    <cellStyle name="Percent 3 4 2 5 2" xfId="31903" xr:uid="{8A0DF908-634E-4688-87DE-57599AACC45B}"/>
    <cellStyle name="Percent 3 4 2 6" xfId="12692" xr:uid="{00000000-0005-0000-0000-000094310000}"/>
    <cellStyle name="Percent 3 4 2 6 2" xfId="31904" xr:uid="{CA8D159F-0167-4652-9CB3-FA21939B6D5C}"/>
    <cellStyle name="Percent 3 4 2 7" xfId="12693" xr:uid="{00000000-0005-0000-0000-000095310000}"/>
    <cellStyle name="Percent 3 4 2 7 2" xfId="31905" xr:uid="{99779231-F52F-4193-A9DE-BD4B3AA19B48}"/>
    <cellStyle name="Percent 3 4 2 8" xfId="12694" xr:uid="{00000000-0005-0000-0000-000096310000}"/>
    <cellStyle name="Percent 3 4 2 8 2" xfId="31906" xr:uid="{1308FBFB-E89A-4C96-AEC0-8948C18AB3C8}"/>
    <cellStyle name="Percent 3 4 2 9" xfId="22811" xr:uid="{7DAC516C-FCF4-4EA5-9FC1-60EB6B482D34}"/>
    <cellStyle name="Percent 3 4 20" xfId="12695" xr:uid="{00000000-0005-0000-0000-000097310000}"/>
    <cellStyle name="Percent 3 4 20 2" xfId="31907" xr:uid="{0EB0C145-E697-4E30-8A3F-F46AC2E75C00}"/>
    <cellStyle name="Percent 3 4 21" xfId="12696" xr:uid="{00000000-0005-0000-0000-000098310000}"/>
    <cellStyle name="Percent 3 4 21 2" xfId="31908" xr:uid="{67A7A243-AA35-4B3C-91CD-3D88BB567976}"/>
    <cellStyle name="Percent 3 4 22" xfId="20415" xr:uid="{715DEEB1-AA66-4D35-8A0B-A451D7CFCF06}"/>
    <cellStyle name="Percent 3 4 3" xfId="12697" xr:uid="{00000000-0005-0000-0000-000099310000}"/>
    <cellStyle name="Percent 3 4 3 2" xfId="12698" xr:uid="{00000000-0005-0000-0000-00009A310000}"/>
    <cellStyle name="Percent 3 4 3 2 2" xfId="31909" xr:uid="{89F1F31B-CB33-4BE8-859D-2AE139740E92}"/>
    <cellStyle name="Percent 3 4 3 3" xfId="12699" xr:uid="{00000000-0005-0000-0000-00009B310000}"/>
    <cellStyle name="Percent 3 4 3 3 2" xfId="31910" xr:uid="{9027B331-22AA-41C5-A75A-8A83EBAF6407}"/>
    <cellStyle name="Percent 3 4 3 4" xfId="12700" xr:uid="{00000000-0005-0000-0000-00009C310000}"/>
    <cellStyle name="Percent 3 4 3 4 2" xfId="31911" xr:uid="{12F8A9E3-3765-4822-89A0-398850872DDD}"/>
    <cellStyle name="Percent 3 4 3 5" xfId="12701" xr:uid="{00000000-0005-0000-0000-00009D310000}"/>
    <cellStyle name="Percent 3 4 3 5 2" xfId="31912" xr:uid="{4614A2E8-E28E-4580-9DB8-24475D3C3480}"/>
    <cellStyle name="Percent 3 4 3 6" xfId="12702" xr:uid="{00000000-0005-0000-0000-00009E310000}"/>
    <cellStyle name="Percent 3 4 3 6 2" xfId="31913" xr:uid="{96CB92CF-E4C7-45AA-A70E-2FAE2583C41B}"/>
    <cellStyle name="Percent 3 4 3 7" xfId="12703" xr:uid="{00000000-0005-0000-0000-00009F310000}"/>
    <cellStyle name="Percent 3 4 3 7 2" xfId="31914" xr:uid="{9EFA5D77-FCF7-4EC9-8B86-1EEA223153FC}"/>
    <cellStyle name="Percent 3 4 3 8" xfId="12704" xr:uid="{00000000-0005-0000-0000-0000A0310000}"/>
    <cellStyle name="Percent 3 4 3 8 2" xfId="31915" xr:uid="{4D690284-7071-44D1-9751-B141FDEF510A}"/>
    <cellStyle name="Percent 3 4 3 9" xfId="22812" xr:uid="{C2E911F8-CB99-474B-88AB-A7A414A31612}"/>
    <cellStyle name="Percent 3 4 4" xfId="12705" xr:uid="{00000000-0005-0000-0000-0000A1310000}"/>
    <cellStyle name="Percent 3 4 4 2" xfId="12706" xr:uid="{00000000-0005-0000-0000-0000A2310000}"/>
    <cellStyle name="Percent 3 4 4 2 2" xfId="12707" xr:uid="{00000000-0005-0000-0000-0000A3310000}"/>
    <cellStyle name="Percent 3 4 4 2 2 2" xfId="31916" xr:uid="{05FDB410-DCE7-4F7B-8642-E0D032F1A5AB}"/>
    <cellStyle name="Percent 3 4 4 2 3" xfId="12708" xr:uid="{00000000-0005-0000-0000-0000A4310000}"/>
    <cellStyle name="Percent 3 4 4 2 3 2" xfId="31917" xr:uid="{9A727FCE-97A5-42CB-B388-89704B3D97B5}"/>
    <cellStyle name="Percent 3 4 4 2 4" xfId="12709" xr:uid="{00000000-0005-0000-0000-0000A5310000}"/>
    <cellStyle name="Percent 3 4 4 2 4 2" xfId="31918" xr:uid="{6FB680B0-617B-4695-8E0B-A6C07E149241}"/>
    <cellStyle name="Percent 3 4 4 2 5" xfId="12710" xr:uid="{00000000-0005-0000-0000-0000A6310000}"/>
    <cellStyle name="Percent 3 4 4 2 5 2" xfId="31919" xr:uid="{FCD846C7-7EA9-4219-8AC9-61F0B476B062}"/>
    <cellStyle name="Percent 3 4 4 2 6" xfId="22814" xr:uid="{29187DF4-E595-4139-9816-DC151A71E3A0}"/>
    <cellStyle name="Percent 3 4 4 3" xfId="12711" xr:uid="{00000000-0005-0000-0000-0000A7310000}"/>
    <cellStyle name="Percent 3 4 4 3 2" xfId="31920" xr:uid="{E445121D-BA2D-42A8-B5D7-F9D666021611}"/>
    <cellStyle name="Percent 3 4 4 4" xfId="12712" xr:uid="{00000000-0005-0000-0000-0000A8310000}"/>
    <cellStyle name="Percent 3 4 4 4 2" xfId="31921" xr:uid="{1DBF472E-8F31-4BE5-9708-584ECAF76F48}"/>
    <cellStyle name="Percent 3 4 4 5" xfId="12713" xr:uid="{00000000-0005-0000-0000-0000A9310000}"/>
    <cellStyle name="Percent 3 4 4 5 2" xfId="31922" xr:uid="{770182CA-0780-42A8-82A7-B8CCA7DC6F95}"/>
    <cellStyle name="Percent 3 4 4 6" xfId="12714" xr:uid="{00000000-0005-0000-0000-0000AA310000}"/>
    <cellStyle name="Percent 3 4 4 6 2" xfId="31923" xr:uid="{FBAB00BE-7141-43D0-96D4-05C43FBAFF9A}"/>
    <cellStyle name="Percent 3 4 4 7" xfId="12715" xr:uid="{00000000-0005-0000-0000-0000AB310000}"/>
    <cellStyle name="Percent 3 4 4 7 2" xfId="31924" xr:uid="{A0B19811-CF00-47F7-BD7C-DBE05695C334}"/>
    <cellStyle name="Percent 3 4 4 8" xfId="12716" xr:uid="{00000000-0005-0000-0000-0000AC310000}"/>
    <cellStyle name="Percent 3 4 4 8 2" xfId="31925" xr:uid="{8979C542-760A-4D1E-B5C7-913450B8E551}"/>
    <cellStyle name="Percent 3 4 4 9" xfId="22813" xr:uid="{0959082E-B32D-4084-A3F0-A679CB040AD6}"/>
    <cellStyle name="Percent 3 4 5" xfId="12717" xr:uid="{00000000-0005-0000-0000-0000AD310000}"/>
    <cellStyle name="Percent 3 4 5 2" xfId="12718" xr:uid="{00000000-0005-0000-0000-0000AE310000}"/>
    <cellStyle name="Percent 3 4 5 2 2" xfId="31926" xr:uid="{522146CB-B46E-4E1F-A727-3A346F3EA18A}"/>
    <cellStyle name="Percent 3 4 5 3" xfId="12719" xr:uid="{00000000-0005-0000-0000-0000AF310000}"/>
    <cellStyle name="Percent 3 4 5 3 2" xfId="31927" xr:uid="{B4901D3C-7B93-4596-A216-F9A749D25719}"/>
    <cellStyle name="Percent 3 4 5 4" xfId="12720" xr:uid="{00000000-0005-0000-0000-0000B0310000}"/>
    <cellStyle name="Percent 3 4 5 4 2" xfId="31928" xr:uid="{622EBD87-D5CF-448C-88BF-AF8AC1B431CC}"/>
    <cellStyle name="Percent 3 4 5 5" xfId="12721" xr:uid="{00000000-0005-0000-0000-0000B1310000}"/>
    <cellStyle name="Percent 3 4 5 5 2" xfId="31929" xr:uid="{339EC3A7-B0C1-480A-A642-7078E0739DEE}"/>
    <cellStyle name="Percent 3 4 5 6" xfId="12722" xr:uid="{00000000-0005-0000-0000-0000B2310000}"/>
    <cellStyle name="Percent 3 4 5 6 2" xfId="31930" xr:uid="{E53963E3-E94A-42F0-89FF-DE8B345EE31E}"/>
    <cellStyle name="Percent 3 4 5 7" xfId="12723" xr:uid="{00000000-0005-0000-0000-0000B3310000}"/>
    <cellStyle name="Percent 3 4 5 7 2" xfId="31931" xr:uid="{7B6E967F-DC3D-4F31-9821-EC2387957CCC}"/>
    <cellStyle name="Percent 3 4 5 8" xfId="12724" xr:uid="{00000000-0005-0000-0000-0000B4310000}"/>
    <cellStyle name="Percent 3 4 5 8 2" xfId="31932" xr:uid="{F2070E1E-245A-46F7-AC9B-38EA88798E49}"/>
    <cellStyle name="Percent 3 4 5 9" xfId="22815" xr:uid="{EC5B9A9E-376B-4395-8EB4-372C65A9D357}"/>
    <cellStyle name="Percent 3 4 6" xfId="12725" xr:uid="{00000000-0005-0000-0000-0000B5310000}"/>
    <cellStyle name="Percent 3 4 6 2" xfId="12726" xr:uid="{00000000-0005-0000-0000-0000B6310000}"/>
    <cellStyle name="Percent 3 4 6 2 2" xfId="31933" xr:uid="{D0B2E629-6922-4CA0-BFF7-9557ACDF261E}"/>
    <cellStyle name="Percent 3 4 6 3" xfId="12727" xr:uid="{00000000-0005-0000-0000-0000B7310000}"/>
    <cellStyle name="Percent 3 4 6 3 2" xfId="31934" xr:uid="{E2B61353-E292-4595-8537-D2E88BCC59CF}"/>
    <cellStyle name="Percent 3 4 6 4" xfId="12728" xr:uid="{00000000-0005-0000-0000-0000B8310000}"/>
    <cellStyle name="Percent 3 4 6 4 2" xfId="31935" xr:uid="{4E8B58B9-1169-4120-99C5-E512FD73EC66}"/>
    <cellStyle name="Percent 3 4 6 5" xfId="12729" xr:uid="{00000000-0005-0000-0000-0000B9310000}"/>
    <cellStyle name="Percent 3 4 6 5 2" xfId="31936" xr:uid="{2C0E1E4C-A2CA-47AD-8880-9F44C34439C8}"/>
    <cellStyle name="Percent 3 4 6 6" xfId="12730" xr:uid="{00000000-0005-0000-0000-0000BA310000}"/>
    <cellStyle name="Percent 3 4 6 6 2" xfId="31937" xr:uid="{13F0AE52-0CA8-43A9-B782-6F171D92A951}"/>
    <cellStyle name="Percent 3 4 6 7" xfId="12731" xr:uid="{00000000-0005-0000-0000-0000BB310000}"/>
    <cellStyle name="Percent 3 4 6 7 2" xfId="31938" xr:uid="{30279C1E-3652-4DBC-A739-F7A4026C00FF}"/>
    <cellStyle name="Percent 3 4 6 8" xfId="12732" xr:uid="{00000000-0005-0000-0000-0000BC310000}"/>
    <cellStyle name="Percent 3 4 6 8 2" xfId="31939" xr:uid="{214898F2-BF33-426D-8952-F4E3C5C7BC85}"/>
    <cellStyle name="Percent 3 4 6 9" xfId="22816" xr:uid="{B6C63554-4F7A-4535-A849-AD42513270C6}"/>
    <cellStyle name="Percent 3 4 7" xfId="12733" xr:uid="{00000000-0005-0000-0000-0000BD310000}"/>
    <cellStyle name="Percent 3 4 7 2" xfId="12734" xr:uid="{00000000-0005-0000-0000-0000BE310000}"/>
    <cellStyle name="Percent 3 4 7 2 2" xfId="31940" xr:uid="{ED62EF2F-BA81-42DB-85FB-014A7F3DD573}"/>
    <cellStyle name="Percent 3 4 7 3" xfId="12735" xr:uid="{00000000-0005-0000-0000-0000BF310000}"/>
    <cellStyle name="Percent 3 4 7 3 2" xfId="31941" xr:uid="{CB8E3817-3086-4D5F-9CB9-3D26B6498EAD}"/>
    <cellStyle name="Percent 3 4 7 4" xfId="12736" xr:uid="{00000000-0005-0000-0000-0000C0310000}"/>
    <cellStyle name="Percent 3 4 7 4 2" xfId="31942" xr:uid="{F81C43F6-91F5-40FF-A116-B7C481122634}"/>
    <cellStyle name="Percent 3 4 7 5" xfId="12737" xr:uid="{00000000-0005-0000-0000-0000C1310000}"/>
    <cellStyle name="Percent 3 4 7 5 2" xfId="31943" xr:uid="{BD35284E-E2F9-45BB-A266-9778409911EB}"/>
    <cellStyle name="Percent 3 4 7 6" xfId="12738" xr:uid="{00000000-0005-0000-0000-0000C2310000}"/>
    <cellStyle name="Percent 3 4 7 6 2" xfId="31944" xr:uid="{5E503D91-6883-441B-A593-5F808D749336}"/>
    <cellStyle name="Percent 3 4 7 7" xfId="12739" xr:uid="{00000000-0005-0000-0000-0000C3310000}"/>
    <cellStyle name="Percent 3 4 7 7 2" xfId="31945" xr:uid="{D641D72E-962C-4933-ADDB-DFBDA052FEEC}"/>
    <cellStyle name="Percent 3 4 7 8" xfId="12740" xr:uid="{00000000-0005-0000-0000-0000C4310000}"/>
    <cellStyle name="Percent 3 4 7 8 2" xfId="31946" xr:uid="{76E5C80E-4431-4C79-B5E5-1E190706694C}"/>
    <cellStyle name="Percent 3 4 7 9" xfId="22817" xr:uid="{14547F14-802C-4E48-BE39-1B8F914D58A3}"/>
    <cellStyle name="Percent 3 4 8" xfId="12741" xr:uid="{00000000-0005-0000-0000-0000C5310000}"/>
    <cellStyle name="Percent 3 4 8 10" xfId="12742" xr:uid="{00000000-0005-0000-0000-0000C6310000}"/>
    <cellStyle name="Percent 3 4 8 10 2" xfId="31947" xr:uid="{EEC11F61-9929-42BD-9763-56C8BD5C735F}"/>
    <cellStyle name="Percent 3 4 8 11" xfId="22818" xr:uid="{23259B69-DC30-440F-8D79-20791312A556}"/>
    <cellStyle name="Percent 3 4 8 2" xfId="12743" xr:uid="{00000000-0005-0000-0000-0000C7310000}"/>
    <cellStyle name="Percent 3 4 8 2 2" xfId="31948" xr:uid="{6B73E594-79AE-4229-8415-DCE72934BA62}"/>
    <cellStyle name="Percent 3 4 8 3" xfId="12744" xr:uid="{00000000-0005-0000-0000-0000C8310000}"/>
    <cellStyle name="Percent 3 4 8 3 2" xfId="31949" xr:uid="{1146BD84-6C12-4BB8-8B0C-DCB6C4180E1C}"/>
    <cellStyle name="Percent 3 4 8 4" xfId="12745" xr:uid="{00000000-0005-0000-0000-0000C9310000}"/>
    <cellStyle name="Percent 3 4 8 4 2" xfId="31950" xr:uid="{56C8BAFE-48CE-44B7-B97E-878E1373F484}"/>
    <cellStyle name="Percent 3 4 8 5" xfId="12746" xr:uid="{00000000-0005-0000-0000-0000CA310000}"/>
    <cellStyle name="Percent 3 4 8 5 2" xfId="31951" xr:uid="{99AFE235-C7D7-498C-87F4-445F78CDA038}"/>
    <cellStyle name="Percent 3 4 8 6" xfId="12747" xr:uid="{00000000-0005-0000-0000-0000CB310000}"/>
    <cellStyle name="Percent 3 4 8 6 2" xfId="31952" xr:uid="{3F413A50-DAAD-41BF-9B1C-E2A5C08441A7}"/>
    <cellStyle name="Percent 3 4 8 7" xfId="12748" xr:uid="{00000000-0005-0000-0000-0000CC310000}"/>
    <cellStyle name="Percent 3 4 8 7 2" xfId="31953" xr:uid="{2ACAD459-B218-44D0-99ED-EC6B044070F5}"/>
    <cellStyle name="Percent 3 4 8 8" xfId="12749" xr:uid="{00000000-0005-0000-0000-0000CD310000}"/>
    <cellStyle name="Percent 3 4 8 8 2" xfId="31954" xr:uid="{9733337A-607E-497C-B900-6BAC584B9DD9}"/>
    <cellStyle name="Percent 3 4 8 9" xfId="12750" xr:uid="{00000000-0005-0000-0000-0000CE310000}"/>
    <cellStyle name="Percent 3 4 8 9 2" xfId="31955" xr:uid="{F9BCCD11-48C8-4149-85B4-49262521B52E}"/>
    <cellStyle name="Percent 3 4 9" xfId="12751" xr:uid="{00000000-0005-0000-0000-0000CF310000}"/>
    <cellStyle name="Percent 3 4 9 10" xfId="12752" xr:uid="{00000000-0005-0000-0000-0000D0310000}"/>
    <cellStyle name="Percent 3 4 9 10 2" xfId="31956" xr:uid="{B9E2F422-76E3-4EC3-96D0-BC578D8F2833}"/>
    <cellStyle name="Percent 3 4 9 11" xfId="22819" xr:uid="{7A2D34D5-CF7C-4344-80FF-6E35CC44AB14}"/>
    <cellStyle name="Percent 3 4 9 2" xfId="12753" xr:uid="{00000000-0005-0000-0000-0000D1310000}"/>
    <cellStyle name="Percent 3 4 9 2 2" xfId="31957" xr:uid="{839D0C9C-C89A-471E-8051-7AE3F6713D4F}"/>
    <cellStyle name="Percent 3 4 9 3" xfId="12754" xr:uid="{00000000-0005-0000-0000-0000D2310000}"/>
    <cellStyle name="Percent 3 4 9 3 2" xfId="31958" xr:uid="{FF41F162-6A79-4109-B90D-8C92D0C228CC}"/>
    <cellStyle name="Percent 3 4 9 4" xfId="12755" xr:uid="{00000000-0005-0000-0000-0000D3310000}"/>
    <cellStyle name="Percent 3 4 9 4 2" xfId="31959" xr:uid="{4C1B9B5B-006B-4F01-BDB0-A5637AF97EEB}"/>
    <cellStyle name="Percent 3 4 9 5" xfId="12756" xr:uid="{00000000-0005-0000-0000-0000D4310000}"/>
    <cellStyle name="Percent 3 4 9 5 2" xfId="31960" xr:uid="{2F6BB770-00BE-406C-A72F-5B4FD2145BB5}"/>
    <cellStyle name="Percent 3 4 9 6" xfId="12757" xr:uid="{00000000-0005-0000-0000-0000D5310000}"/>
    <cellStyle name="Percent 3 4 9 6 2" xfId="31961" xr:uid="{90CD2AF3-D222-43B9-8B71-608F5DE7BBE3}"/>
    <cellStyle name="Percent 3 4 9 7" xfId="12758" xr:uid="{00000000-0005-0000-0000-0000D6310000}"/>
    <cellStyle name="Percent 3 4 9 7 2" xfId="31962" xr:uid="{D62A969F-B0AC-4BB9-B1C9-CAB8A935A2C4}"/>
    <cellStyle name="Percent 3 4 9 8" xfId="12759" xr:uid="{00000000-0005-0000-0000-0000D7310000}"/>
    <cellStyle name="Percent 3 4 9 8 2" xfId="31963" xr:uid="{D89FC90B-4B49-4A3F-B70B-D2FD5B01DDCD}"/>
    <cellStyle name="Percent 3 4 9 9" xfId="12760" xr:uid="{00000000-0005-0000-0000-0000D8310000}"/>
    <cellStyle name="Percent 3 4 9 9 2" xfId="31964" xr:uid="{410958DE-3063-4B70-817D-62AFFC6DEB95}"/>
    <cellStyle name="Percent 3 5" xfId="12761" xr:uid="{00000000-0005-0000-0000-0000D9310000}"/>
    <cellStyle name="Percent 3 5 10" xfId="12762" xr:uid="{00000000-0005-0000-0000-0000DA310000}"/>
    <cellStyle name="Percent 3 5 10 10" xfId="12763" xr:uid="{00000000-0005-0000-0000-0000DB310000}"/>
    <cellStyle name="Percent 3 5 10 10 2" xfId="31965" xr:uid="{69053012-E42F-4768-87F4-B7793F5A1805}"/>
    <cellStyle name="Percent 3 5 10 11" xfId="22821" xr:uid="{70719FF9-CEA6-4170-9B5D-3DE34F4A6CF4}"/>
    <cellStyle name="Percent 3 5 10 2" xfId="12764" xr:uid="{00000000-0005-0000-0000-0000DC310000}"/>
    <cellStyle name="Percent 3 5 10 2 2" xfId="31966" xr:uid="{A4B83CB8-11DF-4BA0-9849-E7126298533A}"/>
    <cellStyle name="Percent 3 5 10 3" xfId="12765" xr:uid="{00000000-0005-0000-0000-0000DD310000}"/>
    <cellStyle name="Percent 3 5 10 3 2" xfId="31967" xr:uid="{68FA4444-0F5A-4936-91D7-EBE8F87F5E69}"/>
    <cellStyle name="Percent 3 5 10 4" xfId="12766" xr:uid="{00000000-0005-0000-0000-0000DE310000}"/>
    <cellStyle name="Percent 3 5 10 4 2" xfId="31968" xr:uid="{CF5A99FA-D0DD-46C1-8BE2-6D22AAD6875E}"/>
    <cellStyle name="Percent 3 5 10 5" xfId="12767" xr:uid="{00000000-0005-0000-0000-0000DF310000}"/>
    <cellStyle name="Percent 3 5 10 5 2" xfId="31969" xr:uid="{52353793-DFA2-45B0-A201-87CDBBA0B957}"/>
    <cellStyle name="Percent 3 5 10 6" xfId="12768" xr:uid="{00000000-0005-0000-0000-0000E0310000}"/>
    <cellStyle name="Percent 3 5 10 6 2" xfId="31970" xr:uid="{CDF3AE0F-1874-472A-A6E7-0B9E1A6C07A4}"/>
    <cellStyle name="Percent 3 5 10 7" xfId="12769" xr:uid="{00000000-0005-0000-0000-0000E1310000}"/>
    <cellStyle name="Percent 3 5 10 7 2" xfId="31971" xr:uid="{BD778801-9457-4516-A627-BE77203405C2}"/>
    <cellStyle name="Percent 3 5 10 8" xfId="12770" xr:uid="{00000000-0005-0000-0000-0000E2310000}"/>
    <cellStyle name="Percent 3 5 10 8 2" xfId="31972" xr:uid="{A2E6400B-0676-4F98-84C3-26E28B796B83}"/>
    <cellStyle name="Percent 3 5 10 9" xfId="12771" xr:uid="{00000000-0005-0000-0000-0000E3310000}"/>
    <cellStyle name="Percent 3 5 10 9 2" xfId="31973" xr:uid="{3FC815C0-B608-4906-9F4D-E03A1CD17A60}"/>
    <cellStyle name="Percent 3 5 11" xfId="12772" xr:uid="{00000000-0005-0000-0000-0000E4310000}"/>
    <cellStyle name="Percent 3 5 11 10" xfId="12773" xr:uid="{00000000-0005-0000-0000-0000E5310000}"/>
    <cellStyle name="Percent 3 5 11 10 2" xfId="31974" xr:uid="{84484BB7-9EF5-45A6-926D-55F418F5FEC8}"/>
    <cellStyle name="Percent 3 5 11 11" xfId="22822" xr:uid="{77BA8F33-1647-4923-AFC1-7DD6BE8D7478}"/>
    <cellStyle name="Percent 3 5 11 2" xfId="12774" xr:uid="{00000000-0005-0000-0000-0000E6310000}"/>
    <cellStyle name="Percent 3 5 11 2 2" xfId="31975" xr:uid="{641484B2-D650-4A61-808C-6D95A9E7D094}"/>
    <cellStyle name="Percent 3 5 11 3" xfId="12775" xr:uid="{00000000-0005-0000-0000-0000E7310000}"/>
    <cellStyle name="Percent 3 5 11 3 2" xfId="31976" xr:uid="{64654422-2A22-4A62-BD06-E96D4F2F3A2E}"/>
    <cellStyle name="Percent 3 5 11 4" xfId="12776" xr:uid="{00000000-0005-0000-0000-0000E8310000}"/>
    <cellStyle name="Percent 3 5 11 4 2" xfId="31977" xr:uid="{6F4BD30D-5B88-49CF-9A03-97728758671A}"/>
    <cellStyle name="Percent 3 5 11 5" xfId="12777" xr:uid="{00000000-0005-0000-0000-0000E9310000}"/>
    <cellStyle name="Percent 3 5 11 5 2" xfId="31978" xr:uid="{DC40A019-D612-4907-93EF-49C22432BB33}"/>
    <cellStyle name="Percent 3 5 11 6" xfId="12778" xr:uid="{00000000-0005-0000-0000-0000EA310000}"/>
    <cellStyle name="Percent 3 5 11 6 2" xfId="31979" xr:uid="{65E02FAB-C910-4FED-9AB3-A15AF7B544FC}"/>
    <cellStyle name="Percent 3 5 11 7" xfId="12779" xr:uid="{00000000-0005-0000-0000-0000EB310000}"/>
    <cellStyle name="Percent 3 5 11 7 2" xfId="31980" xr:uid="{022EA183-0D1A-4DB9-BB5C-471FC5348512}"/>
    <cellStyle name="Percent 3 5 11 8" xfId="12780" xr:uid="{00000000-0005-0000-0000-0000EC310000}"/>
    <cellStyle name="Percent 3 5 11 8 2" xfId="31981" xr:uid="{C3ECB9A3-E659-4A95-8A8C-FB79A1729B4F}"/>
    <cellStyle name="Percent 3 5 11 9" xfId="12781" xr:uid="{00000000-0005-0000-0000-0000ED310000}"/>
    <cellStyle name="Percent 3 5 11 9 2" xfId="31982" xr:uid="{1AD5FBB9-03B2-41EF-B5DD-364BC9F06F4F}"/>
    <cellStyle name="Percent 3 5 12" xfId="12782" xr:uid="{00000000-0005-0000-0000-0000EE310000}"/>
    <cellStyle name="Percent 3 5 12 10" xfId="12783" xr:uid="{00000000-0005-0000-0000-0000EF310000}"/>
    <cellStyle name="Percent 3 5 12 10 2" xfId="31983" xr:uid="{8B6562F5-3D19-4D1B-84E7-488BD3792114}"/>
    <cellStyle name="Percent 3 5 12 11" xfId="22823" xr:uid="{D84AE312-4B16-4C02-92BB-A43EBF629AFA}"/>
    <cellStyle name="Percent 3 5 12 2" xfId="12784" xr:uid="{00000000-0005-0000-0000-0000F0310000}"/>
    <cellStyle name="Percent 3 5 12 2 2" xfId="31984" xr:uid="{A60125FB-AADA-4606-83CA-BC5899112609}"/>
    <cellStyle name="Percent 3 5 12 3" xfId="12785" xr:uid="{00000000-0005-0000-0000-0000F1310000}"/>
    <cellStyle name="Percent 3 5 12 3 2" xfId="31985" xr:uid="{D56EC2AD-0F20-4C02-B947-48EC807438B0}"/>
    <cellStyle name="Percent 3 5 12 4" xfId="12786" xr:uid="{00000000-0005-0000-0000-0000F2310000}"/>
    <cellStyle name="Percent 3 5 12 4 2" xfId="31986" xr:uid="{19F68CBD-3B2B-4495-8D71-9AC411A43BF4}"/>
    <cellStyle name="Percent 3 5 12 5" xfId="12787" xr:uid="{00000000-0005-0000-0000-0000F3310000}"/>
    <cellStyle name="Percent 3 5 12 5 2" xfId="31987" xr:uid="{9FF2F871-B1EB-4E3D-B06D-944DE35BD198}"/>
    <cellStyle name="Percent 3 5 12 6" xfId="12788" xr:uid="{00000000-0005-0000-0000-0000F4310000}"/>
    <cellStyle name="Percent 3 5 12 6 2" xfId="31988" xr:uid="{31661519-E379-419B-96B8-BEC37ED016B7}"/>
    <cellStyle name="Percent 3 5 12 7" xfId="12789" xr:uid="{00000000-0005-0000-0000-0000F5310000}"/>
    <cellStyle name="Percent 3 5 12 7 2" xfId="31989" xr:uid="{ECCE2288-6957-4068-A840-5C5A06A8A7BD}"/>
    <cellStyle name="Percent 3 5 12 8" xfId="12790" xr:uid="{00000000-0005-0000-0000-0000F6310000}"/>
    <cellStyle name="Percent 3 5 12 8 2" xfId="31990" xr:uid="{EA855579-860F-4DE3-AD8F-01350905E047}"/>
    <cellStyle name="Percent 3 5 12 9" xfId="12791" xr:uid="{00000000-0005-0000-0000-0000F7310000}"/>
    <cellStyle name="Percent 3 5 12 9 2" xfId="31991" xr:uid="{5DE2CA6C-408D-489F-B8A0-A3B23127C762}"/>
    <cellStyle name="Percent 3 5 13" xfId="12792" xr:uid="{00000000-0005-0000-0000-0000F8310000}"/>
    <cellStyle name="Percent 3 5 13 10" xfId="12793" xr:uid="{00000000-0005-0000-0000-0000F9310000}"/>
    <cellStyle name="Percent 3 5 13 10 2" xfId="31992" xr:uid="{71295882-6287-43A2-961A-8D5164724552}"/>
    <cellStyle name="Percent 3 5 13 11" xfId="22824" xr:uid="{5B2B5BA0-DA6B-470B-9031-C2F3C7EEF6A1}"/>
    <cellStyle name="Percent 3 5 13 2" xfId="12794" xr:uid="{00000000-0005-0000-0000-0000FA310000}"/>
    <cellStyle name="Percent 3 5 13 2 2" xfId="31993" xr:uid="{DA70298F-DAE7-4DB3-9532-6CB258EA3B1E}"/>
    <cellStyle name="Percent 3 5 13 3" xfId="12795" xr:uid="{00000000-0005-0000-0000-0000FB310000}"/>
    <cellStyle name="Percent 3 5 13 3 2" xfId="31994" xr:uid="{4E2633BB-CC0B-41A6-A504-02933CB602FC}"/>
    <cellStyle name="Percent 3 5 13 4" xfId="12796" xr:uid="{00000000-0005-0000-0000-0000FC310000}"/>
    <cellStyle name="Percent 3 5 13 4 2" xfId="31995" xr:uid="{EC4C0F69-4E78-47DC-9345-7A6FD1100F4D}"/>
    <cellStyle name="Percent 3 5 13 5" xfId="12797" xr:uid="{00000000-0005-0000-0000-0000FD310000}"/>
    <cellStyle name="Percent 3 5 13 5 2" xfId="31996" xr:uid="{181BE47E-5CD8-40AD-91D3-9B51BB1B88A2}"/>
    <cellStyle name="Percent 3 5 13 6" xfId="12798" xr:uid="{00000000-0005-0000-0000-0000FE310000}"/>
    <cellStyle name="Percent 3 5 13 6 2" xfId="31997" xr:uid="{2ADBDFF0-1CFD-45FE-91BC-E732C0C14ED7}"/>
    <cellStyle name="Percent 3 5 13 7" xfId="12799" xr:uid="{00000000-0005-0000-0000-0000FF310000}"/>
    <cellStyle name="Percent 3 5 13 7 2" xfId="31998" xr:uid="{C6C88A39-C95B-4DFC-AE53-D15CC42CF77C}"/>
    <cellStyle name="Percent 3 5 13 8" xfId="12800" xr:uid="{00000000-0005-0000-0000-000000320000}"/>
    <cellStyle name="Percent 3 5 13 8 2" xfId="31999" xr:uid="{6422347D-1FE6-445B-AEEC-BE64245874DA}"/>
    <cellStyle name="Percent 3 5 13 9" xfId="12801" xr:uid="{00000000-0005-0000-0000-000001320000}"/>
    <cellStyle name="Percent 3 5 13 9 2" xfId="32000" xr:uid="{259FA8E4-3E9F-43E3-807B-9FFE593B9EA7}"/>
    <cellStyle name="Percent 3 5 14" xfId="12802" xr:uid="{00000000-0005-0000-0000-000002320000}"/>
    <cellStyle name="Percent 3 5 14 10" xfId="12803" xr:uid="{00000000-0005-0000-0000-000003320000}"/>
    <cellStyle name="Percent 3 5 14 10 2" xfId="32001" xr:uid="{F51F7899-2E76-4FD2-9BD5-095509D3B0E5}"/>
    <cellStyle name="Percent 3 5 14 11" xfId="22825" xr:uid="{6C736AA7-E173-4BCF-895A-F4FB854F73C7}"/>
    <cellStyle name="Percent 3 5 14 2" xfId="12804" xr:uid="{00000000-0005-0000-0000-000004320000}"/>
    <cellStyle name="Percent 3 5 14 2 2" xfId="32002" xr:uid="{C6D680C8-C08A-40BC-AE0B-4C94631C8B39}"/>
    <cellStyle name="Percent 3 5 14 3" xfId="12805" xr:uid="{00000000-0005-0000-0000-000005320000}"/>
    <cellStyle name="Percent 3 5 14 3 2" xfId="32003" xr:uid="{EAD0A4C7-3A8D-4405-9959-697A79051556}"/>
    <cellStyle name="Percent 3 5 14 4" xfId="12806" xr:uid="{00000000-0005-0000-0000-000006320000}"/>
    <cellStyle name="Percent 3 5 14 4 2" xfId="32004" xr:uid="{8C149E9E-1320-42FC-9319-A059323CC62C}"/>
    <cellStyle name="Percent 3 5 14 5" xfId="12807" xr:uid="{00000000-0005-0000-0000-000007320000}"/>
    <cellStyle name="Percent 3 5 14 5 2" xfId="32005" xr:uid="{8421E0D5-A609-4DE2-B345-F7038FF77E7B}"/>
    <cellStyle name="Percent 3 5 14 6" xfId="12808" xr:uid="{00000000-0005-0000-0000-000008320000}"/>
    <cellStyle name="Percent 3 5 14 6 2" xfId="32006" xr:uid="{B8D580D6-CE1E-4A32-9643-918D9F5FE823}"/>
    <cellStyle name="Percent 3 5 14 7" xfId="12809" xr:uid="{00000000-0005-0000-0000-000009320000}"/>
    <cellStyle name="Percent 3 5 14 7 2" xfId="32007" xr:uid="{AACD5C8E-C9E0-44E3-A686-C1753B93E61E}"/>
    <cellStyle name="Percent 3 5 14 8" xfId="12810" xr:uid="{00000000-0005-0000-0000-00000A320000}"/>
    <cellStyle name="Percent 3 5 14 8 2" xfId="32008" xr:uid="{F389C43B-EE59-4C64-944A-6A4223E96419}"/>
    <cellStyle name="Percent 3 5 14 9" xfId="12811" xr:uid="{00000000-0005-0000-0000-00000B320000}"/>
    <cellStyle name="Percent 3 5 14 9 2" xfId="32009" xr:uid="{E520447F-2EC1-4637-BD13-D2E099D1693A}"/>
    <cellStyle name="Percent 3 5 15" xfId="12812" xr:uid="{00000000-0005-0000-0000-00000C320000}"/>
    <cellStyle name="Percent 3 5 15 10" xfId="12813" xr:uid="{00000000-0005-0000-0000-00000D320000}"/>
    <cellStyle name="Percent 3 5 15 10 2" xfId="32010" xr:uid="{E809A651-5A1C-48A7-B19E-BD9ADA4E96D2}"/>
    <cellStyle name="Percent 3 5 15 11" xfId="22826" xr:uid="{48B5947E-31E0-4E27-A6F2-864F806B6457}"/>
    <cellStyle name="Percent 3 5 15 2" xfId="12814" xr:uid="{00000000-0005-0000-0000-00000E320000}"/>
    <cellStyle name="Percent 3 5 15 2 2" xfId="32011" xr:uid="{ADA1ABB7-EADD-480F-B11C-A606CE4D7F4B}"/>
    <cellStyle name="Percent 3 5 15 3" xfId="12815" xr:uid="{00000000-0005-0000-0000-00000F320000}"/>
    <cellStyle name="Percent 3 5 15 3 2" xfId="32012" xr:uid="{221BB565-6D64-4378-8230-869B072D0D1B}"/>
    <cellStyle name="Percent 3 5 15 4" xfId="12816" xr:uid="{00000000-0005-0000-0000-000010320000}"/>
    <cellStyle name="Percent 3 5 15 4 2" xfId="32013" xr:uid="{BBDCE76D-A576-43BD-8A0B-06FA7CBF9BEF}"/>
    <cellStyle name="Percent 3 5 15 5" xfId="12817" xr:uid="{00000000-0005-0000-0000-000011320000}"/>
    <cellStyle name="Percent 3 5 15 5 2" xfId="32014" xr:uid="{701AA0AD-1DBF-4287-8E62-55498519BEED}"/>
    <cellStyle name="Percent 3 5 15 6" xfId="12818" xr:uid="{00000000-0005-0000-0000-000012320000}"/>
    <cellStyle name="Percent 3 5 15 6 2" xfId="32015" xr:uid="{48B70F9E-C456-4D67-8504-B85EB3CA1AFE}"/>
    <cellStyle name="Percent 3 5 15 7" xfId="12819" xr:uid="{00000000-0005-0000-0000-000013320000}"/>
    <cellStyle name="Percent 3 5 15 7 2" xfId="32016" xr:uid="{84587A19-3046-4296-A6AB-DFBCD1C11D71}"/>
    <cellStyle name="Percent 3 5 15 8" xfId="12820" xr:uid="{00000000-0005-0000-0000-000014320000}"/>
    <cellStyle name="Percent 3 5 15 8 2" xfId="32017" xr:uid="{8557EEC4-9317-4D94-A027-CA8204F39EF3}"/>
    <cellStyle name="Percent 3 5 15 9" xfId="12821" xr:uid="{00000000-0005-0000-0000-000015320000}"/>
    <cellStyle name="Percent 3 5 15 9 2" xfId="32018" xr:uid="{76BC2B6B-636B-44CE-968F-37B78A32CAA8}"/>
    <cellStyle name="Percent 3 5 16" xfId="12822" xr:uid="{00000000-0005-0000-0000-000016320000}"/>
    <cellStyle name="Percent 3 5 16 2" xfId="12823" xr:uid="{00000000-0005-0000-0000-000017320000}"/>
    <cellStyle name="Percent 3 5 16 2 2" xfId="32019" xr:uid="{15AEBD72-816C-4EF8-8F35-CE30BE2D6342}"/>
    <cellStyle name="Percent 3 5 16 3" xfId="12824" xr:uid="{00000000-0005-0000-0000-000018320000}"/>
    <cellStyle name="Percent 3 5 16 3 2" xfId="32020" xr:uid="{033EEF68-C9CB-4310-B7ED-35E0B6683CC8}"/>
    <cellStyle name="Percent 3 5 16 4" xfId="12825" xr:uid="{00000000-0005-0000-0000-000019320000}"/>
    <cellStyle name="Percent 3 5 16 4 2" xfId="32021" xr:uid="{4D72E879-A8F1-44F6-AE41-E68711489F53}"/>
    <cellStyle name="Percent 3 5 16 5" xfId="12826" xr:uid="{00000000-0005-0000-0000-00001A320000}"/>
    <cellStyle name="Percent 3 5 16 5 2" xfId="32022" xr:uid="{15FE73F6-D2D9-4EAF-9CE7-8512E9BD8CD9}"/>
    <cellStyle name="Percent 3 5 16 6" xfId="22827" xr:uid="{1431B94D-6E70-4302-94D2-A8752597EDCF}"/>
    <cellStyle name="Percent 3 5 17" xfId="12827" xr:uid="{00000000-0005-0000-0000-00001B320000}"/>
    <cellStyle name="Percent 3 5 17 2" xfId="12828" xr:uid="{00000000-0005-0000-0000-00001C320000}"/>
    <cellStyle name="Percent 3 5 17 2 2" xfId="32023" xr:uid="{1059A9FE-2D78-412A-8EE9-C6B0CB1DBA5B}"/>
    <cellStyle name="Percent 3 5 17 3" xfId="12829" xr:uid="{00000000-0005-0000-0000-00001D320000}"/>
    <cellStyle name="Percent 3 5 17 3 2" xfId="32024" xr:uid="{EA61CB55-6C04-41CB-8265-2B5FA8C2C59B}"/>
    <cellStyle name="Percent 3 5 17 4" xfId="12830" xr:uid="{00000000-0005-0000-0000-00001E320000}"/>
    <cellStyle name="Percent 3 5 17 4 2" xfId="32025" xr:uid="{8FA9CCB0-8CBD-46B4-9560-530B41881D1C}"/>
    <cellStyle name="Percent 3 5 17 5" xfId="12831" xr:uid="{00000000-0005-0000-0000-00001F320000}"/>
    <cellStyle name="Percent 3 5 17 5 2" xfId="32026" xr:uid="{5EA907B9-03C8-4DC0-9BAF-5B6CB1A9D373}"/>
    <cellStyle name="Percent 3 5 17 6" xfId="22828" xr:uid="{6A647726-F4D9-4640-A333-EB3FC9D5C773}"/>
    <cellStyle name="Percent 3 5 18" xfId="12832" xr:uid="{00000000-0005-0000-0000-000020320000}"/>
    <cellStyle name="Percent 3 5 18 2" xfId="22820" xr:uid="{33D1D042-36B7-4B42-A458-21C2A98C7D87}"/>
    <cellStyle name="Percent 3 5 19" xfId="12833" xr:uid="{00000000-0005-0000-0000-000021320000}"/>
    <cellStyle name="Percent 3 5 19 2" xfId="32027" xr:uid="{780C3006-CCEF-47C9-88FF-BA0FFD28CA48}"/>
    <cellStyle name="Percent 3 5 2" xfId="12834" xr:uid="{00000000-0005-0000-0000-000022320000}"/>
    <cellStyle name="Percent 3 5 2 10" xfId="12835" xr:uid="{00000000-0005-0000-0000-000023320000}"/>
    <cellStyle name="Percent 3 5 2 10 2" xfId="32028" xr:uid="{6FFCB925-72BF-4E19-9FB8-CE22B7D1B0B4}"/>
    <cellStyle name="Percent 3 5 2 11" xfId="22829" xr:uid="{CD5B5F77-0976-44A8-97A0-DBD973990E8B}"/>
    <cellStyle name="Percent 3 5 2 2" xfId="12836" xr:uid="{00000000-0005-0000-0000-000024320000}"/>
    <cellStyle name="Percent 3 5 2 2 2" xfId="32029" xr:uid="{B94015C9-30AF-4EFB-A5C9-8A039468E355}"/>
    <cellStyle name="Percent 3 5 2 3" xfId="12837" xr:uid="{00000000-0005-0000-0000-000025320000}"/>
    <cellStyle name="Percent 3 5 2 3 2" xfId="32030" xr:uid="{1AFA2022-A42A-45FF-8F98-461E3E8A00C1}"/>
    <cellStyle name="Percent 3 5 2 4" xfId="12838" xr:uid="{00000000-0005-0000-0000-000026320000}"/>
    <cellStyle name="Percent 3 5 2 4 2" xfId="32031" xr:uid="{6237E71A-8F2D-4383-A127-B738F3060019}"/>
    <cellStyle name="Percent 3 5 2 5" xfId="12839" xr:uid="{00000000-0005-0000-0000-000027320000}"/>
    <cellStyle name="Percent 3 5 2 5 2" xfId="32032" xr:uid="{1F6DD2F8-633D-4366-9747-FD0AEE977A3A}"/>
    <cellStyle name="Percent 3 5 2 6" xfId="12840" xr:uid="{00000000-0005-0000-0000-000028320000}"/>
    <cellStyle name="Percent 3 5 2 6 2" xfId="32033" xr:uid="{52821670-7365-4226-9802-C05206C88E1D}"/>
    <cellStyle name="Percent 3 5 2 7" xfId="12841" xr:uid="{00000000-0005-0000-0000-000029320000}"/>
    <cellStyle name="Percent 3 5 2 7 2" xfId="32034" xr:uid="{732A6100-03D8-4381-890A-22B967D076A7}"/>
    <cellStyle name="Percent 3 5 2 8" xfId="12842" xr:uid="{00000000-0005-0000-0000-00002A320000}"/>
    <cellStyle name="Percent 3 5 2 8 2" xfId="32035" xr:uid="{36441CE3-37D3-4175-9D16-F215BAA6DCBB}"/>
    <cellStyle name="Percent 3 5 2 9" xfId="12843" xr:uid="{00000000-0005-0000-0000-00002B320000}"/>
    <cellStyle name="Percent 3 5 2 9 2" xfId="32036" xr:uid="{BE772337-C934-4F0A-8620-732681947F58}"/>
    <cellStyle name="Percent 3 5 20" xfId="12844" xr:uid="{00000000-0005-0000-0000-00002C320000}"/>
    <cellStyle name="Percent 3 5 20 2" xfId="32037" xr:uid="{E075DB9F-0ED0-4566-BEF4-F76D747B28C5}"/>
    <cellStyle name="Percent 3 5 21" xfId="12845" xr:uid="{00000000-0005-0000-0000-00002D320000}"/>
    <cellStyle name="Percent 3 5 21 2" xfId="32038" xr:uid="{5FE17162-82E5-426F-BEDE-4944B3507AEC}"/>
    <cellStyle name="Percent 3 5 22" xfId="12846" xr:uid="{00000000-0005-0000-0000-00002E320000}"/>
    <cellStyle name="Percent 3 5 22 2" xfId="32039" xr:uid="{278B3BBC-0E09-4088-9BD0-7953EE7E2E2B}"/>
    <cellStyle name="Percent 3 5 23" xfId="12847" xr:uid="{00000000-0005-0000-0000-00002F320000}"/>
    <cellStyle name="Percent 3 5 23 2" xfId="32040" xr:uid="{54CCDBA6-023B-4D6D-AC86-E489996F6480}"/>
    <cellStyle name="Percent 3 5 24" xfId="12848" xr:uid="{00000000-0005-0000-0000-000030320000}"/>
    <cellStyle name="Percent 3 5 24 2" xfId="32041" xr:uid="{5314ADEB-997E-4340-BAFE-E2A952C45FC1}"/>
    <cellStyle name="Percent 3 5 25" xfId="12849" xr:uid="{00000000-0005-0000-0000-000031320000}"/>
    <cellStyle name="Percent 3 5 25 2" xfId="32042" xr:uid="{3ABD06AC-18AC-4488-AB7B-A78963DF516A}"/>
    <cellStyle name="Percent 3 5 26" xfId="20416" xr:uid="{BCAE1751-CC0E-43E8-8AA9-91BD007006FF}"/>
    <cellStyle name="Percent 3 5 3" xfId="12850" xr:uid="{00000000-0005-0000-0000-000032320000}"/>
    <cellStyle name="Percent 3 5 3 10" xfId="12851" xr:uid="{00000000-0005-0000-0000-000033320000}"/>
    <cellStyle name="Percent 3 5 3 10 2" xfId="32043" xr:uid="{3DCB54AD-AA37-4B85-8775-ECF80AA6B030}"/>
    <cellStyle name="Percent 3 5 3 11" xfId="22830" xr:uid="{2098A7A7-A5A3-47D7-9DC0-AE1BB5A827F4}"/>
    <cellStyle name="Percent 3 5 3 2" xfId="12852" xr:uid="{00000000-0005-0000-0000-000034320000}"/>
    <cellStyle name="Percent 3 5 3 2 2" xfId="32044" xr:uid="{34211FB0-2667-44B6-8819-653F8BD8E651}"/>
    <cellStyle name="Percent 3 5 3 3" xfId="12853" xr:uid="{00000000-0005-0000-0000-000035320000}"/>
    <cellStyle name="Percent 3 5 3 3 2" xfId="32045" xr:uid="{50FFBEFD-F090-480C-9AC7-233BFAFB6033}"/>
    <cellStyle name="Percent 3 5 3 4" xfId="12854" xr:uid="{00000000-0005-0000-0000-000036320000}"/>
    <cellStyle name="Percent 3 5 3 4 2" xfId="32046" xr:uid="{273B9300-B4D3-484C-B5E1-BD40D3CBFD94}"/>
    <cellStyle name="Percent 3 5 3 5" xfId="12855" xr:uid="{00000000-0005-0000-0000-000037320000}"/>
    <cellStyle name="Percent 3 5 3 5 2" xfId="32047" xr:uid="{436C13BD-33E5-45F1-83CE-A12752931A79}"/>
    <cellStyle name="Percent 3 5 3 6" xfId="12856" xr:uid="{00000000-0005-0000-0000-000038320000}"/>
    <cellStyle name="Percent 3 5 3 6 2" xfId="32048" xr:uid="{BADF40D8-3110-441F-BAC3-6D192ACD61F5}"/>
    <cellStyle name="Percent 3 5 3 7" xfId="12857" xr:uid="{00000000-0005-0000-0000-000039320000}"/>
    <cellStyle name="Percent 3 5 3 7 2" xfId="32049" xr:uid="{3C7E6462-04A5-40EB-AB44-C7044E6BA3A8}"/>
    <cellStyle name="Percent 3 5 3 8" xfId="12858" xr:uid="{00000000-0005-0000-0000-00003A320000}"/>
    <cellStyle name="Percent 3 5 3 8 2" xfId="32050" xr:uid="{89946199-E1E7-49C9-94C6-6212C188D11E}"/>
    <cellStyle name="Percent 3 5 3 9" xfId="12859" xr:uid="{00000000-0005-0000-0000-00003B320000}"/>
    <cellStyle name="Percent 3 5 3 9 2" xfId="32051" xr:uid="{42BEA310-EAAD-45B3-8A63-D355529AC659}"/>
    <cellStyle name="Percent 3 5 4" xfId="12860" xr:uid="{00000000-0005-0000-0000-00003C320000}"/>
    <cellStyle name="Percent 3 5 4 10" xfId="12861" xr:uid="{00000000-0005-0000-0000-00003D320000}"/>
    <cellStyle name="Percent 3 5 4 10 2" xfId="32052" xr:uid="{3F1F8022-CAA5-401E-845F-8A55A0A20333}"/>
    <cellStyle name="Percent 3 5 4 11" xfId="22831" xr:uid="{3CDED924-AC8B-4179-8A4B-7B5F19F34129}"/>
    <cellStyle name="Percent 3 5 4 2" xfId="12862" xr:uid="{00000000-0005-0000-0000-00003E320000}"/>
    <cellStyle name="Percent 3 5 4 2 2" xfId="32053" xr:uid="{72D73524-7C0B-40E6-9BD9-22DAD6619451}"/>
    <cellStyle name="Percent 3 5 4 3" xfId="12863" xr:uid="{00000000-0005-0000-0000-00003F320000}"/>
    <cellStyle name="Percent 3 5 4 3 2" xfId="32054" xr:uid="{0E612EC4-D428-49F3-A4CD-CEDB147BE1F5}"/>
    <cellStyle name="Percent 3 5 4 4" xfId="12864" xr:uid="{00000000-0005-0000-0000-000040320000}"/>
    <cellStyle name="Percent 3 5 4 4 2" xfId="32055" xr:uid="{6957AB31-5B9E-4C1B-9D21-59424DE9AAA2}"/>
    <cellStyle name="Percent 3 5 4 5" xfId="12865" xr:uid="{00000000-0005-0000-0000-000041320000}"/>
    <cellStyle name="Percent 3 5 4 5 2" xfId="32056" xr:uid="{5B4D7CEA-D84C-49F0-BDEA-825285956E74}"/>
    <cellStyle name="Percent 3 5 4 6" xfId="12866" xr:uid="{00000000-0005-0000-0000-000042320000}"/>
    <cellStyle name="Percent 3 5 4 6 2" xfId="32057" xr:uid="{0CD65FB6-0173-4866-89EC-5BECD30E6012}"/>
    <cellStyle name="Percent 3 5 4 7" xfId="12867" xr:uid="{00000000-0005-0000-0000-000043320000}"/>
    <cellStyle name="Percent 3 5 4 7 2" xfId="32058" xr:uid="{4B335A24-1853-480F-83C8-74CA27DB3C59}"/>
    <cellStyle name="Percent 3 5 4 8" xfId="12868" xr:uid="{00000000-0005-0000-0000-000044320000}"/>
    <cellStyle name="Percent 3 5 4 8 2" xfId="32059" xr:uid="{C0DF57E4-E713-4395-8ACB-12401C6AF281}"/>
    <cellStyle name="Percent 3 5 4 9" xfId="12869" xr:uid="{00000000-0005-0000-0000-000045320000}"/>
    <cellStyle name="Percent 3 5 4 9 2" xfId="32060" xr:uid="{F5B46299-CF87-493D-B19D-FA2A40228DDA}"/>
    <cellStyle name="Percent 3 5 5" xfId="12870" xr:uid="{00000000-0005-0000-0000-000046320000}"/>
    <cellStyle name="Percent 3 5 5 10" xfId="12871" xr:uid="{00000000-0005-0000-0000-000047320000}"/>
    <cellStyle name="Percent 3 5 5 10 2" xfId="32061" xr:uid="{7B0E528F-9645-467E-B1AB-366AC1C42804}"/>
    <cellStyle name="Percent 3 5 5 11" xfId="22832" xr:uid="{6AB32499-B76F-429D-B571-A65A4FD1A7A8}"/>
    <cellStyle name="Percent 3 5 5 2" xfId="12872" xr:uid="{00000000-0005-0000-0000-000048320000}"/>
    <cellStyle name="Percent 3 5 5 2 2" xfId="32062" xr:uid="{81640A61-FE97-4A1A-833F-832F0C4E55BA}"/>
    <cellStyle name="Percent 3 5 5 3" xfId="12873" xr:uid="{00000000-0005-0000-0000-000049320000}"/>
    <cellStyle name="Percent 3 5 5 3 2" xfId="32063" xr:uid="{1ECE1622-A838-491D-8D6C-D8E25A32A3CC}"/>
    <cellStyle name="Percent 3 5 5 4" xfId="12874" xr:uid="{00000000-0005-0000-0000-00004A320000}"/>
    <cellStyle name="Percent 3 5 5 4 2" xfId="32064" xr:uid="{A95C0523-6B4A-47E6-85A7-B1E26C18A4CD}"/>
    <cellStyle name="Percent 3 5 5 5" xfId="12875" xr:uid="{00000000-0005-0000-0000-00004B320000}"/>
    <cellStyle name="Percent 3 5 5 5 2" xfId="32065" xr:uid="{918B833C-EC63-40AD-B7F0-5EBDEC190752}"/>
    <cellStyle name="Percent 3 5 5 6" xfId="12876" xr:uid="{00000000-0005-0000-0000-00004C320000}"/>
    <cellStyle name="Percent 3 5 5 6 2" xfId="32066" xr:uid="{9CD6DD5C-7C82-4747-9D50-D678F8DFD6B0}"/>
    <cellStyle name="Percent 3 5 5 7" xfId="12877" xr:uid="{00000000-0005-0000-0000-00004D320000}"/>
    <cellStyle name="Percent 3 5 5 7 2" xfId="32067" xr:uid="{37CB3A9E-2443-449B-AF97-20B11FBB1390}"/>
    <cellStyle name="Percent 3 5 5 8" xfId="12878" xr:uid="{00000000-0005-0000-0000-00004E320000}"/>
    <cellStyle name="Percent 3 5 5 8 2" xfId="32068" xr:uid="{3339AB99-5B55-409F-ADC8-357C74542C6B}"/>
    <cellStyle name="Percent 3 5 5 9" xfId="12879" xr:uid="{00000000-0005-0000-0000-00004F320000}"/>
    <cellStyle name="Percent 3 5 5 9 2" xfId="32069" xr:uid="{C0B04F5D-A079-4BAB-8031-6A6BA92C88BF}"/>
    <cellStyle name="Percent 3 5 6" xfId="12880" xr:uid="{00000000-0005-0000-0000-000050320000}"/>
    <cellStyle name="Percent 3 5 6 10" xfId="12881" xr:uid="{00000000-0005-0000-0000-000051320000}"/>
    <cellStyle name="Percent 3 5 6 10 2" xfId="32070" xr:uid="{17B33862-61E4-4BB5-90A9-14D581BBB018}"/>
    <cellStyle name="Percent 3 5 6 11" xfId="22833" xr:uid="{2F72D845-28E3-48EC-9D21-7023B8C11AA2}"/>
    <cellStyle name="Percent 3 5 6 2" xfId="12882" xr:uid="{00000000-0005-0000-0000-000052320000}"/>
    <cellStyle name="Percent 3 5 6 2 2" xfId="32071" xr:uid="{A9E5EEF7-9EC8-4709-BE27-83B3A8C0BA1A}"/>
    <cellStyle name="Percent 3 5 6 3" xfId="12883" xr:uid="{00000000-0005-0000-0000-000053320000}"/>
    <cellStyle name="Percent 3 5 6 3 2" xfId="32072" xr:uid="{F171A7CE-13C1-4FBD-9159-85A7D42233CC}"/>
    <cellStyle name="Percent 3 5 6 4" xfId="12884" xr:uid="{00000000-0005-0000-0000-000054320000}"/>
    <cellStyle name="Percent 3 5 6 4 2" xfId="32073" xr:uid="{79F419B0-C3B6-4E5E-8FEB-4B0D94F0D900}"/>
    <cellStyle name="Percent 3 5 6 5" xfId="12885" xr:uid="{00000000-0005-0000-0000-000055320000}"/>
    <cellStyle name="Percent 3 5 6 5 2" xfId="32074" xr:uid="{EB992913-A4F9-4091-9E39-D69969E14CB7}"/>
    <cellStyle name="Percent 3 5 6 6" xfId="12886" xr:uid="{00000000-0005-0000-0000-000056320000}"/>
    <cellStyle name="Percent 3 5 6 6 2" xfId="32075" xr:uid="{96333F50-4C47-4A29-B177-76AE159FF6EA}"/>
    <cellStyle name="Percent 3 5 6 7" xfId="12887" xr:uid="{00000000-0005-0000-0000-000057320000}"/>
    <cellStyle name="Percent 3 5 6 7 2" xfId="32076" xr:uid="{E0BE327E-2D3D-45F4-BDF3-B791ECE9C83D}"/>
    <cellStyle name="Percent 3 5 6 8" xfId="12888" xr:uid="{00000000-0005-0000-0000-000058320000}"/>
    <cellStyle name="Percent 3 5 6 8 2" xfId="32077" xr:uid="{1F7DF434-CA3D-4082-AA83-3AA81BFBE986}"/>
    <cellStyle name="Percent 3 5 6 9" xfId="12889" xr:uid="{00000000-0005-0000-0000-000059320000}"/>
    <cellStyle name="Percent 3 5 6 9 2" xfId="32078" xr:uid="{86BB08B8-CDE2-47CE-BDA7-799AA246D725}"/>
    <cellStyle name="Percent 3 5 7" xfId="12890" xr:uid="{00000000-0005-0000-0000-00005A320000}"/>
    <cellStyle name="Percent 3 5 7 10" xfId="12891" xr:uid="{00000000-0005-0000-0000-00005B320000}"/>
    <cellStyle name="Percent 3 5 7 10 2" xfId="32079" xr:uid="{723A5B88-6ECD-4C04-8E20-DA8314CC2F53}"/>
    <cellStyle name="Percent 3 5 7 11" xfId="22834" xr:uid="{6DD9BDBB-E8EC-4B47-8B35-B5D2008BCB3E}"/>
    <cellStyle name="Percent 3 5 7 2" xfId="12892" xr:uid="{00000000-0005-0000-0000-00005C320000}"/>
    <cellStyle name="Percent 3 5 7 2 2" xfId="32080" xr:uid="{1BE46D9B-EC94-4680-AA5C-353021C48FD6}"/>
    <cellStyle name="Percent 3 5 7 3" xfId="12893" xr:uid="{00000000-0005-0000-0000-00005D320000}"/>
    <cellStyle name="Percent 3 5 7 3 2" xfId="32081" xr:uid="{6017BF94-D912-4C21-87AD-8F1280624868}"/>
    <cellStyle name="Percent 3 5 7 4" xfId="12894" xr:uid="{00000000-0005-0000-0000-00005E320000}"/>
    <cellStyle name="Percent 3 5 7 4 2" xfId="32082" xr:uid="{55BC51BB-36BB-4BD5-9221-40E5ED03E07F}"/>
    <cellStyle name="Percent 3 5 7 5" xfId="12895" xr:uid="{00000000-0005-0000-0000-00005F320000}"/>
    <cellStyle name="Percent 3 5 7 5 2" xfId="32083" xr:uid="{06A24417-FC50-4A39-BA05-FAEE69D9F240}"/>
    <cellStyle name="Percent 3 5 7 6" xfId="12896" xr:uid="{00000000-0005-0000-0000-000060320000}"/>
    <cellStyle name="Percent 3 5 7 6 2" xfId="32084" xr:uid="{B6D7A286-E4BD-4F93-9FE7-4141CA2387DF}"/>
    <cellStyle name="Percent 3 5 7 7" xfId="12897" xr:uid="{00000000-0005-0000-0000-000061320000}"/>
    <cellStyle name="Percent 3 5 7 7 2" xfId="32085" xr:uid="{7AC2DF5A-BAC6-43FA-AAB7-66A997C970C0}"/>
    <cellStyle name="Percent 3 5 7 8" xfId="12898" xr:uid="{00000000-0005-0000-0000-000062320000}"/>
    <cellStyle name="Percent 3 5 7 8 2" xfId="32086" xr:uid="{4DC64027-77C8-4F29-8035-098A2E696A91}"/>
    <cellStyle name="Percent 3 5 7 9" xfId="12899" xr:uid="{00000000-0005-0000-0000-000063320000}"/>
    <cellStyle name="Percent 3 5 7 9 2" xfId="32087" xr:uid="{BA737537-A188-4978-9FA1-9D92560A3023}"/>
    <cellStyle name="Percent 3 5 8" xfId="12900" xr:uid="{00000000-0005-0000-0000-000064320000}"/>
    <cellStyle name="Percent 3 5 8 10" xfId="12901" xr:uid="{00000000-0005-0000-0000-000065320000}"/>
    <cellStyle name="Percent 3 5 8 10 2" xfId="32088" xr:uid="{45B8313B-D88A-49E5-9944-82498BF486EB}"/>
    <cellStyle name="Percent 3 5 8 11" xfId="22835" xr:uid="{FE09DD1D-9B4D-4275-A0FA-93ADA5E381BA}"/>
    <cellStyle name="Percent 3 5 8 2" xfId="12902" xr:uid="{00000000-0005-0000-0000-000066320000}"/>
    <cellStyle name="Percent 3 5 8 2 2" xfId="32089" xr:uid="{A29BB29D-48D9-4C6F-9AD5-E57258D431A4}"/>
    <cellStyle name="Percent 3 5 8 3" xfId="12903" xr:uid="{00000000-0005-0000-0000-000067320000}"/>
    <cellStyle name="Percent 3 5 8 3 2" xfId="32090" xr:uid="{F3ECB963-F354-4926-AFFA-50673B6EB7AD}"/>
    <cellStyle name="Percent 3 5 8 4" xfId="12904" xr:uid="{00000000-0005-0000-0000-000068320000}"/>
    <cellStyle name="Percent 3 5 8 4 2" xfId="32091" xr:uid="{904CC24A-9900-4004-9246-CF2524F1C49A}"/>
    <cellStyle name="Percent 3 5 8 5" xfId="12905" xr:uid="{00000000-0005-0000-0000-000069320000}"/>
    <cellStyle name="Percent 3 5 8 5 2" xfId="32092" xr:uid="{101E97A5-7908-4A5A-8866-8262828BFBB9}"/>
    <cellStyle name="Percent 3 5 8 6" xfId="12906" xr:uid="{00000000-0005-0000-0000-00006A320000}"/>
    <cellStyle name="Percent 3 5 8 6 2" xfId="32093" xr:uid="{71FCD1F5-5BFE-45DB-8B4B-802AF416DFBC}"/>
    <cellStyle name="Percent 3 5 8 7" xfId="12907" xr:uid="{00000000-0005-0000-0000-00006B320000}"/>
    <cellStyle name="Percent 3 5 8 7 2" xfId="32094" xr:uid="{E2B513A1-8A66-4AF2-AA00-544C025C746A}"/>
    <cellStyle name="Percent 3 5 8 8" xfId="12908" xr:uid="{00000000-0005-0000-0000-00006C320000}"/>
    <cellStyle name="Percent 3 5 8 8 2" xfId="32095" xr:uid="{3182D8CB-F7B1-490D-A976-F0A5F9E6287C}"/>
    <cellStyle name="Percent 3 5 8 9" xfId="12909" xr:uid="{00000000-0005-0000-0000-00006D320000}"/>
    <cellStyle name="Percent 3 5 8 9 2" xfId="32096" xr:uid="{B8A139CC-02C3-4529-9AC7-DD76F5E09616}"/>
    <cellStyle name="Percent 3 5 9" xfId="12910" xr:uid="{00000000-0005-0000-0000-00006E320000}"/>
    <cellStyle name="Percent 3 5 9 10" xfId="12911" xr:uid="{00000000-0005-0000-0000-00006F320000}"/>
    <cellStyle name="Percent 3 5 9 10 2" xfId="32097" xr:uid="{BD4106AB-2D13-471E-BBD0-39E29C501C0F}"/>
    <cellStyle name="Percent 3 5 9 11" xfId="22836" xr:uid="{5252D6BA-AF81-4126-B967-B23E8A88529A}"/>
    <cellStyle name="Percent 3 5 9 2" xfId="12912" xr:uid="{00000000-0005-0000-0000-000070320000}"/>
    <cellStyle name="Percent 3 5 9 2 2" xfId="32098" xr:uid="{13FD5332-228E-4AB0-BC11-2315B0AA8D72}"/>
    <cellStyle name="Percent 3 5 9 3" xfId="12913" xr:uid="{00000000-0005-0000-0000-000071320000}"/>
    <cellStyle name="Percent 3 5 9 3 2" xfId="32099" xr:uid="{30F971DA-1834-44B1-BF33-05DA76C8D1EF}"/>
    <cellStyle name="Percent 3 5 9 4" xfId="12914" xr:uid="{00000000-0005-0000-0000-000072320000}"/>
    <cellStyle name="Percent 3 5 9 4 2" xfId="32100" xr:uid="{CAFF384E-B6E6-4BAA-A196-AC3FC94EBE3F}"/>
    <cellStyle name="Percent 3 5 9 5" xfId="12915" xr:uid="{00000000-0005-0000-0000-000073320000}"/>
    <cellStyle name="Percent 3 5 9 5 2" xfId="32101" xr:uid="{46A3225F-F052-43FD-96E8-C18104F031D3}"/>
    <cellStyle name="Percent 3 5 9 6" xfId="12916" xr:uid="{00000000-0005-0000-0000-000074320000}"/>
    <cellStyle name="Percent 3 5 9 6 2" xfId="32102" xr:uid="{3987B48D-9C07-47B7-A355-BBAC12B26A80}"/>
    <cellStyle name="Percent 3 5 9 7" xfId="12917" xr:uid="{00000000-0005-0000-0000-000075320000}"/>
    <cellStyle name="Percent 3 5 9 7 2" xfId="32103" xr:uid="{F29A7631-39F0-496F-AC0E-C069C4699DA0}"/>
    <cellStyle name="Percent 3 5 9 8" xfId="12918" xr:uid="{00000000-0005-0000-0000-000076320000}"/>
    <cellStyle name="Percent 3 5 9 8 2" xfId="32104" xr:uid="{312E6F68-57F1-4065-81D6-639576017B6C}"/>
    <cellStyle name="Percent 3 5 9 9" xfId="12919" xr:uid="{00000000-0005-0000-0000-000077320000}"/>
    <cellStyle name="Percent 3 5 9 9 2" xfId="32105" xr:uid="{47F43276-E30D-4D13-A585-2933EACD387F}"/>
    <cellStyle name="Percent 3 6" xfId="12920" xr:uid="{00000000-0005-0000-0000-000078320000}"/>
    <cellStyle name="Percent 3 6 10" xfId="12921" xr:uid="{00000000-0005-0000-0000-000079320000}"/>
    <cellStyle name="Percent 3 6 10 10" xfId="12922" xr:uid="{00000000-0005-0000-0000-00007A320000}"/>
    <cellStyle name="Percent 3 6 10 10 2" xfId="32106" xr:uid="{7C539FED-762E-46DF-83B5-EC52A97F4EAD}"/>
    <cellStyle name="Percent 3 6 10 11" xfId="22838" xr:uid="{CB47A13E-4865-448C-86F9-542E23CF1E6E}"/>
    <cellStyle name="Percent 3 6 10 2" xfId="12923" xr:uid="{00000000-0005-0000-0000-00007B320000}"/>
    <cellStyle name="Percent 3 6 10 2 2" xfId="32107" xr:uid="{5DD81079-5922-4C99-A0B4-A2219A5146A1}"/>
    <cellStyle name="Percent 3 6 10 3" xfId="12924" xr:uid="{00000000-0005-0000-0000-00007C320000}"/>
    <cellStyle name="Percent 3 6 10 3 2" xfId="32108" xr:uid="{ACC6A422-97F0-4C5A-BBA9-833A52E86D79}"/>
    <cellStyle name="Percent 3 6 10 4" xfId="12925" xr:uid="{00000000-0005-0000-0000-00007D320000}"/>
    <cellStyle name="Percent 3 6 10 4 2" xfId="32109" xr:uid="{1D6A10AC-AD25-460F-8338-B9EBC1940D4D}"/>
    <cellStyle name="Percent 3 6 10 5" xfId="12926" xr:uid="{00000000-0005-0000-0000-00007E320000}"/>
    <cellStyle name="Percent 3 6 10 5 2" xfId="32110" xr:uid="{C15838C6-8A79-4E1D-8500-25FD9DAC6493}"/>
    <cellStyle name="Percent 3 6 10 6" xfId="12927" xr:uid="{00000000-0005-0000-0000-00007F320000}"/>
    <cellStyle name="Percent 3 6 10 6 2" xfId="32111" xr:uid="{3FA28010-6298-4A5B-81F5-EDDDBE409457}"/>
    <cellStyle name="Percent 3 6 10 7" xfId="12928" xr:uid="{00000000-0005-0000-0000-000080320000}"/>
    <cellStyle name="Percent 3 6 10 7 2" xfId="32112" xr:uid="{703CC34D-A56D-49CE-9641-D74B4E09A172}"/>
    <cellStyle name="Percent 3 6 10 8" xfId="12929" xr:uid="{00000000-0005-0000-0000-000081320000}"/>
    <cellStyle name="Percent 3 6 10 8 2" xfId="32113" xr:uid="{24AE3E84-CC71-4335-9FBE-0FE332E6A318}"/>
    <cellStyle name="Percent 3 6 10 9" xfId="12930" xr:uid="{00000000-0005-0000-0000-000082320000}"/>
    <cellStyle name="Percent 3 6 10 9 2" xfId="32114" xr:uid="{04557D38-902E-4CC3-B8CD-AE4D6C6C24C5}"/>
    <cellStyle name="Percent 3 6 11" xfId="12931" xr:uid="{00000000-0005-0000-0000-000083320000}"/>
    <cellStyle name="Percent 3 6 11 10" xfId="12932" xr:uid="{00000000-0005-0000-0000-000084320000}"/>
    <cellStyle name="Percent 3 6 11 10 2" xfId="32115" xr:uid="{5393D974-1D2B-4D78-8CB8-80DC9F742D0F}"/>
    <cellStyle name="Percent 3 6 11 11" xfId="22839" xr:uid="{3EB1EFFA-91F1-4E14-AD5C-1565B6F40D41}"/>
    <cellStyle name="Percent 3 6 11 2" xfId="12933" xr:uid="{00000000-0005-0000-0000-000085320000}"/>
    <cellStyle name="Percent 3 6 11 2 2" xfId="32116" xr:uid="{D65605A0-68B3-442E-8845-21900DD1157E}"/>
    <cellStyle name="Percent 3 6 11 3" xfId="12934" xr:uid="{00000000-0005-0000-0000-000086320000}"/>
    <cellStyle name="Percent 3 6 11 3 2" xfId="32117" xr:uid="{502FE2B7-BBB7-431F-BDBE-CF238D1E188F}"/>
    <cellStyle name="Percent 3 6 11 4" xfId="12935" xr:uid="{00000000-0005-0000-0000-000087320000}"/>
    <cellStyle name="Percent 3 6 11 4 2" xfId="32118" xr:uid="{15BFC2EF-2DE7-4041-817E-6F617380A7FB}"/>
    <cellStyle name="Percent 3 6 11 5" xfId="12936" xr:uid="{00000000-0005-0000-0000-000088320000}"/>
    <cellStyle name="Percent 3 6 11 5 2" xfId="32119" xr:uid="{5545E686-D923-4BD1-95B3-90E8FDA8D568}"/>
    <cellStyle name="Percent 3 6 11 6" xfId="12937" xr:uid="{00000000-0005-0000-0000-000089320000}"/>
    <cellStyle name="Percent 3 6 11 6 2" xfId="32120" xr:uid="{89EE70E2-C501-4A95-A37E-5C4120884B8C}"/>
    <cellStyle name="Percent 3 6 11 7" xfId="12938" xr:uid="{00000000-0005-0000-0000-00008A320000}"/>
    <cellStyle name="Percent 3 6 11 7 2" xfId="32121" xr:uid="{13C7D2F9-9642-47B3-9C5D-BFDDA608800B}"/>
    <cellStyle name="Percent 3 6 11 8" xfId="12939" xr:uid="{00000000-0005-0000-0000-00008B320000}"/>
    <cellStyle name="Percent 3 6 11 8 2" xfId="32122" xr:uid="{2F360B71-1385-4A79-AED5-794D61C6EBE8}"/>
    <cellStyle name="Percent 3 6 11 9" xfId="12940" xr:uid="{00000000-0005-0000-0000-00008C320000}"/>
    <cellStyle name="Percent 3 6 11 9 2" xfId="32123" xr:uid="{6328381D-FA22-4CB6-9068-79DF29EE71D2}"/>
    <cellStyle name="Percent 3 6 12" xfId="12941" xr:uid="{00000000-0005-0000-0000-00008D320000}"/>
    <cellStyle name="Percent 3 6 12 10" xfId="12942" xr:uid="{00000000-0005-0000-0000-00008E320000}"/>
    <cellStyle name="Percent 3 6 12 10 2" xfId="32124" xr:uid="{D7753665-5E2C-4146-87C5-25AA0E53853A}"/>
    <cellStyle name="Percent 3 6 12 11" xfId="22840" xr:uid="{A509DE25-4371-4C1C-BF31-7049412BA741}"/>
    <cellStyle name="Percent 3 6 12 2" xfId="12943" xr:uid="{00000000-0005-0000-0000-00008F320000}"/>
    <cellStyle name="Percent 3 6 12 2 2" xfId="32125" xr:uid="{A3A60340-E022-45A5-A050-BE926591C5DC}"/>
    <cellStyle name="Percent 3 6 12 3" xfId="12944" xr:uid="{00000000-0005-0000-0000-000090320000}"/>
    <cellStyle name="Percent 3 6 12 3 2" xfId="32126" xr:uid="{95E08AAD-0BB0-4D19-B1B0-CEC2224D79C6}"/>
    <cellStyle name="Percent 3 6 12 4" xfId="12945" xr:uid="{00000000-0005-0000-0000-000091320000}"/>
    <cellStyle name="Percent 3 6 12 4 2" xfId="32127" xr:uid="{E777CD17-D80E-44D0-9119-A618DF591225}"/>
    <cellStyle name="Percent 3 6 12 5" xfId="12946" xr:uid="{00000000-0005-0000-0000-000092320000}"/>
    <cellStyle name="Percent 3 6 12 5 2" xfId="32128" xr:uid="{0618B3A9-8D55-4F38-B31F-96E435CDF8A1}"/>
    <cellStyle name="Percent 3 6 12 6" xfId="12947" xr:uid="{00000000-0005-0000-0000-000093320000}"/>
    <cellStyle name="Percent 3 6 12 6 2" xfId="32129" xr:uid="{3D7B062C-811A-44E7-A4BB-6137305AF420}"/>
    <cellStyle name="Percent 3 6 12 7" xfId="12948" xr:uid="{00000000-0005-0000-0000-000094320000}"/>
    <cellStyle name="Percent 3 6 12 7 2" xfId="32130" xr:uid="{A3B9F6CF-FEF7-49E3-B118-C28E2275BC26}"/>
    <cellStyle name="Percent 3 6 12 8" xfId="12949" xr:uid="{00000000-0005-0000-0000-000095320000}"/>
    <cellStyle name="Percent 3 6 12 8 2" xfId="32131" xr:uid="{451AF15A-5A8E-4637-A8BA-99AB2ECB5D76}"/>
    <cellStyle name="Percent 3 6 12 9" xfId="12950" xr:uid="{00000000-0005-0000-0000-000096320000}"/>
    <cellStyle name="Percent 3 6 12 9 2" xfId="32132" xr:uid="{490DE85B-95BC-4461-BD77-DB0782326C29}"/>
    <cellStyle name="Percent 3 6 13" xfId="12951" xr:uid="{00000000-0005-0000-0000-000097320000}"/>
    <cellStyle name="Percent 3 6 13 10" xfId="12952" xr:uid="{00000000-0005-0000-0000-000098320000}"/>
    <cellStyle name="Percent 3 6 13 10 2" xfId="32133" xr:uid="{8075E0AA-8CDB-44C8-83E9-A2FBB34A8529}"/>
    <cellStyle name="Percent 3 6 13 11" xfId="22841" xr:uid="{7D141509-2D99-40BE-B5F9-6DE36F4C3FDC}"/>
    <cellStyle name="Percent 3 6 13 2" xfId="12953" xr:uid="{00000000-0005-0000-0000-000099320000}"/>
    <cellStyle name="Percent 3 6 13 2 2" xfId="32134" xr:uid="{7E80FEDA-85E5-4055-AC86-AF70B7D9F91E}"/>
    <cellStyle name="Percent 3 6 13 3" xfId="12954" xr:uid="{00000000-0005-0000-0000-00009A320000}"/>
    <cellStyle name="Percent 3 6 13 3 2" xfId="32135" xr:uid="{F3A52714-DBA2-4599-9F02-65756B2C0057}"/>
    <cellStyle name="Percent 3 6 13 4" xfId="12955" xr:uid="{00000000-0005-0000-0000-00009B320000}"/>
    <cellStyle name="Percent 3 6 13 4 2" xfId="32136" xr:uid="{8E886F54-B3B5-4BED-AB2D-3DF113D67471}"/>
    <cellStyle name="Percent 3 6 13 5" xfId="12956" xr:uid="{00000000-0005-0000-0000-00009C320000}"/>
    <cellStyle name="Percent 3 6 13 5 2" xfId="32137" xr:uid="{8E21DF9F-ACDC-4843-88FA-1A62AACE3DB8}"/>
    <cellStyle name="Percent 3 6 13 6" xfId="12957" xr:uid="{00000000-0005-0000-0000-00009D320000}"/>
    <cellStyle name="Percent 3 6 13 6 2" xfId="32138" xr:uid="{1BDEA22B-1D98-409B-B942-69129AF9F634}"/>
    <cellStyle name="Percent 3 6 13 7" xfId="12958" xr:uid="{00000000-0005-0000-0000-00009E320000}"/>
    <cellStyle name="Percent 3 6 13 7 2" xfId="32139" xr:uid="{20CCDCD0-D910-4470-9056-A593DD11475C}"/>
    <cellStyle name="Percent 3 6 13 8" xfId="12959" xr:uid="{00000000-0005-0000-0000-00009F320000}"/>
    <cellStyle name="Percent 3 6 13 8 2" xfId="32140" xr:uid="{18B3AB6C-8ABE-4908-A1F0-4C625A205629}"/>
    <cellStyle name="Percent 3 6 13 9" xfId="12960" xr:uid="{00000000-0005-0000-0000-0000A0320000}"/>
    <cellStyle name="Percent 3 6 13 9 2" xfId="32141" xr:uid="{CE5A70BA-1075-4C0C-88B5-3336E4740FD9}"/>
    <cellStyle name="Percent 3 6 14" xfId="12961" xr:uid="{00000000-0005-0000-0000-0000A1320000}"/>
    <cellStyle name="Percent 3 6 14 10" xfId="12962" xr:uid="{00000000-0005-0000-0000-0000A2320000}"/>
    <cellStyle name="Percent 3 6 14 10 2" xfId="32142" xr:uid="{733FA4BA-A3AC-4CAB-BF1C-81B4C8B28DEA}"/>
    <cellStyle name="Percent 3 6 14 11" xfId="22842" xr:uid="{91355FC3-E060-43A3-90AC-351AD7CA5FA8}"/>
    <cellStyle name="Percent 3 6 14 2" xfId="12963" xr:uid="{00000000-0005-0000-0000-0000A3320000}"/>
    <cellStyle name="Percent 3 6 14 2 2" xfId="32143" xr:uid="{874E4FB0-D468-4924-9D1F-1889457A63F2}"/>
    <cellStyle name="Percent 3 6 14 3" xfId="12964" xr:uid="{00000000-0005-0000-0000-0000A4320000}"/>
    <cellStyle name="Percent 3 6 14 3 2" xfId="32144" xr:uid="{13BA3EEE-1C6F-48CB-A567-041072840416}"/>
    <cellStyle name="Percent 3 6 14 4" xfId="12965" xr:uid="{00000000-0005-0000-0000-0000A5320000}"/>
    <cellStyle name="Percent 3 6 14 4 2" xfId="32145" xr:uid="{38E04198-7903-4518-927E-C11F9B6DE42A}"/>
    <cellStyle name="Percent 3 6 14 5" xfId="12966" xr:uid="{00000000-0005-0000-0000-0000A6320000}"/>
    <cellStyle name="Percent 3 6 14 5 2" xfId="32146" xr:uid="{2C5593C2-E6A1-447A-B546-DE5231CAA0E3}"/>
    <cellStyle name="Percent 3 6 14 6" xfId="12967" xr:uid="{00000000-0005-0000-0000-0000A7320000}"/>
    <cellStyle name="Percent 3 6 14 6 2" xfId="32147" xr:uid="{4DF75011-B983-4E35-AC4B-D67B52F6954C}"/>
    <cellStyle name="Percent 3 6 14 7" xfId="12968" xr:uid="{00000000-0005-0000-0000-0000A8320000}"/>
    <cellStyle name="Percent 3 6 14 7 2" xfId="32148" xr:uid="{240B3836-DE8D-4BA6-BF31-4A54D1ED98F5}"/>
    <cellStyle name="Percent 3 6 14 8" xfId="12969" xr:uid="{00000000-0005-0000-0000-0000A9320000}"/>
    <cellStyle name="Percent 3 6 14 8 2" xfId="32149" xr:uid="{3B3BCFB9-FA6C-45F9-8639-00B6423F8967}"/>
    <cellStyle name="Percent 3 6 14 9" xfId="12970" xr:uid="{00000000-0005-0000-0000-0000AA320000}"/>
    <cellStyle name="Percent 3 6 14 9 2" xfId="32150" xr:uid="{69714C29-9AA1-448E-8CA4-E780D91CC661}"/>
    <cellStyle name="Percent 3 6 15" xfId="12971" xr:uid="{00000000-0005-0000-0000-0000AB320000}"/>
    <cellStyle name="Percent 3 6 15 10" xfId="12972" xr:uid="{00000000-0005-0000-0000-0000AC320000}"/>
    <cellStyle name="Percent 3 6 15 10 2" xfId="32151" xr:uid="{C0FD2A5B-3E51-4896-A9BD-C9C254DBEE09}"/>
    <cellStyle name="Percent 3 6 15 11" xfId="22843" xr:uid="{DDE4DC3C-EDA5-4ED1-84C5-6C679869E059}"/>
    <cellStyle name="Percent 3 6 15 2" xfId="12973" xr:uid="{00000000-0005-0000-0000-0000AD320000}"/>
    <cellStyle name="Percent 3 6 15 2 2" xfId="32152" xr:uid="{5880BBEC-EBD5-47CE-AF97-87448063C8BE}"/>
    <cellStyle name="Percent 3 6 15 3" xfId="12974" xr:uid="{00000000-0005-0000-0000-0000AE320000}"/>
    <cellStyle name="Percent 3 6 15 3 2" xfId="32153" xr:uid="{C2CC066B-E657-4F16-8912-BCEC5F1E1E81}"/>
    <cellStyle name="Percent 3 6 15 4" xfId="12975" xr:uid="{00000000-0005-0000-0000-0000AF320000}"/>
    <cellStyle name="Percent 3 6 15 4 2" xfId="32154" xr:uid="{949A609A-6DAC-4F6C-B6AE-8C8EC5F547A5}"/>
    <cellStyle name="Percent 3 6 15 5" xfId="12976" xr:uid="{00000000-0005-0000-0000-0000B0320000}"/>
    <cellStyle name="Percent 3 6 15 5 2" xfId="32155" xr:uid="{F7563D13-8CDF-4F20-89B4-8F61D56F2ED5}"/>
    <cellStyle name="Percent 3 6 15 6" xfId="12977" xr:uid="{00000000-0005-0000-0000-0000B1320000}"/>
    <cellStyle name="Percent 3 6 15 6 2" xfId="32156" xr:uid="{9FB9FC2F-ABAB-4E22-9662-041B1CFA95CB}"/>
    <cellStyle name="Percent 3 6 15 7" xfId="12978" xr:uid="{00000000-0005-0000-0000-0000B2320000}"/>
    <cellStyle name="Percent 3 6 15 7 2" xfId="32157" xr:uid="{7D1D1343-BDBD-473E-AF98-C5A74B5AEF4C}"/>
    <cellStyle name="Percent 3 6 15 8" xfId="12979" xr:uid="{00000000-0005-0000-0000-0000B3320000}"/>
    <cellStyle name="Percent 3 6 15 8 2" xfId="32158" xr:uid="{CF5626E9-B385-4C1C-8118-F927B2A6A044}"/>
    <cellStyle name="Percent 3 6 15 9" xfId="12980" xr:uid="{00000000-0005-0000-0000-0000B4320000}"/>
    <cellStyle name="Percent 3 6 15 9 2" xfId="32159" xr:uid="{AF51D696-4A87-4764-9E95-2DF679A1E5E5}"/>
    <cellStyle name="Percent 3 6 16" xfId="12981" xr:uid="{00000000-0005-0000-0000-0000B5320000}"/>
    <cellStyle name="Percent 3 6 16 2" xfId="22837" xr:uid="{60EB83A2-ABF1-4209-9646-1CBF5B9D935B}"/>
    <cellStyle name="Percent 3 6 17" xfId="12982" xr:uid="{00000000-0005-0000-0000-0000B6320000}"/>
    <cellStyle name="Percent 3 6 17 2" xfId="32160" xr:uid="{D155F109-0AB7-4F0D-8762-5BFAB032890B}"/>
    <cellStyle name="Percent 3 6 18" xfId="12983" xr:uid="{00000000-0005-0000-0000-0000B7320000}"/>
    <cellStyle name="Percent 3 6 18 2" xfId="32161" xr:uid="{F9825F19-3A34-4A9F-9741-56C6EF9C3AB6}"/>
    <cellStyle name="Percent 3 6 19" xfId="12984" xr:uid="{00000000-0005-0000-0000-0000B8320000}"/>
    <cellStyle name="Percent 3 6 19 2" xfId="32162" xr:uid="{A603B54F-3572-4C7B-A697-A0CC9A71BB87}"/>
    <cellStyle name="Percent 3 6 2" xfId="12985" xr:uid="{00000000-0005-0000-0000-0000B9320000}"/>
    <cellStyle name="Percent 3 6 2 10" xfId="12986" xr:uid="{00000000-0005-0000-0000-0000BA320000}"/>
    <cellStyle name="Percent 3 6 2 10 2" xfId="32163" xr:uid="{F4DD3A7C-F764-4ED7-B317-D128FC76BAC7}"/>
    <cellStyle name="Percent 3 6 2 11" xfId="22844" xr:uid="{F5013D00-49D7-4DBE-A60E-054204169B9D}"/>
    <cellStyle name="Percent 3 6 2 2" xfId="12987" xr:uid="{00000000-0005-0000-0000-0000BB320000}"/>
    <cellStyle name="Percent 3 6 2 2 2" xfId="32164" xr:uid="{03BFE1FE-0C20-4F41-8400-81F31356357F}"/>
    <cellStyle name="Percent 3 6 2 3" xfId="12988" xr:uid="{00000000-0005-0000-0000-0000BC320000}"/>
    <cellStyle name="Percent 3 6 2 3 2" xfId="32165" xr:uid="{C4A0F036-CCF4-456F-A6E0-ABE2D5A4FA0D}"/>
    <cellStyle name="Percent 3 6 2 4" xfId="12989" xr:uid="{00000000-0005-0000-0000-0000BD320000}"/>
    <cellStyle name="Percent 3 6 2 4 2" xfId="32166" xr:uid="{6979C734-35D7-4BB5-9A54-D63D0CBF8628}"/>
    <cellStyle name="Percent 3 6 2 5" xfId="12990" xr:uid="{00000000-0005-0000-0000-0000BE320000}"/>
    <cellStyle name="Percent 3 6 2 5 2" xfId="32167" xr:uid="{4448394F-21D9-4BBB-9A25-CC6D930EBC7F}"/>
    <cellStyle name="Percent 3 6 2 6" xfId="12991" xr:uid="{00000000-0005-0000-0000-0000BF320000}"/>
    <cellStyle name="Percent 3 6 2 6 2" xfId="32168" xr:uid="{B8CFE8EB-B90B-4E09-9FBC-851ABFA85359}"/>
    <cellStyle name="Percent 3 6 2 7" xfId="12992" xr:uid="{00000000-0005-0000-0000-0000C0320000}"/>
    <cellStyle name="Percent 3 6 2 7 2" xfId="32169" xr:uid="{6BB450DA-3EAE-4B11-90B5-C7E38CB5263E}"/>
    <cellStyle name="Percent 3 6 2 8" xfId="12993" xr:uid="{00000000-0005-0000-0000-0000C1320000}"/>
    <cellStyle name="Percent 3 6 2 8 2" xfId="32170" xr:uid="{D43CB2FD-057B-4836-8910-7F50F46B373E}"/>
    <cellStyle name="Percent 3 6 2 9" xfId="12994" xr:uid="{00000000-0005-0000-0000-0000C2320000}"/>
    <cellStyle name="Percent 3 6 2 9 2" xfId="32171" xr:uid="{148EFD89-072D-4811-870E-D983AACF1287}"/>
    <cellStyle name="Percent 3 6 20" xfId="12995" xr:uid="{00000000-0005-0000-0000-0000C3320000}"/>
    <cellStyle name="Percent 3 6 20 2" xfId="32172" xr:uid="{F8D015CF-F5AD-46D5-8C4B-0FBAED9CAB77}"/>
    <cellStyle name="Percent 3 6 21" xfId="12996" xr:uid="{00000000-0005-0000-0000-0000C4320000}"/>
    <cellStyle name="Percent 3 6 21 2" xfId="32173" xr:uid="{4428E283-E5D3-4E38-BD84-65FF1400526D}"/>
    <cellStyle name="Percent 3 6 22" xfId="12997" xr:uid="{00000000-0005-0000-0000-0000C5320000}"/>
    <cellStyle name="Percent 3 6 22 2" xfId="32174" xr:uid="{6E5860AA-8310-4618-9876-C18FF198C996}"/>
    <cellStyle name="Percent 3 6 23" xfId="12998" xr:uid="{00000000-0005-0000-0000-0000C6320000}"/>
    <cellStyle name="Percent 3 6 23 2" xfId="32175" xr:uid="{39DA66B2-A1DE-40F4-85E0-2F93AC67CDE5}"/>
    <cellStyle name="Percent 3 6 24" xfId="12999" xr:uid="{00000000-0005-0000-0000-0000C7320000}"/>
    <cellStyle name="Percent 3 6 24 2" xfId="32176" xr:uid="{DA273814-68DE-4FF4-86CC-A5647266B23C}"/>
    <cellStyle name="Percent 3 6 25" xfId="20417" xr:uid="{8D053E1E-D038-4103-9C05-464E1123A51A}"/>
    <cellStyle name="Percent 3 6 3" xfId="13000" xr:uid="{00000000-0005-0000-0000-0000C8320000}"/>
    <cellStyle name="Percent 3 6 3 10" xfId="13001" xr:uid="{00000000-0005-0000-0000-0000C9320000}"/>
    <cellStyle name="Percent 3 6 3 10 2" xfId="32177" xr:uid="{FFB48523-E971-4849-AB06-4A8A6DC2F16F}"/>
    <cellStyle name="Percent 3 6 3 11" xfId="22845" xr:uid="{8CBD789B-7EFC-4051-8A47-AE3B17E62270}"/>
    <cellStyle name="Percent 3 6 3 2" xfId="13002" xr:uid="{00000000-0005-0000-0000-0000CA320000}"/>
    <cellStyle name="Percent 3 6 3 2 2" xfId="32178" xr:uid="{889B7014-C080-489A-9E32-77A7C4A4AFA1}"/>
    <cellStyle name="Percent 3 6 3 3" xfId="13003" xr:uid="{00000000-0005-0000-0000-0000CB320000}"/>
    <cellStyle name="Percent 3 6 3 3 2" xfId="32179" xr:uid="{FEB48C64-5610-459E-B69B-9E1A0467C6CA}"/>
    <cellStyle name="Percent 3 6 3 4" xfId="13004" xr:uid="{00000000-0005-0000-0000-0000CC320000}"/>
    <cellStyle name="Percent 3 6 3 4 2" xfId="32180" xr:uid="{39DFA1E9-A31A-49C6-A28E-BF7B8E5B5EEB}"/>
    <cellStyle name="Percent 3 6 3 5" xfId="13005" xr:uid="{00000000-0005-0000-0000-0000CD320000}"/>
    <cellStyle name="Percent 3 6 3 5 2" xfId="32181" xr:uid="{DAC5B1A7-4400-483B-B11E-19874D2E7B70}"/>
    <cellStyle name="Percent 3 6 3 6" xfId="13006" xr:uid="{00000000-0005-0000-0000-0000CE320000}"/>
    <cellStyle name="Percent 3 6 3 6 2" xfId="32182" xr:uid="{F2CBF837-39F6-4211-85FF-513107E5DCE4}"/>
    <cellStyle name="Percent 3 6 3 7" xfId="13007" xr:uid="{00000000-0005-0000-0000-0000CF320000}"/>
    <cellStyle name="Percent 3 6 3 7 2" xfId="32183" xr:uid="{629A9825-0AEF-49C5-8244-59E857EA50CB}"/>
    <cellStyle name="Percent 3 6 3 8" xfId="13008" xr:uid="{00000000-0005-0000-0000-0000D0320000}"/>
    <cellStyle name="Percent 3 6 3 8 2" xfId="32184" xr:uid="{066061D6-F416-46EC-98E5-8ADCEB01C21B}"/>
    <cellStyle name="Percent 3 6 3 9" xfId="13009" xr:uid="{00000000-0005-0000-0000-0000D1320000}"/>
    <cellStyle name="Percent 3 6 3 9 2" xfId="32185" xr:uid="{98C90BD9-04F4-4107-A563-7020224EBF67}"/>
    <cellStyle name="Percent 3 6 4" xfId="13010" xr:uid="{00000000-0005-0000-0000-0000D2320000}"/>
    <cellStyle name="Percent 3 6 4 10" xfId="13011" xr:uid="{00000000-0005-0000-0000-0000D3320000}"/>
    <cellStyle name="Percent 3 6 4 10 2" xfId="32186" xr:uid="{961C7472-F84A-44CC-A1CD-E3EA31DD396F}"/>
    <cellStyle name="Percent 3 6 4 11" xfId="22846" xr:uid="{241737F9-09F3-43DC-B358-BAE299D07D1B}"/>
    <cellStyle name="Percent 3 6 4 2" xfId="13012" xr:uid="{00000000-0005-0000-0000-0000D4320000}"/>
    <cellStyle name="Percent 3 6 4 2 2" xfId="32187" xr:uid="{EBC0BECE-A8BE-4BE3-8423-35481DC55A48}"/>
    <cellStyle name="Percent 3 6 4 3" xfId="13013" xr:uid="{00000000-0005-0000-0000-0000D5320000}"/>
    <cellStyle name="Percent 3 6 4 3 2" xfId="32188" xr:uid="{F209CDAD-CE73-4FFD-942E-5DD1827B0C85}"/>
    <cellStyle name="Percent 3 6 4 4" xfId="13014" xr:uid="{00000000-0005-0000-0000-0000D6320000}"/>
    <cellStyle name="Percent 3 6 4 4 2" xfId="32189" xr:uid="{5591BCBB-CE26-4E7F-AB06-027204CC7A2F}"/>
    <cellStyle name="Percent 3 6 4 5" xfId="13015" xr:uid="{00000000-0005-0000-0000-0000D7320000}"/>
    <cellStyle name="Percent 3 6 4 5 2" xfId="32190" xr:uid="{9F4AE2B2-C2BE-42AD-B967-AD38D04C1E97}"/>
    <cellStyle name="Percent 3 6 4 6" xfId="13016" xr:uid="{00000000-0005-0000-0000-0000D8320000}"/>
    <cellStyle name="Percent 3 6 4 6 2" xfId="32191" xr:uid="{5C30BD9D-146A-471C-851F-26244BE6A8BB}"/>
    <cellStyle name="Percent 3 6 4 7" xfId="13017" xr:uid="{00000000-0005-0000-0000-0000D9320000}"/>
    <cellStyle name="Percent 3 6 4 7 2" xfId="32192" xr:uid="{1BB1FD38-71B8-4236-988B-B40F3CFCEE54}"/>
    <cellStyle name="Percent 3 6 4 8" xfId="13018" xr:uid="{00000000-0005-0000-0000-0000DA320000}"/>
    <cellStyle name="Percent 3 6 4 8 2" xfId="32193" xr:uid="{6C872C3C-C92C-45E5-891A-2D10FCD62A4D}"/>
    <cellStyle name="Percent 3 6 4 9" xfId="13019" xr:uid="{00000000-0005-0000-0000-0000DB320000}"/>
    <cellStyle name="Percent 3 6 4 9 2" xfId="32194" xr:uid="{682BF3A5-B572-4881-BE9F-45ED2E0D0375}"/>
    <cellStyle name="Percent 3 6 5" xfId="13020" xr:uid="{00000000-0005-0000-0000-0000DC320000}"/>
    <cellStyle name="Percent 3 6 5 10" xfId="13021" xr:uid="{00000000-0005-0000-0000-0000DD320000}"/>
    <cellStyle name="Percent 3 6 5 10 2" xfId="32195" xr:uid="{FEB02997-E6D2-416B-9A66-CCD29531C246}"/>
    <cellStyle name="Percent 3 6 5 11" xfId="22847" xr:uid="{7384B981-EB34-4C66-A9F8-E7EFBC8EA1E6}"/>
    <cellStyle name="Percent 3 6 5 2" xfId="13022" xr:uid="{00000000-0005-0000-0000-0000DE320000}"/>
    <cellStyle name="Percent 3 6 5 2 2" xfId="32196" xr:uid="{45FB2246-9D3A-4C53-9C29-110D3E12D6C8}"/>
    <cellStyle name="Percent 3 6 5 3" xfId="13023" xr:uid="{00000000-0005-0000-0000-0000DF320000}"/>
    <cellStyle name="Percent 3 6 5 3 2" xfId="32197" xr:uid="{A7A81223-EC42-4C3D-A9CF-F8B61ED217F6}"/>
    <cellStyle name="Percent 3 6 5 4" xfId="13024" xr:uid="{00000000-0005-0000-0000-0000E0320000}"/>
    <cellStyle name="Percent 3 6 5 4 2" xfId="32198" xr:uid="{6D7F0A0E-9B29-4B9B-A43E-7697F176425C}"/>
    <cellStyle name="Percent 3 6 5 5" xfId="13025" xr:uid="{00000000-0005-0000-0000-0000E1320000}"/>
    <cellStyle name="Percent 3 6 5 5 2" xfId="32199" xr:uid="{70817ED5-9758-44C0-BCA7-8CBF2D547437}"/>
    <cellStyle name="Percent 3 6 5 6" xfId="13026" xr:uid="{00000000-0005-0000-0000-0000E2320000}"/>
    <cellStyle name="Percent 3 6 5 6 2" xfId="32200" xr:uid="{026C8F88-42A1-4F01-A139-A59EDEC8FC81}"/>
    <cellStyle name="Percent 3 6 5 7" xfId="13027" xr:uid="{00000000-0005-0000-0000-0000E3320000}"/>
    <cellStyle name="Percent 3 6 5 7 2" xfId="32201" xr:uid="{61B25B11-6158-42D6-93D8-ECB80594A02D}"/>
    <cellStyle name="Percent 3 6 5 8" xfId="13028" xr:uid="{00000000-0005-0000-0000-0000E4320000}"/>
    <cellStyle name="Percent 3 6 5 8 2" xfId="32202" xr:uid="{4C2C2067-5ACB-452A-9E95-3A9762D48EA4}"/>
    <cellStyle name="Percent 3 6 5 9" xfId="13029" xr:uid="{00000000-0005-0000-0000-0000E5320000}"/>
    <cellStyle name="Percent 3 6 5 9 2" xfId="32203" xr:uid="{5815052E-1627-43D2-9664-DCE7E1BFF08C}"/>
    <cellStyle name="Percent 3 6 6" xfId="13030" xr:uid="{00000000-0005-0000-0000-0000E6320000}"/>
    <cellStyle name="Percent 3 6 6 10" xfId="13031" xr:uid="{00000000-0005-0000-0000-0000E7320000}"/>
    <cellStyle name="Percent 3 6 6 10 2" xfId="32204" xr:uid="{171699F6-D03E-45C4-9FC6-CC8512398653}"/>
    <cellStyle name="Percent 3 6 6 11" xfId="22848" xr:uid="{5F4D5705-7806-42C5-B21C-33444858820D}"/>
    <cellStyle name="Percent 3 6 6 2" xfId="13032" xr:uid="{00000000-0005-0000-0000-0000E8320000}"/>
    <cellStyle name="Percent 3 6 6 2 2" xfId="32205" xr:uid="{8DDA8E3A-1431-48EA-8171-5F17303EAE66}"/>
    <cellStyle name="Percent 3 6 6 3" xfId="13033" xr:uid="{00000000-0005-0000-0000-0000E9320000}"/>
    <cellStyle name="Percent 3 6 6 3 2" xfId="32206" xr:uid="{148AD616-CDFC-4B51-9B07-6070D4F4DF96}"/>
    <cellStyle name="Percent 3 6 6 4" xfId="13034" xr:uid="{00000000-0005-0000-0000-0000EA320000}"/>
    <cellStyle name="Percent 3 6 6 4 2" xfId="32207" xr:uid="{8427E107-429F-4C02-8761-46959AB39B17}"/>
    <cellStyle name="Percent 3 6 6 5" xfId="13035" xr:uid="{00000000-0005-0000-0000-0000EB320000}"/>
    <cellStyle name="Percent 3 6 6 5 2" xfId="32208" xr:uid="{F6317AF0-B499-4FB4-9E92-9BB9F8677C40}"/>
    <cellStyle name="Percent 3 6 6 6" xfId="13036" xr:uid="{00000000-0005-0000-0000-0000EC320000}"/>
    <cellStyle name="Percent 3 6 6 6 2" xfId="32209" xr:uid="{B41B63FB-034B-4849-91EC-B34B68C8119B}"/>
    <cellStyle name="Percent 3 6 6 7" xfId="13037" xr:uid="{00000000-0005-0000-0000-0000ED320000}"/>
    <cellStyle name="Percent 3 6 6 7 2" xfId="32210" xr:uid="{971D1780-5F1C-4159-9692-A9D88A10F37E}"/>
    <cellStyle name="Percent 3 6 6 8" xfId="13038" xr:uid="{00000000-0005-0000-0000-0000EE320000}"/>
    <cellStyle name="Percent 3 6 6 8 2" xfId="32211" xr:uid="{23463D2E-C9CB-4932-96BE-AC8652426B5A}"/>
    <cellStyle name="Percent 3 6 6 9" xfId="13039" xr:uid="{00000000-0005-0000-0000-0000EF320000}"/>
    <cellStyle name="Percent 3 6 6 9 2" xfId="32212" xr:uid="{26A6BDEA-E24A-4F5F-8F13-56F66E45586C}"/>
    <cellStyle name="Percent 3 6 7" xfId="13040" xr:uid="{00000000-0005-0000-0000-0000F0320000}"/>
    <cellStyle name="Percent 3 6 7 10" xfId="13041" xr:uid="{00000000-0005-0000-0000-0000F1320000}"/>
    <cellStyle name="Percent 3 6 7 10 2" xfId="32213" xr:uid="{8357ABB1-7C5C-4B34-8965-BB8331CB4C80}"/>
    <cellStyle name="Percent 3 6 7 11" xfId="22849" xr:uid="{1693FE33-7105-406B-BCA8-CF04C95F07E7}"/>
    <cellStyle name="Percent 3 6 7 2" xfId="13042" xr:uid="{00000000-0005-0000-0000-0000F2320000}"/>
    <cellStyle name="Percent 3 6 7 2 2" xfId="32214" xr:uid="{0F965F2E-254D-4387-9FC0-9EF7524131F4}"/>
    <cellStyle name="Percent 3 6 7 3" xfId="13043" xr:uid="{00000000-0005-0000-0000-0000F3320000}"/>
    <cellStyle name="Percent 3 6 7 3 2" xfId="32215" xr:uid="{609EADF4-DC52-40C0-B3C0-EA59B61BFF78}"/>
    <cellStyle name="Percent 3 6 7 4" xfId="13044" xr:uid="{00000000-0005-0000-0000-0000F4320000}"/>
    <cellStyle name="Percent 3 6 7 4 2" xfId="32216" xr:uid="{736537DA-33E0-44E2-9D31-E9E674ECF373}"/>
    <cellStyle name="Percent 3 6 7 5" xfId="13045" xr:uid="{00000000-0005-0000-0000-0000F5320000}"/>
    <cellStyle name="Percent 3 6 7 5 2" xfId="32217" xr:uid="{C54A9AA8-7BB5-47F4-B811-D84EADE9E809}"/>
    <cellStyle name="Percent 3 6 7 6" xfId="13046" xr:uid="{00000000-0005-0000-0000-0000F6320000}"/>
    <cellStyle name="Percent 3 6 7 6 2" xfId="32218" xr:uid="{832D6B33-39FC-4F34-BCD7-3C9474DC7934}"/>
    <cellStyle name="Percent 3 6 7 7" xfId="13047" xr:uid="{00000000-0005-0000-0000-0000F7320000}"/>
    <cellStyle name="Percent 3 6 7 7 2" xfId="32219" xr:uid="{C1632225-3468-4B34-B1E3-66DEC6E710EE}"/>
    <cellStyle name="Percent 3 6 7 8" xfId="13048" xr:uid="{00000000-0005-0000-0000-0000F8320000}"/>
    <cellStyle name="Percent 3 6 7 8 2" xfId="32220" xr:uid="{F8C3EA6B-7EEC-4776-AC57-EB9C98691291}"/>
    <cellStyle name="Percent 3 6 7 9" xfId="13049" xr:uid="{00000000-0005-0000-0000-0000F9320000}"/>
    <cellStyle name="Percent 3 6 7 9 2" xfId="32221" xr:uid="{8E0CD010-6882-47C6-9D54-9B9BC2EEC116}"/>
    <cellStyle name="Percent 3 6 8" xfId="13050" xr:uid="{00000000-0005-0000-0000-0000FA320000}"/>
    <cellStyle name="Percent 3 6 8 10" xfId="13051" xr:uid="{00000000-0005-0000-0000-0000FB320000}"/>
    <cellStyle name="Percent 3 6 8 10 2" xfId="32222" xr:uid="{6ABAB232-AB73-4369-BCD0-38CB5D07E032}"/>
    <cellStyle name="Percent 3 6 8 11" xfId="22850" xr:uid="{4D17E0A2-AE28-4C61-8C3E-2B5F2873E4B4}"/>
    <cellStyle name="Percent 3 6 8 2" xfId="13052" xr:uid="{00000000-0005-0000-0000-0000FC320000}"/>
    <cellStyle name="Percent 3 6 8 2 2" xfId="32223" xr:uid="{7E10A44B-567E-4AD7-AD78-6BC53E8ABA3A}"/>
    <cellStyle name="Percent 3 6 8 3" xfId="13053" xr:uid="{00000000-0005-0000-0000-0000FD320000}"/>
    <cellStyle name="Percent 3 6 8 3 2" xfId="32224" xr:uid="{CFDCA9AB-C70B-423A-AA4D-D35AACC107F8}"/>
    <cellStyle name="Percent 3 6 8 4" xfId="13054" xr:uid="{00000000-0005-0000-0000-0000FE320000}"/>
    <cellStyle name="Percent 3 6 8 4 2" xfId="32225" xr:uid="{C2958B5C-640B-4419-B526-2242200FB751}"/>
    <cellStyle name="Percent 3 6 8 5" xfId="13055" xr:uid="{00000000-0005-0000-0000-0000FF320000}"/>
    <cellStyle name="Percent 3 6 8 5 2" xfId="32226" xr:uid="{26E2D72D-6E60-469B-9F39-047D564327D8}"/>
    <cellStyle name="Percent 3 6 8 6" xfId="13056" xr:uid="{00000000-0005-0000-0000-000000330000}"/>
    <cellStyle name="Percent 3 6 8 6 2" xfId="32227" xr:uid="{424E67D0-CE07-42F1-965F-0C8D2199AC04}"/>
    <cellStyle name="Percent 3 6 8 7" xfId="13057" xr:uid="{00000000-0005-0000-0000-000001330000}"/>
    <cellStyle name="Percent 3 6 8 7 2" xfId="32228" xr:uid="{7F83950B-2DAC-41E8-9201-BEB9CAC46040}"/>
    <cellStyle name="Percent 3 6 8 8" xfId="13058" xr:uid="{00000000-0005-0000-0000-000002330000}"/>
    <cellStyle name="Percent 3 6 8 8 2" xfId="32229" xr:uid="{057FEC7D-0183-43C7-B088-01A8BF2657C9}"/>
    <cellStyle name="Percent 3 6 8 9" xfId="13059" xr:uid="{00000000-0005-0000-0000-000003330000}"/>
    <cellStyle name="Percent 3 6 8 9 2" xfId="32230" xr:uid="{B237815B-51A0-469E-8BA5-ED822BFC2A74}"/>
    <cellStyle name="Percent 3 6 9" xfId="13060" xr:uid="{00000000-0005-0000-0000-000004330000}"/>
    <cellStyle name="Percent 3 6 9 10" xfId="13061" xr:uid="{00000000-0005-0000-0000-000005330000}"/>
    <cellStyle name="Percent 3 6 9 10 2" xfId="32231" xr:uid="{208F9306-91C7-4C97-B61B-377323E5F11D}"/>
    <cellStyle name="Percent 3 6 9 11" xfId="22851" xr:uid="{C84F97ED-E378-4A71-8F11-C7484D78E9E5}"/>
    <cellStyle name="Percent 3 6 9 2" xfId="13062" xr:uid="{00000000-0005-0000-0000-000006330000}"/>
    <cellStyle name="Percent 3 6 9 2 2" xfId="32232" xr:uid="{202CA614-13EB-4C59-89D5-C59EA170C4F7}"/>
    <cellStyle name="Percent 3 6 9 3" xfId="13063" xr:uid="{00000000-0005-0000-0000-000007330000}"/>
    <cellStyle name="Percent 3 6 9 3 2" xfId="32233" xr:uid="{43D4427B-B935-46A0-974B-39DADD6F51FF}"/>
    <cellStyle name="Percent 3 6 9 4" xfId="13064" xr:uid="{00000000-0005-0000-0000-000008330000}"/>
    <cellStyle name="Percent 3 6 9 4 2" xfId="32234" xr:uid="{49E5296F-EFB6-4B09-A531-FDE66FE60977}"/>
    <cellStyle name="Percent 3 6 9 5" xfId="13065" xr:uid="{00000000-0005-0000-0000-000009330000}"/>
    <cellStyle name="Percent 3 6 9 5 2" xfId="32235" xr:uid="{9486F1CF-F479-4DF2-8685-284F7636C9FB}"/>
    <cellStyle name="Percent 3 6 9 6" xfId="13066" xr:uid="{00000000-0005-0000-0000-00000A330000}"/>
    <cellStyle name="Percent 3 6 9 6 2" xfId="32236" xr:uid="{0EB6402F-B544-4AB6-B638-67B260E439D7}"/>
    <cellStyle name="Percent 3 6 9 7" xfId="13067" xr:uid="{00000000-0005-0000-0000-00000B330000}"/>
    <cellStyle name="Percent 3 6 9 7 2" xfId="32237" xr:uid="{FC2DC351-3F0A-4AD9-8EBA-65DBEB911769}"/>
    <cellStyle name="Percent 3 6 9 8" xfId="13068" xr:uid="{00000000-0005-0000-0000-00000C330000}"/>
    <cellStyle name="Percent 3 6 9 8 2" xfId="32238" xr:uid="{AC59342F-7429-4CA0-8D1E-42A8E9C500AA}"/>
    <cellStyle name="Percent 3 6 9 9" xfId="13069" xr:uid="{00000000-0005-0000-0000-00000D330000}"/>
    <cellStyle name="Percent 3 6 9 9 2" xfId="32239" xr:uid="{ACFCC7E8-119C-4A8A-B631-5995D40289D5}"/>
    <cellStyle name="Percent 3 7" xfId="13070" xr:uid="{00000000-0005-0000-0000-00000E330000}"/>
    <cellStyle name="Percent 3 7 10" xfId="13071" xr:uid="{00000000-0005-0000-0000-00000F330000}"/>
    <cellStyle name="Percent 3 7 10 10" xfId="13072" xr:uid="{00000000-0005-0000-0000-000010330000}"/>
    <cellStyle name="Percent 3 7 10 10 2" xfId="32240" xr:uid="{C029BA2E-ED3C-48AF-9BD9-D1C148E38A42}"/>
    <cellStyle name="Percent 3 7 10 11" xfId="22853" xr:uid="{F76EDA90-12CE-4F17-BCE6-384395827E68}"/>
    <cellStyle name="Percent 3 7 10 2" xfId="13073" xr:uid="{00000000-0005-0000-0000-000011330000}"/>
    <cellStyle name="Percent 3 7 10 2 2" xfId="32241" xr:uid="{74E2AF89-ACD6-417F-B4DB-69E8E56D73C2}"/>
    <cellStyle name="Percent 3 7 10 3" xfId="13074" xr:uid="{00000000-0005-0000-0000-000012330000}"/>
    <cellStyle name="Percent 3 7 10 3 2" xfId="32242" xr:uid="{AE6E9E90-8FC4-47E4-852D-8F63EDE03124}"/>
    <cellStyle name="Percent 3 7 10 4" xfId="13075" xr:uid="{00000000-0005-0000-0000-000013330000}"/>
    <cellStyle name="Percent 3 7 10 4 2" xfId="32243" xr:uid="{94921773-BAEF-4087-ACD9-460C15C47CF0}"/>
    <cellStyle name="Percent 3 7 10 5" xfId="13076" xr:uid="{00000000-0005-0000-0000-000014330000}"/>
    <cellStyle name="Percent 3 7 10 5 2" xfId="32244" xr:uid="{8BF39B24-F58D-4A6C-9269-C1292F274773}"/>
    <cellStyle name="Percent 3 7 10 6" xfId="13077" xr:uid="{00000000-0005-0000-0000-000015330000}"/>
    <cellStyle name="Percent 3 7 10 6 2" xfId="32245" xr:uid="{6A024144-2DCA-41F6-B5BC-322C345D0A1E}"/>
    <cellStyle name="Percent 3 7 10 7" xfId="13078" xr:uid="{00000000-0005-0000-0000-000016330000}"/>
    <cellStyle name="Percent 3 7 10 7 2" xfId="32246" xr:uid="{C4DD788B-DD30-49C9-BF83-48A8649501D0}"/>
    <cellStyle name="Percent 3 7 10 8" xfId="13079" xr:uid="{00000000-0005-0000-0000-000017330000}"/>
    <cellStyle name="Percent 3 7 10 8 2" xfId="32247" xr:uid="{F95085A6-6B56-4F9D-A0D1-2A27349F569E}"/>
    <cellStyle name="Percent 3 7 10 9" xfId="13080" xr:uid="{00000000-0005-0000-0000-000018330000}"/>
    <cellStyle name="Percent 3 7 10 9 2" xfId="32248" xr:uid="{5B673475-AB49-490B-B0F6-D24D873A9B29}"/>
    <cellStyle name="Percent 3 7 11" xfId="13081" xr:uid="{00000000-0005-0000-0000-000019330000}"/>
    <cellStyle name="Percent 3 7 11 10" xfId="13082" xr:uid="{00000000-0005-0000-0000-00001A330000}"/>
    <cellStyle name="Percent 3 7 11 10 2" xfId="32249" xr:uid="{BD454FDC-3D6E-46FA-9784-9E8AE14D9C5A}"/>
    <cellStyle name="Percent 3 7 11 11" xfId="22854" xr:uid="{FBF58630-2DBC-4269-BD19-66707C707B28}"/>
    <cellStyle name="Percent 3 7 11 2" xfId="13083" xr:uid="{00000000-0005-0000-0000-00001B330000}"/>
    <cellStyle name="Percent 3 7 11 2 2" xfId="32250" xr:uid="{5612FD06-293F-44F1-9BA1-BDF6F2A15D29}"/>
    <cellStyle name="Percent 3 7 11 3" xfId="13084" xr:uid="{00000000-0005-0000-0000-00001C330000}"/>
    <cellStyle name="Percent 3 7 11 3 2" xfId="32251" xr:uid="{14DDAAA4-8848-4CD4-8F6D-3C277EF4F964}"/>
    <cellStyle name="Percent 3 7 11 4" xfId="13085" xr:uid="{00000000-0005-0000-0000-00001D330000}"/>
    <cellStyle name="Percent 3 7 11 4 2" xfId="32252" xr:uid="{3760D64A-42BF-42C1-9729-52055E5A1A21}"/>
    <cellStyle name="Percent 3 7 11 5" xfId="13086" xr:uid="{00000000-0005-0000-0000-00001E330000}"/>
    <cellStyle name="Percent 3 7 11 5 2" xfId="32253" xr:uid="{A2AF8AD1-7108-45A5-AA01-49378DE4C4D1}"/>
    <cellStyle name="Percent 3 7 11 6" xfId="13087" xr:uid="{00000000-0005-0000-0000-00001F330000}"/>
    <cellStyle name="Percent 3 7 11 6 2" xfId="32254" xr:uid="{AB423538-5832-438A-935C-7065AB974E61}"/>
    <cellStyle name="Percent 3 7 11 7" xfId="13088" xr:uid="{00000000-0005-0000-0000-000020330000}"/>
    <cellStyle name="Percent 3 7 11 7 2" xfId="32255" xr:uid="{4A62FBFD-2F88-4ABF-8D51-970DD4F64F92}"/>
    <cellStyle name="Percent 3 7 11 8" xfId="13089" xr:uid="{00000000-0005-0000-0000-000021330000}"/>
    <cellStyle name="Percent 3 7 11 8 2" xfId="32256" xr:uid="{5441D8E9-21D6-4519-877A-5F1924CA28DC}"/>
    <cellStyle name="Percent 3 7 11 9" xfId="13090" xr:uid="{00000000-0005-0000-0000-000022330000}"/>
    <cellStyle name="Percent 3 7 11 9 2" xfId="32257" xr:uid="{B0A85828-7A6D-4533-8FE9-49233021DCAE}"/>
    <cellStyle name="Percent 3 7 12" xfId="13091" xr:uid="{00000000-0005-0000-0000-000023330000}"/>
    <cellStyle name="Percent 3 7 12 10" xfId="13092" xr:uid="{00000000-0005-0000-0000-000024330000}"/>
    <cellStyle name="Percent 3 7 12 10 2" xfId="32258" xr:uid="{75275BDA-73DA-42E6-A9B3-C5C8A97E98AB}"/>
    <cellStyle name="Percent 3 7 12 11" xfId="22855" xr:uid="{4A9314A7-04F0-4318-B173-A12727D185D3}"/>
    <cellStyle name="Percent 3 7 12 2" xfId="13093" xr:uid="{00000000-0005-0000-0000-000025330000}"/>
    <cellStyle name="Percent 3 7 12 2 2" xfId="32259" xr:uid="{2710B415-0202-4051-BBF6-ACE5D22DF5DF}"/>
    <cellStyle name="Percent 3 7 12 3" xfId="13094" xr:uid="{00000000-0005-0000-0000-000026330000}"/>
    <cellStyle name="Percent 3 7 12 3 2" xfId="32260" xr:uid="{6BF07C9D-E32E-40AC-8D02-402894A87AB4}"/>
    <cellStyle name="Percent 3 7 12 4" xfId="13095" xr:uid="{00000000-0005-0000-0000-000027330000}"/>
    <cellStyle name="Percent 3 7 12 4 2" xfId="32261" xr:uid="{A3A16B18-0D09-4D16-9BF1-2FC1C5C23335}"/>
    <cellStyle name="Percent 3 7 12 5" xfId="13096" xr:uid="{00000000-0005-0000-0000-000028330000}"/>
    <cellStyle name="Percent 3 7 12 5 2" xfId="32262" xr:uid="{7BD6AE90-36B1-4352-86A3-9F41A5EEA015}"/>
    <cellStyle name="Percent 3 7 12 6" xfId="13097" xr:uid="{00000000-0005-0000-0000-000029330000}"/>
    <cellStyle name="Percent 3 7 12 6 2" xfId="32263" xr:uid="{36D6C2ED-CF3D-4771-B104-9D999313068C}"/>
    <cellStyle name="Percent 3 7 12 7" xfId="13098" xr:uid="{00000000-0005-0000-0000-00002A330000}"/>
    <cellStyle name="Percent 3 7 12 7 2" xfId="32264" xr:uid="{C76E2AD0-D94E-4B90-A36C-C86B3F1574EE}"/>
    <cellStyle name="Percent 3 7 12 8" xfId="13099" xr:uid="{00000000-0005-0000-0000-00002B330000}"/>
    <cellStyle name="Percent 3 7 12 8 2" xfId="32265" xr:uid="{B06BE75A-465C-454A-8B71-C9C236259711}"/>
    <cellStyle name="Percent 3 7 12 9" xfId="13100" xr:uid="{00000000-0005-0000-0000-00002C330000}"/>
    <cellStyle name="Percent 3 7 12 9 2" xfId="32266" xr:uid="{010870D2-ED83-482E-8CCB-D77C6CE1356B}"/>
    <cellStyle name="Percent 3 7 13" xfId="13101" xr:uid="{00000000-0005-0000-0000-00002D330000}"/>
    <cellStyle name="Percent 3 7 13 10" xfId="13102" xr:uid="{00000000-0005-0000-0000-00002E330000}"/>
    <cellStyle name="Percent 3 7 13 10 2" xfId="32267" xr:uid="{3689EE89-417C-459E-AE17-E5DAEFF596B6}"/>
    <cellStyle name="Percent 3 7 13 11" xfId="22856" xr:uid="{7E56EDED-2DB4-4A2B-9520-BCB4AB32954A}"/>
    <cellStyle name="Percent 3 7 13 2" xfId="13103" xr:uid="{00000000-0005-0000-0000-00002F330000}"/>
    <cellStyle name="Percent 3 7 13 2 2" xfId="32268" xr:uid="{13AE9482-3C1F-4EF3-8BDA-698F974E3499}"/>
    <cellStyle name="Percent 3 7 13 3" xfId="13104" xr:uid="{00000000-0005-0000-0000-000030330000}"/>
    <cellStyle name="Percent 3 7 13 3 2" xfId="32269" xr:uid="{0B6C144C-17E5-49EA-8F91-1BF9AEE70ECC}"/>
    <cellStyle name="Percent 3 7 13 4" xfId="13105" xr:uid="{00000000-0005-0000-0000-000031330000}"/>
    <cellStyle name="Percent 3 7 13 4 2" xfId="32270" xr:uid="{C08188BA-AC61-45E0-B192-FE2E09075F24}"/>
    <cellStyle name="Percent 3 7 13 5" xfId="13106" xr:uid="{00000000-0005-0000-0000-000032330000}"/>
    <cellStyle name="Percent 3 7 13 5 2" xfId="32271" xr:uid="{E96CFC53-E2AC-4E97-B126-3A61A75E6717}"/>
    <cellStyle name="Percent 3 7 13 6" xfId="13107" xr:uid="{00000000-0005-0000-0000-000033330000}"/>
    <cellStyle name="Percent 3 7 13 6 2" xfId="32272" xr:uid="{ADA1327F-038F-4FF3-9BD4-2E74351A446A}"/>
    <cellStyle name="Percent 3 7 13 7" xfId="13108" xr:uid="{00000000-0005-0000-0000-000034330000}"/>
    <cellStyle name="Percent 3 7 13 7 2" xfId="32273" xr:uid="{4578B8CE-1F2E-4D1C-905D-EC639F7404E8}"/>
    <cellStyle name="Percent 3 7 13 8" xfId="13109" xr:uid="{00000000-0005-0000-0000-000035330000}"/>
    <cellStyle name="Percent 3 7 13 8 2" xfId="32274" xr:uid="{570BCC4F-AF1A-46A7-9BB6-FA04D41E0203}"/>
    <cellStyle name="Percent 3 7 13 9" xfId="13110" xr:uid="{00000000-0005-0000-0000-000036330000}"/>
    <cellStyle name="Percent 3 7 13 9 2" xfId="32275" xr:uid="{B1594AC4-4B32-4563-8CFD-6E0A61980CC3}"/>
    <cellStyle name="Percent 3 7 14" xfId="13111" xr:uid="{00000000-0005-0000-0000-000037330000}"/>
    <cellStyle name="Percent 3 7 14 10" xfId="13112" xr:uid="{00000000-0005-0000-0000-000038330000}"/>
    <cellStyle name="Percent 3 7 14 10 2" xfId="32276" xr:uid="{E1DFB5FD-A098-4369-A2D2-5E245218C359}"/>
    <cellStyle name="Percent 3 7 14 11" xfId="22857" xr:uid="{AA60A540-690E-4E82-AD4F-93D1FAEA762E}"/>
    <cellStyle name="Percent 3 7 14 2" xfId="13113" xr:uid="{00000000-0005-0000-0000-000039330000}"/>
    <cellStyle name="Percent 3 7 14 2 2" xfId="32277" xr:uid="{7C214276-2AE4-4EA2-AB7B-14EF0EBCC737}"/>
    <cellStyle name="Percent 3 7 14 3" xfId="13114" xr:uid="{00000000-0005-0000-0000-00003A330000}"/>
    <cellStyle name="Percent 3 7 14 3 2" xfId="32278" xr:uid="{1DA14F1A-D873-4092-8E28-8C7BE75EA2BD}"/>
    <cellStyle name="Percent 3 7 14 4" xfId="13115" xr:uid="{00000000-0005-0000-0000-00003B330000}"/>
    <cellStyle name="Percent 3 7 14 4 2" xfId="32279" xr:uid="{E99264D0-83E4-4730-A95B-9EA5618D1809}"/>
    <cellStyle name="Percent 3 7 14 5" xfId="13116" xr:uid="{00000000-0005-0000-0000-00003C330000}"/>
    <cellStyle name="Percent 3 7 14 5 2" xfId="32280" xr:uid="{686E5C05-6DEA-461A-9B9D-5C7A40E23281}"/>
    <cellStyle name="Percent 3 7 14 6" xfId="13117" xr:uid="{00000000-0005-0000-0000-00003D330000}"/>
    <cellStyle name="Percent 3 7 14 6 2" xfId="32281" xr:uid="{2CAF8F29-B321-4527-B56C-2D3B7D960C7C}"/>
    <cellStyle name="Percent 3 7 14 7" xfId="13118" xr:uid="{00000000-0005-0000-0000-00003E330000}"/>
    <cellStyle name="Percent 3 7 14 7 2" xfId="32282" xr:uid="{A663F7CD-3E56-4C21-85AA-75848B935DDF}"/>
    <cellStyle name="Percent 3 7 14 8" xfId="13119" xr:uid="{00000000-0005-0000-0000-00003F330000}"/>
    <cellStyle name="Percent 3 7 14 8 2" xfId="32283" xr:uid="{0717B6C2-6CA1-4AAB-B949-8F8F8FBB1E63}"/>
    <cellStyle name="Percent 3 7 14 9" xfId="13120" xr:uid="{00000000-0005-0000-0000-000040330000}"/>
    <cellStyle name="Percent 3 7 14 9 2" xfId="32284" xr:uid="{BFA48D12-A3CA-4281-8B50-611B849E5F44}"/>
    <cellStyle name="Percent 3 7 15" xfId="13121" xr:uid="{00000000-0005-0000-0000-000041330000}"/>
    <cellStyle name="Percent 3 7 15 10" xfId="13122" xr:uid="{00000000-0005-0000-0000-000042330000}"/>
    <cellStyle name="Percent 3 7 15 10 2" xfId="32285" xr:uid="{9339985D-F0CC-40D5-B3EB-CD67C098BBFA}"/>
    <cellStyle name="Percent 3 7 15 11" xfId="22858" xr:uid="{1900CB74-B0F2-4BC7-9857-50402B9176C4}"/>
    <cellStyle name="Percent 3 7 15 2" xfId="13123" xr:uid="{00000000-0005-0000-0000-000043330000}"/>
    <cellStyle name="Percent 3 7 15 2 2" xfId="32286" xr:uid="{39B447E3-38CA-41BC-84A2-861205811AA5}"/>
    <cellStyle name="Percent 3 7 15 3" xfId="13124" xr:uid="{00000000-0005-0000-0000-000044330000}"/>
    <cellStyle name="Percent 3 7 15 3 2" xfId="32287" xr:uid="{E2F46FC4-1C0F-47D9-ABC0-F9793E30C19C}"/>
    <cellStyle name="Percent 3 7 15 4" xfId="13125" xr:uid="{00000000-0005-0000-0000-000045330000}"/>
    <cellStyle name="Percent 3 7 15 4 2" xfId="32288" xr:uid="{48726D6D-1F15-4D63-955A-B18FAE343CFC}"/>
    <cellStyle name="Percent 3 7 15 5" xfId="13126" xr:uid="{00000000-0005-0000-0000-000046330000}"/>
    <cellStyle name="Percent 3 7 15 5 2" xfId="32289" xr:uid="{172CC16F-C0B9-4A76-B1AB-52BB95FC93DD}"/>
    <cellStyle name="Percent 3 7 15 6" xfId="13127" xr:uid="{00000000-0005-0000-0000-000047330000}"/>
    <cellStyle name="Percent 3 7 15 6 2" xfId="32290" xr:uid="{95939A26-94E9-4C91-937B-838B895AC659}"/>
    <cellStyle name="Percent 3 7 15 7" xfId="13128" xr:uid="{00000000-0005-0000-0000-000048330000}"/>
    <cellStyle name="Percent 3 7 15 7 2" xfId="32291" xr:uid="{BC6D03FE-6B7D-4730-9DC2-B4E126D7FFE3}"/>
    <cellStyle name="Percent 3 7 15 8" xfId="13129" xr:uid="{00000000-0005-0000-0000-000049330000}"/>
    <cellStyle name="Percent 3 7 15 8 2" xfId="32292" xr:uid="{61B02542-4AF2-4B31-AD15-78305793CFB9}"/>
    <cellStyle name="Percent 3 7 15 9" xfId="13130" xr:uid="{00000000-0005-0000-0000-00004A330000}"/>
    <cellStyle name="Percent 3 7 15 9 2" xfId="32293" xr:uid="{1D26EE76-6540-46E7-86DC-A97BA72722BA}"/>
    <cellStyle name="Percent 3 7 16" xfId="13131" xr:uid="{00000000-0005-0000-0000-00004B330000}"/>
    <cellStyle name="Percent 3 7 16 2" xfId="22852" xr:uid="{C5BE570E-0A99-44F5-BCF1-639E85F361E9}"/>
    <cellStyle name="Percent 3 7 17" xfId="13132" xr:uid="{00000000-0005-0000-0000-00004C330000}"/>
    <cellStyle name="Percent 3 7 17 2" xfId="32294" xr:uid="{2BFEC625-4AED-47D3-8D4B-368BAB949610}"/>
    <cellStyle name="Percent 3 7 18" xfId="13133" xr:uid="{00000000-0005-0000-0000-00004D330000}"/>
    <cellStyle name="Percent 3 7 18 2" xfId="32295" xr:uid="{B47D3CD4-C801-4C1F-9F05-52BDE7254EBC}"/>
    <cellStyle name="Percent 3 7 19" xfId="13134" xr:uid="{00000000-0005-0000-0000-00004E330000}"/>
    <cellStyle name="Percent 3 7 19 2" xfId="32296" xr:uid="{FD700000-4898-403D-A879-8D5479F86993}"/>
    <cellStyle name="Percent 3 7 2" xfId="13135" xr:uid="{00000000-0005-0000-0000-00004F330000}"/>
    <cellStyle name="Percent 3 7 2 10" xfId="13136" xr:uid="{00000000-0005-0000-0000-000050330000}"/>
    <cellStyle name="Percent 3 7 2 10 2" xfId="32297" xr:uid="{113B6715-39CB-45BB-A726-FD6F8D80A567}"/>
    <cellStyle name="Percent 3 7 2 11" xfId="22859" xr:uid="{0CA5AAE3-ECC1-4EFC-B7A8-9562010BE9B7}"/>
    <cellStyle name="Percent 3 7 2 2" xfId="13137" xr:uid="{00000000-0005-0000-0000-000051330000}"/>
    <cellStyle name="Percent 3 7 2 2 2" xfId="32298" xr:uid="{82CEC4C3-ED12-4E56-8FA6-F84671EA4E5C}"/>
    <cellStyle name="Percent 3 7 2 3" xfId="13138" xr:uid="{00000000-0005-0000-0000-000052330000}"/>
    <cellStyle name="Percent 3 7 2 3 2" xfId="32299" xr:uid="{B1370803-51FC-49AB-91E6-D3B030173BB0}"/>
    <cellStyle name="Percent 3 7 2 4" xfId="13139" xr:uid="{00000000-0005-0000-0000-000053330000}"/>
    <cellStyle name="Percent 3 7 2 4 2" xfId="32300" xr:uid="{BAD44BFE-CD05-4CA9-A34B-B603BDF9A654}"/>
    <cellStyle name="Percent 3 7 2 5" xfId="13140" xr:uid="{00000000-0005-0000-0000-000054330000}"/>
    <cellStyle name="Percent 3 7 2 5 2" xfId="32301" xr:uid="{34D81A1B-F63D-441F-B375-CB2EA56953B0}"/>
    <cellStyle name="Percent 3 7 2 6" xfId="13141" xr:uid="{00000000-0005-0000-0000-000055330000}"/>
    <cellStyle name="Percent 3 7 2 6 2" xfId="32302" xr:uid="{3FE2D5F1-D508-433D-8F85-49A2E3BB3236}"/>
    <cellStyle name="Percent 3 7 2 7" xfId="13142" xr:uid="{00000000-0005-0000-0000-000056330000}"/>
    <cellStyle name="Percent 3 7 2 7 2" xfId="32303" xr:uid="{E1CB58FC-3104-4D48-A58E-67C4A0EEED26}"/>
    <cellStyle name="Percent 3 7 2 8" xfId="13143" xr:uid="{00000000-0005-0000-0000-000057330000}"/>
    <cellStyle name="Percent 3 7 2 8 2" xfId="32304" xr:uid="{DC967D79-6B9A-41D3-9CEB-3E19B3046B1C}"/>
    <cellStyle name="Percent 3 7 2 9" xfId="13144" xr:uid="{00000000-0005-0000-0000-000058330000}"/>
    <cellStyle name="Percent 3 7 2 9 2" xfId="32305" xr:uid="{E0DA4C4D-119D-48EA-9397-4D77547CF410}"/>
    <cellStyle name="Percent 3 7 20" xfId="13145" xr:uid="{00000000-0005-0000-0000-000059330000}"/>
    <cellStyle name="Percent 3 7 20 2" xfId="32306" xr:uid="{AAA03AD4-B504-40D8-B875-CAF643C11D3D}"/>
    <cellStyle name="Percent 3 7 21" xfId="13146" xr:uid="{00000000-0005-0000-0000-00005A330000}"/>
    <cellStyle name="Percent 3 7 21 2" xfId="32307" xr:uid="{9214CF2A-91DB-4E49-A15F-2A091550DA0D}"/>
    <cellStyle name="Percent 3 7 22" xfId="13147" xr:uid="{00000000-0005-0000-0000-00005B330000}"/>
    <cellStyle name="Percent 3 7 22 2" xfId="32308" xr:uid="{1F392DD0-B317-48E2-BF7B-2266751D75A6}"/>
    <cellStyle name="Percent 3 7 23" xfId="13148" xr:uid="{00000000-0005-0000-0000-00005C330000}"/>
    <cellStyle name="Percent 3 7 23 2" xfId="32309" xr:uid="{16BEC1CD-E9F4-4AB4-9FF6-E1CE55883436}"/>
    <cellStyle name="Percent 3 7 24" xfId="13149" xr:uid="{00000000-0005-0000-0000-00005D330000}"/>
    <cellStyle name="Percent 3 7 24 2" xfId="32310" xr:uid="{54D8DCF9-357E-4785-8BBF-1559BAB2063A}"/>
    <cellStyle name="Percent 3 7 25" xfId="20418" xr:uid="{24AA278F-4688-4E90-924E-13C2867405B8}"/>
    <cellStyle name="Percent 3 7 3" xfId="13150" xr:uid="{00000000-0005-0000-0000-00005E330000}"/>
    <cellStyle name="Percent 3 7 3 10" xfId="13151" xr:uid="{00000000-0005-0000-0000-00005F330000}"/>
    <cellStyle name="Percent 3 7 3 10 2" xfId="32311" xr:uid="{24BE3C86-E933-4AF3-9966-07876DA92243}"/>
    <cellStyle name="Percent 3 7 3 11" xfId="22860" xr:uid="{5E9A7883-A613-4657-848A-033496AA619C}"/>
    <cellStyle name="Percent 3 7 3 2" xfId="13152" xr:uid="{00000000-0005-0000-0000-000060330000}"/>
    <cellStyle name="Percent 3 7 3 2 2" xfId="32312" xr:uid="{80B15073-D772-430D-BF61-4F6A688D4A93}"/>
    <cellStyle name="Percent 3 7 3 3" xfId="13153" xr:uid="{00000000-0005-0000-0000-000061330000}"/>
    <cellStyle name="Percent 3 7 3 3 2" xfId="32313" xr:uid="{AC1F9B70-28F6-426D-99D9-E62803AFACC2}"/>
    <cellStyle name="Percent 3 7 3 4" xfId="13154" xr:uid="{00000000-0005-0000-0000-000062330000}"/>
    <cellStyle name="Percent 3 7 3 4 2" xfId="32314" xr:uid="{1849934A-D812-44BB-AB8A-AA04413BB5E8}"/>
    <cellStyle name="Percent 3 7 3 5" xfId="13155" xr:uid="{00000000-0005-0000-0000-000063330000}"/>
    <cellStyle name="Percent 3 7 3 5 2" xfId="32315" xr:uid="{89E13605-B038-46CE-9BA4-A51DEABF2BD9}"/>
    <cellStyle name="Percent 3 7 3 6" xfId="13156" xr:uid="{00000000-0005-0000-0000-000064330000}"/>
    <cellStyle name="Percent 3 7 3 6 2" xfId="32316" xr:uid="{043796CD-C41C-4B33-A729-8E0E88EE34D1}"/>
    <cellStyle name="Percent 3 7 3 7" xfId="13157" xr:uid="{00000000-0005-0000-0000-000065330000}"/>
    <cellStyle name="Percent 3 7 3 7 2" xfId="32317" xr:uid="{7CA75E18-94C0-4A58-AA75-E05A35A03A1C}"/>
    <cellStyle name="Percent 3 7 3 8" xfId="13158" xr:uid="{00000000-0005-0000-0000-000066330000}"/>
    <cellStyle name="Percent 3 7 3 8 2" xfId="32318" xr:uid="{85D06ECD-E46A-4316-B511-99019BCFD07D}"/>
    <cellStyle name="Percent 3 7 3 9" xfId="13159" xr:uid="{00000000-0005-0000-0000-000067330000}"/>
    <cellStyle name="Percent 3 7 3 9 2" xfId="32319" xr:uid="{B31927C6-AC82-41F8-8B1C-DE3E2C7FDB6C}"/>
    <cellStyle name="Percent 3 7 4" xfId="13160" xr:uid="{00000000-0005-0000-0000-000068330000}"/>
    <cellStyle name="Percent 3 7 4 10" xfId="13161" xr:uid="{00000000-0005-0000-0000-000069330000}"/>
    <cellStyle name="Percent 3 7 4 10 2" xfId="32320" xr:uid="{B86A8674-84F8-4777-9843-82973201B3F4}"/>
    <cellStyle name="Percent 3 7 4 11" xfId="22861" xr:uid="{CDA7A8DE-7F00-4624-A402-AED34DE563BC}"/>
    <cellStyle name="Percent 3 7 4 2" xfId="13162" xr:uid="{00000000-0005-0000-0000-00006A330000}"/>
    <cellStyle name="Percent 3 7 4 2 2" xfId="32321" xr:uid="{3D6541D6-6630-4AE6-8AB0-717696DA9659}"/>
    <cellStyle name="Percent 3 7 4 3" xfId="13163" xr:uid="{00000000-0005-0000-0000-00006B330000}"/>
    <cellStyle name="Percent 3 7 4 3 2" xfId="32322" xr:uid="{0435C103-CCF7-41C2-A60D-ED7733E32B32}"/>
    <cellStyle name="Percent 3 7 4 4" xfId="13164" xr:uid="{00000000-0005-0000-0000-00006C330000}"/>
    <cellStyle name="Percent 3 7 4 4 2" xfId="32323" xr:uid="{A18ABB49-FCD9-4602-9976-4CB2115D94F4}"/>
    <cellStyle name="Percent 3 7 4 5" xfId="13165" xr:uid="{00000000-0005-0000-0000-00006D330000}"/>
    <cellStyle name="Percent 3 7 4 5 2" xfId="32324" xr:uid="{D3A48A0D-BF3A-437A-8C4B-30EE6C15F4BB}"/>
    <cellStyle name="Percent 3 7 4 6" xfId="13166" xr:uid="{00000000-0005-0000-0000-00006E330000}"/>
    <cellStyle name="Percent 3 7 4 6 2" xfId="32325" xr:uid="{7EE52BC1-4DDC-409C-9BD8-969B4B7F5389}"/>
    <cellStyle name="Percent 3 7 4 7" xfId="13167" xr:uid="{00000000-0005-0000-0000-00006F330000}"/>
    <cellStyle name="Percent 3 7 4 7 2" xfId="32326" xr:uid="{13DFDA03-ECBB-4E28-A744-79C660AD87DF}"/>
    <cellStyle name="Percent 3 7 4 8" xfId="13168" xr:uid="{00000000-0005-0000-0000-000070330000}"/>
    <cellStyle name="Percent 3 7 4 8 2" xfId="32327" xr:uid="{3C20B143-7214-4253-890B-4384129D850E}"/>
    <cellStyle name="Percent 3 7 4 9" xfId="13169" xr:uid="{00000000-0005-0000-0000-000071330000}"/>
    <cellStyle name="Percent 3 7 4 9 2" xfId="32328" xr:uid="{A725C395-ED16-4723-B380-C5591EDF6059}"/>
    <cellStyle name="Percent 3 7 5" xfId="13170" xr:uid="{00000000-0005-0000-0000-000072330000}"/>
    <cellStyle name="Percent 3 7 5 10" xfId="13171" xr:uid="{00000000-0005-0000-0000-000073330000}"/>
    <cellStyle name="Percent 3 7 5 10 2" xfId="32329" xr:uid="{699B0791-21AA-4640-804E-40271A7CC264}"/>
    <cellStyle name="Percent 3 7 5 11" xfId="22862" xr:uid="{18E62CC5-ADBE-4DBA-9285-249F3C73EA33}"/>
    <cellStyle name="Percent 3 7 5 2" xfId="13172" xr:uid="{00000000-0005-0000-0000-000074330000}"/>
    <cellStyle name="Percent 3 7 5 2 2" xfId="32330" xr:uid="{6A5FB47C-F0E3-44CD-9783-D6C7DB7D401E}"/>
    <cellStyle name="Percent 3 7 5 3" xfId="13173" xr:uid="{00000000-0005-0000-0000-000075330000}"/>
    <cellStyle name="Percent 3 7 5 3 2" xfId="32331" xr:uid="{582C336A-AE1B-4B5C-8523-5A0039EA7645}"/>
    <cellStyle name="Percent 3 7 5 4" xfId="13174" xr:uid="{00000000-0005-0000-0000-000076330000}"/>
    <cellStyle name="Percent 3 7 5 4 2" xfId="32332" xr:uid="{33A2E3CA-7211-41FF-B774-11FA37B08B12}"/>
    <cellStyle name="Percent 3 7 5 5" xfId="13175" xr:uid="{00000000-0005-0000-0000-000077330000}"/>
    <cellStyle name="Percent 3 7 5 5 2" xfId="32333" xr:uid="{D28BCDBC-0B29-49FC-B7CD-95C12AB35671}"/>
    <cellStyle name="Percent 3 7 5 6" xfId="13176" xr:uid="{00000000-0005-0000-0000-000078330000}"/>
    <cellStyle name="Percent 3 7 5 6 2" xfId="32334" xr:uid="{4CBB7117-7277-4997-9F25-9E592E9B1E82}"/>
    <cellStyle name="Percent 3 7 5 7" xfId="13177" xr:uid="{00000000-0005-0000-0000-000079330000}"/>
    <cellStyle name="Percent 3 7 5 7 2" xfId="32335" xr:uid="{47E04C5D-A813-42A2-B6A3-5D7E30AA7B9B}"/>
    <cellStyle name="Percent 3 7 5 8" xfId="13178" xr:uid="{00000000-0005-0000-0000-00007A330000}"/>
    <cellStyle name="Percent 3 7 5 8 2" xfId="32336" xr:uid="{5A3A6DD7-A379-4653-871A-8C14E487A837}"/>
    <cellStyle name="Percent 3 7 5 9" xfId="13179" xr:uid="{00000000-0005-0000-0000-00007B330000}"/>
    <cellStyle name="Percent 3 7 5 9 2" xfId="32337" xr:uid="{8C74ADC2-8062-45EE-BD74-56F31F52CF13}"/>
    <cellStyle name="Percent 3 7 6" xfId="13180" xr:uid="{00000000-0005-0000-0000-00007C330000}"/>
    <cellStyle name="Percent 3 7 6 10" xfId="13181" xr:uid="{00000000-0005-0000-0000-00007D330000}"/>
    <cellStyle name="Percent 3 7 6 10 2" xfId="32338" xr:uid="{D8DFCEDB-A834-4F3C-BFD3-ECB04362E612}"/>
    <cellStyle name="Percent 3 7 6 11" xfId="22863" xr:uid="{8B3E314F-7242-4182-864C-9540FF35D930}"/>
    <cellStyle name="Percent 3 7 6 2" xfId="13182" xr:uid="{00000000-0005-0000-0000-00007E330000}"/>
    <cellStyle name="Percent 3 7 6 2 2" xfId="32339" xr:uid="{6770EA91-D408-4420-BB77-BCFB45B145B6}"/>
    <cellStyle name="Percent 3 7 6 3" xfId="13183" xr:uid="{00000000-0005-0000-0000-00007F330000}"/>
    <cellStyle name="Percent 3 7 6 3 2" xfId="32340" xr:uid="{660B1941-A535-495C-BDFC-51A1BEABD351}"/>
    <cellStyle name="Percent 3 7 6 4" xfId="13184" xr:uid="{00000000-0005-0000-0000-000080330000}"/>
    <cellStyle name="Percent 3 7 6 4 2" xfId="32341" xr:uid="{037D7BEB-9DA6-4FF1-A628-BAF625EA2720}"/>
    <cellStyle name="Percent 3 7 6 5" xfId="13185" xr:uid="{00000000-0005-0000-0000-000081330000}"/>
    <cellStyle name="Percent 3 7 6 5 2" xfId="32342" xr:uid="{ACD1C0B7-9CBB-4219-8F76-0961993F9449}"/>
    <cellStyle name="Percent 3 7 6 6" xfId="13186" xr:uid="{00000000-0005-0000-0000-000082330000}"/>
    <cellStyle name="Percent 3 7 6 6 2" xfId="32343" xr:uid="{651975C7-7343-455F-B1AF-A1F84B9A4276}"/>
    <cellStyle name="Percent 3 7 6 7" xfId="13187" xr:uid="{00000000-0005-0000-0000-000083330000}"/>
    <cellStyle name="Percent 3 7 6 7 2" xfId="32344" xr:uid="{9692E112-2B84-48C5-AE77-81CBC0085636}"/>
    <cellStyle name="Percent 3 7 6 8" xfId="13188" xr:uid="{00000000-0005-0000-0000-000084330000}"/>
    <cellStyle name="Percent 3 7 6 8 2" xfId="32345" xr:uid="{F23289AF-5A2B-400A-8D8C-E931A779C5FF}"/>
    <cellStyle name="Percent 3 7 6 9" xfId="13189" xr:uid="{00000000-0005-0000-0000-000085330000}"/>
    <cellStyle name="Percent 3 7 6 9 2" xfId="32346" xr:uid="{0D0D12C3-FCBF-47F3-A338-3BCA4EC270F3}"/>
    <cellStyle name="Percent 3 7 7" xfId="13190" xr:uid="{00000000-0005-0000-0000-000086330000}"/>
    <cellStyle name="Percent 3 7 7 10" xfId="13191" xr:uid="{00000000-0005-0000-0000-000087330000}"/>
    <cellStyle name="Percent 3 7 7 10 2" xfId="32347" xr:uid="{80BD06AB-3A5C-4069-AD35-3A7E97330D79}"/>
    <cellStyle name="Percent 3 7 7 11" xfId="22864" xr:uid="{0D2BAA6F-DCB1-4E1C-B316-6D21C9651529}"/>
    <cellStyle name="Percent 3 7 7 2" xfId="13192" xr:uid="{00000000-0005-0000-0000-000088330000}"/>
    <cellStyle name="Percent 3 7 7 2 2" xfId="32348" xr:uid="{791BFBA6-D653-4AA2-8BE7-6B9E1235DD35}"/>
    <cellStyle name="Percent 3 7 7 3" xfId="13193" xr:uid="{00000000-0005-0000-0000-000089330000}"/>
    <cellStyle name="Percent 3 7 7 3 2" xfId="32349" xr:uid="{E6C95B22-81B6-482B-8CEA-09A716B75275}"/>
    <cellStyle name="Percent 3 7 7 4" xfId="13194" xr:uid="{00000000-0005-0000-0000-00008A330000}"/>
    <cellStyle name="Percent 3 7 7 4 2" xfId="32350" xr:uid="{5C1B961E-AC2F-4F8A-A35D-AD83E6E1FB80}"/>
    <cellStyle name="Percent 3 7 7 5" xfId="13195" xr:uid="{00000000-0005-0000-0000-00008B330000}"/>
    <cellStyle name="Percent 3 7 7 5 2" xfId="32351" xr:uid="{2A23AA85-C13E-4F94-AAFA-FCB05513685D}"/>
    <cellStyle name="Percent 3 7 7 6" xfId="13196" xr:uid="{00000000-0005-0000-0000-00008C330000}"/>
    <cellStyle name="Percent 3 7 7 6 2" xfId="32352" xr:uid="{E37C7773-E85E-43ED-B056-C7C142CB4FC1}"/>
    <cellStyle name="Percent 3 7 7 7" xfId="13197" xr:uid="{00000000-0005-0000-0000-00008D330000}"/>
    <cellStyle name="Percent 3 7 7 7 2" xfId="32353" xr:uid="{8E0DCBE1-112D-4305-8621-23DB22386B42}"/>
    <cellStyle name="Percent 3 7 7 8" xfId="13198" xr:uid="{00000000-0005-0000-0000-00008E330000}"/>
    <cellStyle name="Percent 3 7 7 8 2" xfId="32354" xr:uid="{B2D7A6C0-14D2-4BD0-8BC4-CDDD30E6ABB9}"/>
    <cellStyle name="Percent 3 7 7 9" xfId="13199" xr:uid="{00000000-0005-0000-0000-00008F330000}"/>
    <cellStyle name="Percent 3 7 7 9 2" xfId="32355" xr:uid="{F310B852-6E95-4EF5-9994-F817BE247E87}"/>
    <cellStyle name="Percent 3 7 8" xfId="13200" xr:uid="{00000000-0005-0000-0000-000090330000}"/>
    <cellStyle name="Percent 3 7 8 10" xfId="13201" xr:uid="{00000000-0005-0000-0000-000091330000}"/>
    <cellStyle name="Percent 3 7 8 10 2" xfId="32356" xr:uid="{B12F2F2F-E06C-4D72-867B-F8AD313026DF}"/>
    <cellStyle name="Percent 3 7 8 11" xfId="22865" xr:uid="{7F658950-16E1-46C8-9526-BE9EA3633CF7}"/>
    <cellStyle name="Percent 3 7 8 2" xfId="13202" xr:uid="{00000000-0005-0000-0000-000092330000}"/>
    <cellStyle name="Percent 3 7 8 2 2" xfId="32357" xr:uid="{6E718851-C68E-4FBA-8A4D-CCADB8ED3893}"/>
    <cellStyle name="Percent 3 7 8 3" xfId="13203" xr:uid="{00000000-0005-0000-0000-000093330000}"/>
    <cellStyle name="Percent 3 7 8 3 2" xfId="32358" xr:uid="{A41BA1CF-62B8-4916-AF59-D398D46D34FF}"/>
    <cellStyle name="Percent 3 7 8 4" xfId="13204" xr:uid="{00000000-0005-0000-0000-000094330000}"/>
    <cellStyle name="Percent 3 7 8 4 2" xfId="32359" xr:uid="{E3FFC9FC-2EEA-43CF-A357-AA72491A7A40}"/>
    <cellStyle name="Percent 3 7 8 5" xfId="13205" xr:uid="{00000000-0005-0000-0000-000095330000}"/>
    <cellStyle name="Percent 3 7 8 5 2" xfId="32360" xr:uid="{8D2FF61F-CB37-4B18-ADCB-8AEF7D7574F6}"/>
    <cellStyle name="Percent 3 7 8 6" xfId="13206" xr:uid="{00000000-0005-0000-0000-000096330000}"/>
    <cellStyle name="Percent 3 7 8 6 2" xfId="32361" xr:uid="{A97591E1-5E4B-4A9C-8B56-2BEEA3C96B04}"/>
    <cellStyle name="Percent 3 7 8 7" xfId="13207" xr:uid="{00000000-0005-0000-0000-000097330000}"/>
    <cellStyle name="Percent 3 7 8 7 2" xfId="32362" xr:uid="{CE0B1C4F-63A0-4DB2-8835-7E0DCBCF637B}"/>
    <cellStyle name="Percent 3 7 8 8" xfId="13208" xr:uid="{00000000-0005-0000-0000-000098330000}"/>
    <cellStyle name="Percent 3 7 8 8 2" xfId="32363" xr:uid="{6F543DA3-D4CA-4EEB-9159-0EF86DA1A806}"/>
    <cellStyle name="Percent 3 7 8 9" xfId="13209" xr:uid="{00000000-0005-0000-0000-000099330000}"/>
    <cellStyle name="Percent 3 7 8 9 2" xfId="32364" xr:uid="{4112D2B8-C320-4035-AB08-1BFDC8EFA03D}"/>
    <cellStyle name="Percent 3 7 9" xfId="13210" xr:uid="{00000000-0005-0000-0000-00009A330000}"/>
    <cellStyle name="Percent 3 7 9 10" xfId="13211" xr:uid="{00000000-0005-0000-0000-00009B330000}"/>
    <cellStyle name="Percent 3 7 9 10 2" xfId="32365" xr:uid="{57ACEAF7-569C-4F25-B94A-BA85E90159B2}"/>
    <cellStyle name="Percent 3 7 9 11" xfId="22866" xr:uid="{91BB308D-0BE6-4E02-9FF9-A996AA6E25FF}"/>
    <cellStyle name="Percent 3 7 9 2" xfId="13212" xr:uid="{00000000-0005-0000-0000-00009C330000}"/>
    <cellStyle name="Percent 3 7 9 2 2" xfId="32366" xr:uid="{B11E5DB8-DB07-4B87-917F-5E6AA99C40E4}"/>
    <cellStyle name="Percent 3 7 9 3" xfId="13213" xr:uid="{00000000-0005-0000-0000-00009D330000}"/>
    <cellStyle name="Percent 3 7 9 3 2" xfId="32367" xr:uid="{1788AA68-E77C-420A-974D-5B96E21663CD}"/>
    <cellStyle name="Percent 3 7 9 4" xfId="13214" xr:uid="{00000000-0005-0000-0000-00009E330000}"/>
    <cellStyle name="Percent 3 7 9 4 2" xfId="32368" xr:uid="{6CE2DE53-94FB-4184-B75E-5614D80D7B30}"/>
    <cellStyle name="Percent 3 7 9 5" xfId="13215" xr:uid="{00000000-0005-0000-0000-00009F330000}"/>
    <cellStyle name="Percent 3 7 9 5 2" xfId="32369" xr:uid="{74C992CB-76E7-4BE5-B8CA-3FC0F85DD834}"/>
    <cellStyle name="Percent 3 7 9 6" xfId="13216" xr:uid="{00000000-0005-0000-0000-0000A0330000}"/>
    <cellStyle name="Percent 3 7 9 6 2" xfId="32370" xr:uid="{3D5C92A2-FFBA-4CFD-938E-5C21ABD17C16}"/>
    <cellStyle name="Percent 3 7 9 7" xfId="13217" xr:uid="{00000000-0005-0000-0000-0000A1330000}"/>
    <cellStyle name="Percent 3 7 9 7 2" xfId="32371" xr:uid="{7A2FBC14-70A7-4B3A-AB08-AB2AAE16611F}"/>
    <cellStyle name="Percent 3 7 9 8" xfId="13218" xr:uid="{00000000-0005-0000-0000-0000A2330000}"/>
    <cellStyle name="Percent 3 7 9 8 2" xfId="32372" xr:uid="{A0E2446C-5EC9-442F-ABA3-CAAA66AE6900}"/>
    <cellStyle name="Percent 3 7 9 9" xfId="13219" xr:uid="{00000000-0005-0000-0000-0000A3330000}"/>
    <cellStyle name="Percent 3 7 9 9 2" xfId="32373" xr:uid="{A5996B84-789D-4047-A334-F86478F3CF63}"/>
    <cellStyle name="Percent 3 8" xfId="13220" xr:uid="{00000000-0005-0000-0000-0000A4330000}"/>
    <cellStyle name="Percent 3 8 10" xfId="13221" xr:uid="{00000000-0005-0000-0000-0000A5330000}"/>
    <cellStyle name="Percent 3 8 10 10" xfId="13222" xr:uid="{00000000-0005-0000-0000-0000A6330000}"/>
    <cellStyle name="Percent 3 8 10 10 2" xfId="32374" xr:uid="{66C0695F-34C4-4161-B03B-6C4A1762FD0F}"/>
    <cellStyle name="Percent 3 8 10 11" xfId="22868" xr:uid="{8B312A11-7B1C-4ED3-AA26-E57A5A74D07E}"/>
    <cellStyle name="Percent 3 8 10 2" xfId="13223" xr:uid="{00000000-0005-0000-0000-0000A7330000}"/>
    <cellStyle name="Percent 3 8 10 2 2" xfId="32375" xr:uid="{30E7BBD7-98FA-407F-A6A1-5D9D030B50AA}"/>
    <cellStyle name="Percent 3 8 10 3" xfId="13224" xr:uid="{00000000-0005-0000-0000-0000A8330000}"/>
    <cellStyle name="Percent 3 8 10 3 2" xfId="32376" xr:uid="{3B97E3E4-D2D4-4AC1-B174-ACD2B7B3921D}"/>
    <cellStyle name="Percent 3 8 10 4" xfId="13225" xr:uid="{00000000-0005-0000-0000-0000A9330000}"/>
    <cellStyle name="Percent 3 8 10 4 2" xfId="32377" xr:uid="{250582DE-389C-4AF2-B43E-5618CDC776FE}"/>
    <cellStyle name="Percent 3 8 10 5" xfId="13226" xr:uid="{00000000-0005-0000-0000-0000AA330000}"/>
    <cellStyle name="Percent 3 8 10 5 2" xfId="32378" xr:uid="{53588EC8-9CD7-4FE0-8ED2-4BB480B69771}"/>
    <cellStyle name="Percent 3 8 10 6" xfId="13227" xr:uid="{00000000-0005-0000-0000-0000AB330000}"/>
    <cellStyle name="Percent 3 8 10 6 2" xfId="32379" xr:uid="{6C151A4B-B9F0-4F27-A9C1-6ABE83C4FC4C}"/>
    <cellStyle name="Percent 3 8 10 7" xfId="13228" xr:uid="{00000000-0005-0000-0000-0000AC330000}"/>
    <cellStyle name="Percent 3 8 10 7 2" xfId="32380" xr:uid="{003D8C37-BD04-41BA-BA9D-5A62B723FFDB}"/>
    <cellStyle name="Percent 3 8 10 8" xfId="13229" xr:uid="{00000000-0005-0000-0000-0000AD330000}"/>
    <cellStyle name="Percent 3 8 10 8 2" xfId="32381" xr:uid="{F203B230-22B3-4F0E-A7BD-9E4A3616066F}"/>
    <cellStyle name="Percent 3 8 10 9" xfId="13230" xr:uid="{00000000-0005-0000-0000-0000AE330000}"/>
    <cellStyle name="Percent 3 8 10 9 2" xfId="32382" xr:uid="{DD505858-C8C2-472F-8415-1741EF3D393F}"/>
    <cellStyle name="Percent 3 8 11" xfId="13231" xr:uid="{00000000-0005-0000-0000-0000AF330000}"/>
    <cellStyle name="Percent 3 8 11 10" xfId="13232" xr:uid="{00000000-0005-0000-0000-0000B0330000}"/>
    <cellStyle name="Percent 3 8 11 10 2" xfId="32383" xr:uid="{502485FB-0183-44DE-875C-AE583B5EA133}"/>
    <cellStyle name="Percent 3 8 11 11" xfId="22869" xr:uid="{8E1E2446-B8FA-4910-B36B-CCAD18D24AB2}"/>
    <cellStyle name="Percent 3 8 11 2" xfId="13233" xr:uid="{00000000-0005-0000-0000-0000B1330000}"/>
    <cellStyle name="Percent 3 8 11 2 2" xfId="32384" xr:uid="{8398EAC0-8791-4963-9605-B79FFF729A5D}"/>
    <cellStyle name="Percent 3 8 11 3" xfId="13234" xr:uid="{00000000-0005-0000-0000-0000B2330000}"/>
    <cellStyle name="Percent 3 8 11 3 2" xfId="32385" xr:uid="{46AD82D4-EFEF-4985-9928-121FA626A783}"/>
    <cellStyle name="Percent 3 8 11 4" xfId="13235" xr:uid="{00000000-0005-0000-0000-0000B3330000}"/>
    <cellStyle name="Percent 3 8 11 4 2" xfId="32386" xr:uid="{6597D849-3655-40EB-A1F6-AC6ED9619A4C}"/>
    <cellStyle name="Percent 3 8 11 5" xfId="13236" xr:uid="{00000000-0005-0000-0000-0000B4330000}"/>
    <cellStyle name="Percent 3 8 11 5 2" xfId="32387" xr:uid="{2D2E2625-ED4A-472E-92F2-1B3ADFC7AA7F}"/>
    <cellStyle name="Percent 3 8 11 6" xfId="13237" xr:uid="{00000000-0005-0000-0000-0000B5330000}"/>
    <cellStyle name="Percent 3 8 11 6 2" xfId="32388" xr:uid="{6E133B90-83A9-4155-9E87-7C6B40A8DCD9}"/>
    <cellStyle name="Percent 3 8 11 7" xfId="13238" xr:uid="{00000000-0005-0000-0000-0000B6330000}"/>
    <cellStyle name="Percent 3 8 11 7 2" xfId="32389" xr:uid="{5C706E2D-7EBF-40C7-9E55-1F66F5BB912F}"/>
    <cellStyle name="Percent 3 8 11 8" xfId="13239" xr:uid="{00000000-0005-0000-0000-0000B7330000}"/>
    <cellStyle name="Percent 3 8 11 8 2" xfId="32390" xr:uid="{DE166353-BBEF-4EC3-AD5F-CB11BCC76467}"/>
    <cellStyle name="Percent 3 8 11 9" xfId="13240" xr:uid="{00000000-0005-0000-0000-0000B8330000}"/>
    <cellStyle name="Percent 3 8 11 9 2" xfId="32391" xr:uid="{EE152E1C-8D2A-43FD-91A3-CB920204A2F1}"/>
    <cellStyle name="Percent 3 8 12" xfId="13241" xr:uid="{00000000-0005-0000-0000-0000B9330000}"/>
    <cellStyle name="Percent 3 8 12 10" xfId="13242" xr:uid="{00000000-0005-0000-0000-0000BA330000}"/>
    <cellStyle name="Percent 3 8 12 10 2" xfId="32392" xr:uid="{F63364E1-3E73-48F3-8B09-D1AB69428ABD}"/>
    <cellStyle name="Percent 3 8 12 11" xfId="22870" xr:uid="{8AB74A91-ECE9-4361-8D01-4DE86C498F54}"/>
    <cellStyle name="Percent 3 8 12 2" xfId="13243" xr:uid="{00000000-0005-0000-0000-0000BB330000}"/>
    <cellStyle name="Percent 3 8 12 2 2" xfId="32393" xr:uid="{A28F793E-B48B-482C-996A-5EC813C1373E}"/>
    <cellStyle name="Percent 3 8 12 3" xfId="13244" xr:uid="{00000000-0005-0000-0000-0000BC330000}"/>
    <cellStyle name="Percent 3 8 12 3 2" xfId="32394" xr:uid="{B747CB2C-65C4-49A1-A65F-FC4F88D2719C}"/>
    <cellStyle name="Percent 3 8 12 4" xfId="13245" xr:uid="{00000000-0005-0000-0000-0000BD330000}"/>
    <cellStyle name="Percent 3 8 12 4 2" xfId="32395" xr:uid="{D743BEE1-68B0-4110-8000-08C3B66165DE}"/>
    <cellStyle name="Percent 3 8 12 5" xfId="13246" xr:uid="{00000000-0005-0000-0000-0000BE330000}"/>
    <cellStyle name="Percent 3 8 12 5 2" xfId="32396" xr:uid="{B3EEEEC4-52AE-4C22-8811-E47422E3DF54}"/>
    <cellStyle name="Percent 3 8 12 6" xfId="13247" xr:uid="{00000000-0005-0000-0000-0000BF330000}"/>
    <cellStyle name="Percent 3 8 12 6 2" xfId="32397" xr:uid="{D96A345E-2635-49B0-B6D4-33FC62B881B0}"/>
    <cellStyle name="Percent 3 8 12 7" xfId="13248" xr:uid="{00000000-0005-0000-0000-0000C0330000}"/>
    <cellStyle name="Percent 3 8 12 7 2" xfId="32398" xr:uid="{B03BE4A3-3801-4C41-9A54-DF399053687E}"/>
    <cellStyle name="Percent 3 8 12 8" xfId="13249" xr:uid="{00000000-0005-0000-0000-0000C1330000}"/>
    <cellStyle name="Percent 3 8 12 8 2" xfId="32399" xr:uid="{3DA5F71F-CDAD-40B1-8F58-186411EBDF91}"/>
    <cellStyle name="Percent 3 8 12 9" xfId="13250" xr:uid="{00000000-0005-0000-0000-0000C2330000}"/>
    <cellStyle name="Percent 3 8 12 9 2" xfId="32400" xr:uid="{FDF9A7DB-821C-4598-B33F-99DCF569305D}"/>
    <cellStyle name="Percent 3 8 13" xfId="13251" xr:uid="{00000000-0005-0000-0000-0000C3330000}"/>
    <cellStyle name="Percent 3 8 13 10" xfId="13252" xr:uid="{00000000-0005-0000-0000-0000C4330000}"/>
    <cellStyle name="Percent 3 8 13 10 2" xfId="32401" xr:uid="{4FBF77C5-A7F6-48D2-8D3B-C60A2647E9C3}"/>
    <cellStyle name="Percent 3 8 13 11" xfId="22871" xr:uid="{18D97377-1C2C-4F7E-963A-E63E19D4CA81}"/>
    <cellStyle name="Percent 3 8 13 2" xfId="13253" xr:uid="{00000000-0005-0000-0000-0000C5330000}"/>
    <cellStyle name="Percent 3 8 13 2 2" xfId="32402" xr:uid="{241BEE1A-46A6-485B-A96F-7E85405FC713}"/>
    <cellStyle name="Percent 3 8 13 3" xfId="13254" xr:uid="{00000000-0005-0000-0000-0000C6330000}"/>
    <cellStyle name="Percent 3 8 13 3 2" xfId="32403" xr:uid="{33AB68F1-1667-450C-BF01-D342489782A5}"/>
    <cellStyle name="Percent 3 8 13 4" xfId="13255" xr:uid="{00000000-0005-0000-0000-0000C7330000}"/>
    <cellStyle name="Percent 3 8 13 4 2" xfId="32404" xr:uid="{AFCB176B-7E92-44E5-8857-0C0992BDFEEB}"/>
    <cellStyle name="Percent 3 8 13 5" xfId="13256" xr:uid="{00000000-0005-0000-0000-0000C8330000}"/>
    <cellStyle name="Percent 3 8 13 5 2" xfId="32405" xr:uid="{4E4AE747-5216-42F7-8CCE-B12DEE720607}"/>
    <cellStyle name="Percent 3 8 13 6" xfId="13257" xr:uid="{00000000-0005-0000-0000-0000C9330000}"/>
    <cellStyle name="Percent 3 8 13 6 2" xfId="32406" xr:uid="{B4E99F5E-9262-4511-893F-EC6350C2A70F}"/>
    <cellStyle name="Percent 3 8 13 7" xfId="13258" xr:uid="{00000000-0005-0000-0000-0000CA330000}"/>
    <cellStyle name="Percent 3 8 13 7 2" xfId="32407" xr:uid="{A399536E-5338-434B-9635-2D90093906CB}"/>
    <cellStyle name="Percent 3 8 13 8" xfId="13259" xr:uid="{00000000-0005-0000-0000-0000CB330000}"/>
    <cellStyle name="Percent 3 8 13 8 2" xfId="32408" xr:uid="{8555DE29-0DFE-4F46-8988-8DF7AE5B359D}"/>
    <cellStyle name="Percent 3 8 13 9" xfId="13260" xr:uid="{00000000-0005-0000-0000-0000CC330000}"/>
    <cellStyle name="Percent 3 8 13 9 2" xfId="32409" xr:uid="{BF9E8511-641A-4B6B-9237-D4BDE45827BD}"/>
    <cellStyle name="Percent 3 8 14" xfId="13261" xr:uid="{00000000-0005-0000-0000-0000CD330000}"/>
    <cellStyle name="Percent 3 8 14 10" xfId="13262" xr:uid="{00000000-0005-0000-0000-0000CE330000}"/>
    <cellStyle name="Percent 3 8 14 10 2" xfId="32410" xr:uid="{82F1E0D1-07FE-4340-8C54-375AC2D3554D}"/>
    <cellStyle name="Percent 3 8 14 11" xfId="22872" xr:uid="{CA85F3FD-0AB2-4B3F-BD6F-3195BFEF6A05}"/>
    <cellStyle name="Percent 3 8 14 2" xfId="13263" xr:uid="{00000000-0005-0000-0000-0000CF330000}"/>
    <cellStyle name="Percent 3 8 14 2 2" xfId="32411" xr:uid="{ABAAFAB7-99D8-403D-9DB9-A936B3658663}"/>
    <cellStyle name="Percent 3 8 14 3" xfId="13264" xr:uid="{00000000-0005-0000-0000-0000D0330000}"/>
    <cellStyle name="Percent 3 8 14 3 2" xfId="32412" xr:uid="{4E8956F9-B7CF-4AF7-A9C9-8BFCF012609A}"/>
    <cellStyle name="Percent 3 8 14 4" xfId="13265" xr:uid="{00000000-0005-0000-0000-0000D1330000}"/>
    <cellStyle name="Percent 3 8 14 4 2" xfId="32413" xr:uid="{12D72E20-7F27-47EA-B095-9729378DD203}"/>
    <cellStyle name="Percent 3 8 14 5" xfId="13266" xr:uid="{00000000-0005-0000-0000-0000D2330000}"/>
    <cellStyle name="Percent 3 8 14 5 2" xfId="32414" xr:uid="{F13B232A-C4FB-48F6-B25D-DE0F307E3F3B}"/>
    <cellStyle name="Percent 3 8 14 6" xfId="13267" xr:uid="{00000000-0005-0000-0000-0000D3330000}"/>
    <cellStyle name="Percent 3 8 14 6 2" xfId="32415" xr:uid="{F4143006-E294-4B3C-893A-6DB8F6D10438}"/>
    <cellStyle name="Percent 3 8 14 7" xfId="13268" xr:uid="{00000000-0005-0000-0000-0000D4330000}"/>
    <cellStyle name="Percent 3 8 14 7 2" xfId="32416" xr:uid="{DB5B92D0-19F2-476A-8C55-7AE97C911B2D}"/>
    <cellStyle name="Percent 3 8 14 8" xfId="13269" xr:uid="{00000000-0005-0000-0000-0000D5330000}"/>
    <cellStyle name="Percent 3 8 14 8 2" xfId="32417" xr:uid="{98628E54-F8EA-4F19-98F0-F85597E443BE}"/>
    <cellStyle name="Percent 3 8 14 9" xfId="13270" xr:uid="{00000000-0005-0000-0000-0000D6330000}"/>
    <cellStyle name="Percent 3 8 14 9 2" xfId="32418" xr:uid="{DC1949D5-C5FD-49FB-8799-5643F69F46E7}"/>
    <cellStyle name="Percent 3 8 15" xfId="13271" xr:uid="{00000000-0005-0000-0000-0000D7330000}"/>
    <cellStyle name="Percent 3 8 15 10" xfId="13272" xr:uid="{00000000-0005-0000-0000-0000D8330000}"/>
    <cellStyle name="Percent 3 8 15 10 2" xfId="32419" xr:uid="{EE3C61D8-1BFE-4B9F-9561-DAEE41ECFB8A}"/>
    <cellStyle name="Percent 3 8 15 11" xfId="22873" xr:uid="{77F3DB08-A530-4664-B474-DE7730FBAF52}"/>
    <cellStyle name="Percent 3 8 15 2" xfId="13273" xr:uid="{00000000-0005-0000-0000-0000D9330000}"/>
    <cellStyle name="Percent 3 8 15 2 2" xfId="32420" xr:uid="{620FCF77-098D-4881-B0B9-C62CC3E53552}"/>
    <cellStyle name="Percent 3 8 15 3" xfId="13274" xr:uid="{00000000-0005-0000-0000-0000DA330000}"/>
    <cellStyle name="Percent 3 8 15 3 2" xfId="32421" xr:uid="{9CAC1730-BEA3-4194-85C4-6D1446CC2EC2}"/>
    <cellStyle name="Percent 3 8 15 4" xfId="13275" xr:uid="{00000000-0005-0000-0000-0000DB330000}"/>
    <cellStyle name="Percent 3 8 15 4 2" xfId="32422" xr:uid="{14072E03-AD4D-4537-A52F-FA67B5E8A65C}"/>
    <cellStyle name="Percent 3 8 15 5" xfId="13276" xr:uid="{00000000-0005-0000-0000-0000DC330000}"/>
    <cellStyle name="Percent 3 8 15 5 2" xfId="32423" xr:uid="{5ADF375A-1739-4D4F-B905-94B163DEEEA3}"/>
    <cellStyle name="Percent 3 8 15 6" xfId="13277" xr:uid="{00000000-0005-0000-0000-0000DD330000}"/>
    <cellStyle name="Percent 3 8 15 6 2" xfId="32424" xr:uid="{FB561D63-EB1B-4F4F-B366-FE13CD2C00EC}"/>
    <cellStyle name="Percent 3 8 15 7" xfId="13278" xr:uid="{00000000-0005-0000-0000-0000DE330000}"/>
    <cellStyle name="Percent 3 8 15 7 2" xfId="32425" xr:uid="{0B07E32B-62F6-48CF-81B5-0DB142F3D58E}"/>
    <cellStyle name="Percent 3 8 15 8" xfId="13279" xr:uid="{00000000-0005-0000-0000-0000DF330000}"/>
    <cellStyle name="Percent 3 8 15 8 2" xfId="32426" xr:uid="{07506149-3AD2-439C-95A1-37F96D7987D0}"/>
    <cellStyle name="Percent 3 8 15 9" xfId="13280" xr:uid="{00000000-0005-0000-0000-0000E0330000}"/>
    <cellStyle name="Percent 3 8 15 9 2" xfId="32427" xr:uid="{D7047C1D-2D8A-44CB-843B-62AA0D500D11}"/>
    <cellStyle name="Percent 3 8 16" xfId="13281" xr:uid="{00000000-0005-0000-0000-0000E1330000}"/>
    <cellStyle name="Percent 3 8 16 2" xfId="22867" xr:uid="{52FD32B7-DBD5-4BE4-9105-06E549CD02AA}"/>
    <cellStyle name="Percent 3 8 17" xfId="13282" xr:uid="{00000000-0005-0000-0000-0000E2330000}"/>
    <cellStyle name="Percent 3 8 17 2" xfId="32428" xr:uid="{14447447-A607-4075-A198-645B0FD4EEEA}"/>
    <cellStyle name="Percent 3 8 18" xfId="13283" xr:uid="{00000000-0005-0000-0000-0000E3330000}"/>
    <cellStyle name="Percent 3 8 18 2" xfId="32429" xr:uid="{4FBA8E68-7E9E-4634-89AF-09CA967CD0DB}"/>
    <cellStyle name="Percent 3 8 19" xfId="13284" xr:uid="{00000000-0005-0000-0000-0000E4330000}"/>
    <cellStyle name="Percent 3 8 19 2" xfId="32430" xr:uid="{936768AF-EA2C-459E-9E68-A669F491CCC9}"/>
    <cellStyle name="Percent 3 8 2" xfId="13285" xr:uid="{00000000-0005-0000-0000-0000E5330000}"/>
    <cellStyle name="Percent 3 8 2 10" xfId="13286" xr:uid="{00000000-0005-0000-0000-0000E6330000}"/>
    <cellStyle name="Percent 3 8 2 10 2" xfId="32431" xr:uid="{B96184E1-6608-4572-8F91-991C159E8FA2}"/>
    <cellStyle name="Percent 3 8 2 11" xfId="22874" xr:uid="{30BBD322-E2C8-4A11-8ABA-2C1A8DA29685}"/>
    <cellStyle name="Percent 3 8 2 2" xfId="13287" xr:uid="{00000000-0005-0000-0000-0000E7330000}"/>
    <cellStyle name="Percent 3 8 2 2 2" xfId="32432" xr:uid="{30953348-0DDE-48CF-9FF9-149A07C5A84A}"/>
    <cellStyle name="Percent 3 8 2 3" xfId="13288" xr:uid="{00000000-0005-0000-0000-0000E8330000}"/>
    <cellStyle name="Percent 3 8 2 3 2" xfId="32433" xr:uid="{9C5EDF99-67C5-4B9E-B3B1-8CCA06F2D043}"/>
    <cellStyle name="Percent 3 8 2 4" xfId="13289" xr:uid="{00000000-0005-0000-0000-0000E9330000}"/>
    <cellStyle name="Percent 3 8 2 4 2" xfId="32434" xr:uid="{222CFD8F-1B7B-4199-B29E-2E63841DFB66}"/>
    <cellStyle name="Percent 3 8 2 5" xfId="13290" xr:uid="{00000000-0005-0000-0000-0000EA330000}"/>
    <cellStyle name="Percent 3 8 2 5 2" xfId="32435" xr:uid="{F5B8128B-6023-4EBF-ABDA-9E3E2C4E7555}"/>
    <cellStyle name="Percent 3 8 2 6" xfId="13291" xr:uid="{00000000-0005-0000-0000-0000EB330000}"/>
    <cellStyle name="Percent 3 8 2 6 2" xfId="32436" xr:uid="{2C372B9F-D17D-44F2-AA7C-A9316BA3B4A7}"/>
    <cellStyle name="Percent 3 8 2 7" xfId="13292" xr:uid="{00000000-0005-0000-0000-0000EC330000}"/>
    <cellStyle name="Percent 3 8 2 7 2" xfId="32437" xr:uid="{F262C87A-5253-4FD3-BC5F-78BFF7987B99}"/>
    <cellStyle name="Percent 3 8 2 8" xfId="13293" xr:uid="{00000000-0005-0000-0000-0000ED330000}"/>
    <cellStyle name="Percent 3 8 2 8 2" xfId="32438" xr:uid="{AD995715-9FD7-4A2B-A52A-292D466C6B48}"/>
    <cellStyle name="Percent 3 8 2 9" xfId="13294" xr:uid="{00000000-0005-0000-0000-0000EE330000}"/>
    <cellStyle name="Percent 3 8 2 9 2" xfId="32439" xr:uid="{958B794E-4133-4108-9B0E-5368264E2CAF}"/>
    <cellStyle name="Percent 3 8 20" xfId="13295" xr:uid="{00000000-0005-0000-0000-0000EF330000}"/>
    <cellStyle name="Percent 3 8 20 2" xfId="32440" xr:uid="{596A4D31-498B-4B60-858A-8E51B2D161D1}"/>
    <cellStyle name="Percent 3 8 21" xfId="13296" xr:uid="{00000000-0005-0000-0000-0000F0330000}"/>
    <cellStyle name="Percent 3 8 21 2" xfId="32441" xr:uid="{F659C217-74AA-4974-B350-D0D2919099AD}"/>
    <cellStyle name="Percent 3 8 22" xfId="13297" xr:uid="{00000000-0005-0000-0000-0000F1330000}"/>
    <cellStyle name="Percent 3 8 22 2" xfId="32442" xr:uid="{169459CB-122F-4EA7-A242-D9D9F0FB05B4}"/>
    <cellStyle name="Percent 3 8 23" xfId="13298" xr:uid="{00000000-0005-0000-0000-0000F2330000}"/>
    <cellStyle name="Percent 3 8 23 2" xfId="32443" xr:uid="{64627937-0D20-447F-99F4-F1FE58E53C31}"/>
    <cellStyle name="Percent 3 8 24" xfId="13299" xr:uid="{00000000-0005-0000-0000-0000F3330000}"/>
    <cellStyle name="Percent 3 8 24 2" xfId="32444" xr:uid="{A654665B-DB31-4D9F-BD0D-42C5B7D1C03D}"/>
    <cellStyle name="Percent 3 8 25" xfId="20419" xr:uid="{2EAC074E-E7C2-4E06-8C17-7AAE7569B6BE}"/>
    <cellStyle name="Percent 3 8 3" xfId="13300" xr:uid="{00000000-0005-0000-0000-0000F4330000}"/>
    <cellStyle name="Percent 3 8 3 10" xfId="13301" xr:uid="{00000000-0005-0000-0000-0000F5330000}"/>
    <cellStyle name="Percent 3 8 3 10 2" xfId="32445" xr:uid="{E5571494-7570-440C-8542-A47E89E1F60F}"/>
    <cellStyle name="Percent 3 8 3 11" xfId="22875" xr:uid="{25F1D522-27F5-4E55-95E1-782D0678E4AA}"/>
    <cellStyle name="Percent 3 8 3 2" xfId="13302" xr:uid="{00000000-0005-0000-0000-0000F6330000}"/>
    <cellStyle name="Percent 3 8 3 2 2" xfId="32446" xr:uid="{A89EB80F-98F2-40AC-8070-74A8030BC8A2}"/>
    <cellStyle name="Percent 3 8 3 3" xfId="13303" xr:uid="{00000000-0005-0000-0000-0000F7330000}"/>
    <cellStyle name="Percent 3 8 3 3 2" xfId="32447" xr:uid="{386AC226-7770-4F9C-B9E2-6BE9D56624F0}"/>
    <cellStyle name="Percent 3 8 3 4" xfId="13304" xr:uid="{00000000-0005-0000-0000-0000F8330000}"/>
    <cellStyle name="Percent 3 8 3 4 2" xfId="32448" xr:uid="{4E964F78-2788-4FE2-BB31-A2158BE7D020}"/>
    <cellStyle name="Percent 3 8 3 5" xfId="13305" xr:uid="{00000000-0005-0000-0000-0000F9330000}"/>
    <cellStyle name="Percent 3 8 3 5 2" xfId="32449" xr:uid="{4F1A61B1-A9DE-4E2D-A87A-4C5CF26D96B3}"/>
    <cellStyle name="Percent 3 8 3 6" xfId="13306" xr:uid="{00000000-0005-0000-0000-0000FA330000}"/>
    <cellStyle name="Percent 3 8 3 6 2" xfId="32450" xr:uid="{F008200A-DD75-42B2-95BD-B0DE74BFD544}"/>
    <cellStyle name="Percent 3 8 3 7" xfId="13307" xr:uid="{00000000-0005-0000-0000-0000FB330000}"/>
    <cellStyle name="Percent 3 8 3 7 2" xfId="32451" xr:uid="{CFC84812-87AC-4CAD-B642-43909518F721}"/>
    <cellStyle name="Percent 3 8 3 8" xfId="13308" xr:uid="{00000000-0005-0000-0000-0000FC330000}"/>
    <cellStyle name="Percent 3 8 3 8 2" xfId="32452" xr:uid="{34FEF7D9-4E2C-451F-9FC6-32B618400EF1}"/>
    <cellStyle name="Percent 3 8 3 9" xfId="13309" xr:uid="{00000000-0005-0000-0000-0000FD330000}"/>
    <cellStyle name="Percent 3 8 3 9 2" xfId="32453" xr:uid="{572C4E14-82F5-438C-971F-D4B9D6576EEC}"/>
    <cellStyle name="Percent 3 8 4" xfId="13310" xr:uid="{00000000-0005-0000-0000-0000FE330000}"/>
    <cellStyle name="Percent 3 8 4 10" xfId="13311" xr:uid="{00000000-0005-0000-0000-0000FF330000}"/>
    <cellStyle name="Percent 3 8 4 10 2" xfId="32454" xr:uid="{029B05C1-CFBB-4D3A-B864-02D977572361}"/>
    <cellStyle name="Percent 3 8 4 11" xfId="22876" xr:uid="{89E7110B-33F9-494A-BEE3-CDC214031B5E}"/>
    <cellStyle name="Percent 3 8 4 2" xfId="13312" xr:uid="{00000000-0005-0000-0000-000000340000}"/>
    <cellStyle name="Percent 3 8 4 2 2" xfId="32455" xr:uid="{F992E58E-DEEC-4102-B369-AB7EEFFDAD00}"/>
    <cellStyle name="Percent 3 8 4 3" xfId="13313" xr:uid="{00000000-0005-0000-0000-000001340000}"/>
    <cellStyle name="Percent 3 8 4 3 2" xfId="32456" xr:uid="{E0389A09-FC80-4091-8FC9-24AAE5D00CB7}"/>
    <cellStyle name="Percent 3 8 4 4" xfId="13314" xr:uid="{00000000-0005-0000-0000-000002340000}"/>
    <cellStyle name="Percent 3 8 4 4 2" xfId="32457" xr:uid="{769FBBA3-B805-4C20-B28D-093DBB56BC1D}"/>
    <cellStyle name="Percent 3 8 4 5" xfId="13315" xr:uid="{00000000-0005-0000-0000-000003340000}"/>
    <cellStyle name="Percent 3 8 4 5 2" xfId="32458" xr:uid="{766655BF-2D1D-44A9-9A56-AA6AB17BCA92}"/>
    <cellStyle name="Percent 3 8 4 6" xfId="13316" xr:uid="{00000000-0005-0000-0000-000004340000}"/>
    <cellStyle name="Percent 3 8 4 6 2" xfId="32459" xr:uid="{291331B1-6AD8-419C-8570-3B575BC4BB81}"/>
    <cellStyle name="Percent 3 8 4 7" xfId="13317" xr:uid="{00000000-0005-0000-0000-000005340000}"/>
    <cellStyle name="Percent 3 8 4 7 2" xfId="32460" xr:uid="{E66F7576-6E7A-42FA-8A48-64D82E6335BF}"/>
    <cellStyle name="Percent 3 8 4 8" xfId="13318" xr:uid="{00000000-0005-0000-0000-000006340000}"/>
    <cellStyle name="Percent 3 8 4 8 2" xfId="32461" xr:uid="{12E8FD1D-2FC4-4E81-B0DB-88DB8559948B}"/>
    <cellStyle name="Percent 3 8 4 9" xfId="13319" xr:uid="{00000000-0005-0000-0000-000007340000}"/>
    <cellStyle name="Percent 3 8 4 9 2" xfId="32462" xr:uid="{0B6BB18B-9F56-435B-A8B3-7E1F1CDA9FD8}"/>
    <cellStyle name="Percent 3 8 5" xfId="13320" xr:uid="{00000000-0005-0000-0000-000008340000}"/>
    <cellStyle name="Percent 3 8 5 10" xfId="13321" xr:uid="{00000000-0005-0000-0000-000009340000}"/>
    <cellStyle name="Percent 3 8 5 10 2" xfId="32463" xr:uid="{8C57496C-47DD-4137-A5F6-FD6210D7EFFF}"/>
    <cellStyle name="Percent 3 8 5 11" xfId="22877" xr:uid="{507B0637-4C19-4868-B531-5BC662784F3D}"/>
    <cellStyle name="Percent 3 8 5 2" xfId="13322" xr:uid="{00000000-0005-0000-0000-00000A340000}"/>
    <cellStyle name="Percent 3 8 5 2 2" xfId="32464" xr:uid="{7ED69DEC-3C9C-43DA-AE9F-2D058FAA6E03}"/>
    <cellStyle name="Percent 3 8 5 3" xfId="13323" xr:uid="{00000000-0005-0000-0000-00000B340000}"/>
    <cellStyle name="Percent 3 8 5 3 2" xfId="32465" xr:uid="{CE78C800-1CE8-41D0-8894-8E2905A1BB26}"/>
    <cellStyle name="Percent 3 8 5 4" xfId="13324" xr:uid="{00000000-0005-0000-0000-00000C340000}"/>
    <cellStyle name="Percent 3 8 5 4 2" xfId="32466" xr:uid="{AB99B7DD-FCF5-4DC3-82A3-47961810FE85}"/>
    <cellStyle name="Percent 3 8 5 5" xfId="13325" xr:uid="{00000000-0005-0000-0000-00000D340000}"/>
    <cellStyle name="Percent 3 8 5 5 2" xfId="32467" xr:uid="{9F4F5789-2E14-472A-8611-186FFC12B53D}"/>
    <cellStyle name="Percent 3 8 5 6" xfId="13326" xr:uid="{00000000-0005-0000-0000-00000E340000}"/>
    <cellStyle name="Percent 3 8 5 6 2" xfId="32468" xr:uid="{A359A9EA-B16F-4CB8-9B0F-830655D15F13}"/>
    <cellStyle name="Percent 3 8 5 7" xfId="13327" xr:uid="{00000000-0005-0000-0000-00000F340000}"/>
    <cellStyle name="Percent 3 8 5 7 2" xfId="32469" xr:uid="{C1819206-FD1B-4DD8-B92C-A47385DB9307}"/>
    <cellStyle name="Percent 3 8 5 8" xfId="13328" xr:uid="{00000000-0005-0000-0000-000010340000}"/>
    <cellStyle name="Percent 3 8 5 8 2" xfId="32470" xr:uid="{6DFE7BB5-B385-4606-8275-F4BDF325767D}"/>
    <cellStyle name="Percent 3 8 5 9" xfId="13329" xr:uid="{00000000-0005-0000-0000-000011340000}"/>
    <cellStyle name="Percent 3 8 5 9 2" xfId="32471" xr:uid="{3702C0FB-92F8-407F-B35C-9F34CC4BA04A}"/>
    <cellStyle name="Percent 3 8 6" xfId="13330" xr:uid="{00000000-0005-0000-0000-000012340000}"/>
    <cellStyle name="Percent 3 8 6 10" xfId="13331" xr:uid="{00000000-0005-0000-0000-000013340000}"/>
    <cellStyle name="Percent 3 8 6 10 2" xfId="32472" xr:uid="{A4B8FF46-F8E8-4BE3-A7BF-3A811C9901D9}"/>
    <cellStyle name="Percent 3 8 6 11" xfId="22878" xr:uid="{2EBD9AE2-73AA-4688-B66E-B21C0E5B0B8D}"/>
    <cellStyle name="Percent 3 8 6 2" xfId="13332" xr:uid="{00000000-0005-0000-0000-000014340000}"/>
    <cellStyle name="Percent 3 8 6 2 2" xfId="32473" xr:uid="{85E7B373-8294-4239-BEF6-C170E6DF699D}"/>
    <cellStyle name="Percent 3 8 6 3" xfId="13333" xr:uid="{00000000-0005-0000-0000-000015340000}"/>
    <cellStyle name="Percent 3 8 6 3 2" xfId="32474" xr:uid="{2231DE12-8109-45AF-9B68-DE61790993E8}"/>
    <cellStyle name="Percent 3 8 6 4" xfId="13334" xr:uid="{00000000-0005-0000-0000-000016340000}"/>
    <cellStyle name="Percent 3 8 6 4 2" xfId="32475" xr:uid="{0499377D-AF53-4B02-8247-4D54AAF3449A}"/>
    <cellStyle name="Percent 3 8 6 5" xfId="13335" xr:uid="{00000000-0005-0000-0000-000017340000}"/>
    <cellStyle name="Percent 3 8 6 5 2" xfId="32476" xr:uid="{ADB5DC27-4C2C-4C12-A305-279A13B0F44A}"/>
    <cellStyle name="Percent 3 8 6 6" xfId="13336" xr:uid="{00000000-0005-0000-0000-000018340000}"/>
    <cellStyle name="Percent 3 8 6 6 2" xfId="32477" xr:uid="{BA543365-052B-43C8-AB1A-9C51E8C5E0B6}"/>
    <cellStyle name="Percent 3 8 6 7" xfId="13337" xr:uid="{00000000-0005-0000-0000-000019340000}"/>
    <cellStyle name="Percent 3 8 6 7 2" xfId="32478" xr:uid="{417C6ED9-852F-4F9E-90A0-D2C1D6A84E5D}"/>
    <cellStyle name="Percent 3 8 6 8" xfId="13338" xr:uid="{00000000-0005-0000-0000-00001A340000}"/>
    <cellStyle name="Percent 3 8 6 8 2" xfId="32479" xr:uid="{13E117E8-CA5F-49C0-BCB4-53B39288E314}"/>
    <cellStyle name="Percent 3 8 6 9" xfId="13339" xr:uid="{00000000-0005-0000-0000-00001B340000}"/>
    <cellStyle name="Percent 3 8 6 9 2" xfId="32480" xr:uid="{0383C392-B851-425E-9479-F7A2DEC22FDF}"/>
    <cellStyle name="Percent 3 8 7" xfId="13340" xr:uid="{00000000-0005-0000-0000-00001C340000}"/>
    <cellStyle name="Percent 3 8 7 10" xfId="13341" xr:uid="{00000000-0005-0000-0000-00001D340000}"/>
    <cellStyle name="Percent 3 8 7 10 2" xfId="32481" xr:uid="{E501AE14-613B-449D-B03A-FEBD6E6441C3}"/>
    <cellStyle name="Percent 3 8 7 11" xfId="22879" xr:uid="{9A859B18-9D5F-4358-9849-C90775578627}"/>
    <cellStyle name="Percent 3 8 7 2" xfId="13342" xr:uid="{00000000-0005-0000-0000-00001E340000}"/>
    <cellStyle name="Percent 3 8 7 2 2" xfId="32482" xr:uid="{2521DCB5-FF17-4CC1-BEAE-8923AAE4C7ED}"/>
    <cellStyle name="Percent 3 8 7 3" xfId="13343" xr:uid="{00000000-0005-0000-0000-00001F340000}"/>
    <cellStyle name="Percent 3 8 7 3 2" xfId="32483" xr:uid="{03FDFD1A-BC95-435C-82D8-B8EC3605CA2E}"/>
    <cellStyle name="Percent 3 8 7 4" xfId="13344" xr:uid="{00000000-0005-0000-0000-000020340000}"/>
    <cellStyle name="Percent 3 8 7 4 2" xfId="32484" xr:uid="{4B4C506F-7F3D-409B-A808-94C9B967FB8A}"/>
    <cellStyle name="Percent 3 8 7 5" xfId="13345" xr:uid="{00000000-0005-0000-0000-000021340000}"/>
    <cellStyle name="Percent 3 8 7 5 2" xfId="32485" xr:uid="{246E5E5E-0248-49BA-BAE3-A23DD58D438C}"/>
    <cellStyle name="Percent 3 8 7 6" xfId="13346" xr:uid="{00000000-0005-0000-0000-000022340000}"/>
    <cellStyle name="Percent 3 8 7 6 2" xfId="32486" xr:uid="{352542CA-C775-40A4-A850-9CA8CC8F92EF}"/>
    <cellStyle name="Percent 3 8 7 7" xfId="13347" xr:uid="{00000000-0005-0000-0000-000023340000}"/>
    <cellStyle name="Percent 3 8 7 7 2" xfId="32487" xr:uid="{BEE4EDE3-E18C-4050-992D-DA53A84EEEF3}"/>
    <cellStyle name="Percent 3 8 7 8" xfId="13348" xr:uid="{00000000-0005-0000-0000-000024340000}"/>
    <cellStyle name="Percent 3 8 7 8 2" xfId="32488" xr:uid="{158D0DAC-868B-469E-8D97-A00CC0E718E6}"/>
    <cellStyle name="Percent 3 8 7 9" xfId="13349" xr:uid="{00000000-0005-0000-0000-000025340000}"/>
    <cellStyle name="Percent 3 8 7 9 2" xfId="32489" xr:uid="{CCB22151-7121-47F2-82FF-D9FBFF67FCBD}"/>
    <cellStyle name="Percent 3 8 8" xfId="13350" xr:uid="{00000000-0005-0000-0000-000026340000}"/>
    <cellStyle name="Percent 3 8 8 10" xfId="13351" xr:uid="{00000000-0005-0000-0000-000027340000}"/>
    <cellStyle name="Percent 3 8 8 10 2" xfId="32490" xr:uid="{0B3A74CC-37E1-4C0E-9E32-7BAC2F15C6D5}"/>
    <cellStyle name="Percent 3 8 8 11" xfId="22880" xr:uid="{AB350477-1309-4A1F-9546-A2B553A6D633}"/>
    <cellStyle name="Percent 3 8 8 2" xfId="13352" xr:uid="{00000000-0005-0000-0000-000028340000}"/>
    <cellStyle name="Percent 3 8 8 2 2" xfId="32491" xr:uid="{B7EFCACA-28C7-4823-B7E3-E99F2A64E8F4}"/>
    <cellStyle name="Percent 3 8 8 3" xfId="13353" xr:uid="{00000000-0005-0000-0000-000029340000}"/>
    <cellStyle name="Percent 3 8 8 3 2" xfId="32492" xr:uid="{94C95CFF-9C11-4A13-8F97-58B8E72F500C}"/>
    <cellStyle name="Percent 3 8 8 4" xfId="13354" xr:uid="{00000000-0005-0000-0000-00002A340000}"/>
    <cellStyle name="Percent 3 8 8 4 2" xfId="32493" xr:uid="{5854A324-6A93-4B7F-A44D-DEF653EE1174}"/>
    <cellStyle name="Percent 3 8 8 5" xfId="13355" xr:uid="{00000000-0005-0000-0000-00002B340000}"/>
    <cellStyle name="Percent 3 8 8 5 2" xfId="32494" xr:uid="{D4459C43-CBA2-4DB5-94DA-9EF6EF2D7678}"/>
    <cellStyle name="Percent 3 8 8 6" xfId="13356" xr:uid="{00000000-0005-0000-0000-00002C340000}"/>
    <cellStyle name="Percent 3 8 8 6 2" xfId="32495" xr:uid="{0051E708-9C07-407B-9530-DEC83AF8DE5C}"/>
    <cellStyle name="Percent 3 8 8 7" xfId="13357" xr:uid="{00000000-0005-0000-0000-00002D340000}"/>
    <cellStyle name="Percent 3 8 8 7 2" xfId="32496" xr:uid="{6F6BC489-3320-41C1-8D5A-B61753E3DC33}"/>
    <cellStyle name="Percent 3 8 8 8" xfId="13358" xr:uid="{00000000-0005-0000-0000-00002E340000}"/>
    <cellStyle name="Percent 3 8 8 8 2" xfId="32497" xr:uid="{72DC713E-F740-4417-BFE0-1BCF49C81096}"/>
    <cellStyle name="Percent 3 8 8 9" xfId="13359" xr:uid="{00000000-0005-0000-0000-00002F340000}"/>
    <cellStyle name="Percent 3 8 8 9 2" xfId="32498" xr:uid="{82FB64C3-7B62-4B0E-8C80-F342A43DB649}"/>
    <cellStyle name="Percent 3 8 9" xfId="13360" xr:uid="{00000000-0005-0000-0000-000030340000}"/>
    <cellStyle name="Percent 3 8 9 10" xfId="13361" xr:uid="{00000000-0005-0000-0000-000031340000}"/>
    <cellStyle name="Percent 3 8 9 10 2" xfId="32499" xr:uid="{61C6A908-3FD5-4CC0-9EC9-4DC4716BF5FC}"/>
    <cellStyle name="Percent 3 8 9 11" xfId="22881" xr:uid="{A6260DEB-04CF-4EE6-9907-B98FEDDD66F9}"/>
    <cellStyle name="Percent 3 8 9 2" xfId="13362" xr:uid="{00000000-0005-0000-0000-000032340000}"/>
    <cellStyle name="Percent 3 8 9 2 2" xfId="32500" xr:uid="{8CD50BE3-0C1A-4EAC-AAC6-CC0099F4D48E}"/>
    <cellStyle name="Percent 3 8 9 3" xfId="13363" xr:uid="{00000000-0005-0000-0000-000033340000}"/>
    <cellStyle name="Percent 3 8 9 3 2" xfId="32501" xr:uid="{AE4FD34B-C48C-4899-8737-05DDC166A54D}"/>
    <cellStyle name="Percent 3 8 9 4" xfId="13364" xr:uid="{00000000-0005-0000-0000-000034340000}"/>
    <cellStyle name="Percent 3 8 9 4 2" xfId="32502" xr:uid="{668F7715-39C1-4BBB-9DB6-C3A96463F005}"/>
    <cellStyle name="Percent 3 8 9 5" xfId="13365" xr:uid="{00000000-0005-0000-0000-000035340000}"/>
    <cellStyle name="Percent 3 8 9 5 2" xfId="32503" xr:uid="{3CE5F43C-70FA-44AE-9EDD-54036F9BFB63}"/>
    <cellStyle name="Percent 3 8 9 6" xfId="13366" xr:uid="{00000000-0005-0000-0000-000036340000}"/>
    <cellStyle name="Percent 3 8 9 6 2" xfId="32504" xr:uid="{1592C5C7-FCD9-4CFC-9BDD-838CE9577052}"/>
    <cellStyle name="Percent 3 8 9 7" xfId="13367" xr:uid="{00000000-0005-0000-0000-000037340000}"/>
    <cellStyle name="Percent 3 8 9 7 2" xfId="32505" xr:uid="{39B1167F-C07B-4501-AC58-FD675A7EC7DD}"/>
    <cellStyle name="Percent 3 8 9 8" xfId="13368" xr:uid="{00000000-0005-0000-0000-000038340000}"/>
    <cellStyle name="Percent 3 8 9 8 2" xfId="32506" xr:uid="{B9BCFD13-222A-44CA-A705-02258212B2A6}"/>
    <cellStyle name="Percent 3 8 9 9" xfId="13369" xr:uid="{00000000-0005-0000-0000-000039340000}"/>
    <cellStyle name="Percent 3 8 9 9 2" xfId="32507" xr:uid="{1D7C01B7-DFE5-49CB-A942-14AF892D82B7}"/>
    <cellStyle name="Percent 3 9" xfId="13370" xr:uid="{00000000-0005-0000-0000-00003A340000}"/>
    <cellStyle name="Percent 3 9 10" xfId="13371" xr:uid="{00000000-0005-0000-0000-00003B340000}"/>
    <cellStyle name="Percent 3 9 10 10" xfId="13372" xr:uid="{00000000-0005-0000-0000-00003C340000}"/>
    <cellStyle name="Percent 3 9 10 10 2" xfId="32508" xr:uid="{977D2ABD-EFF5-40C4-8741-4C25158ABA32}"/>
    <cellStyle name="Percent 3 9 10 11" xfId="22883" xr:uid="{A50B2FC3-B2AF-418B-9A7E-CF118AB8D3D9}"/>
    <cellStyle name="Percent 3 9 10 2" xfId="13373" xr:uid="{00000000-0005-0000-0000-00003D340000}"/>
    <cellStyle name="Percent 3 9 10 2 2" xfId="32509" xr:uid="{2A3B609F-79D0-436B-A4DE-4F6241A1138F}"/>
    <cellStyle name="Percent 3 9 10 3" xfId="13374" xr:uid="{00000000-0005-0000-0000-00003E340000}"/>
    <cellStyle name="Percent 3 9 10 3 2" xfId="32510" xr:uid="{FFC050D6-9F08-47E9-BEA1-3B70FE8BDC00}"/>
    <cellStyle name="Percent 3 9 10 4" xfId="13375" xr:uid="{00000000-0005-0000-0000-00003F340000}"/>
    <cellStyle name="Percent 3 9 10 4 2" xfId="32511" xr:uid="{C4F92DCC-898F-4F0F-A5BB-941929906983}"/>
    <cellStyle name="Percent 3 9 10 5" xfId="13376" xr:uid="{00000000-0005-0000-0000-000040340000}"/>
    <cellStyle name="Percent 3 9 10 5 2" xfId="32512" xr:uid="{84E7A9D0-6986-47A1-B77E-E1EAAD330ADB}"/>
    <cellStyle name="Percent 3 9 10 6" xfId="13377" xr:uid="{00000000-0005-0000-0000-000041340000}"/>
    <cellStyle name="Percent 3 9 10 6 2" xfId="32513" xr:uid="{90377819-7BB2-40F4-B894-4C37A8691C89}"/>
    <cellStyle name="Percent 3 9 10 7" xfId="13378" xr:uid="{00000000-0005-0000-0000-000042340000}"/>
    <cellStyle name="Percent 3 9 10 7 2" xfId="32514" xr:uid="{09466C92-617A-4749-8C55-6BADAA8E37D0}"/>
    <cellStyle name="Percent 3 9 10 8" xfId="13379" xr:uid="{00000000-0005-0000-0000-000043340000}"/>
    <cellStyle name="Percent 3 9 10 8 2" xfId="32515" xr:uid="{3421C255-0BA4-4360-9AC0-40ED715DAAAD}"/>
    <cellStyle name="Percent 3 9 10 9" xfId="13380" xr:uid="{00000000-0005-0000-0000-000044340000}"/>
    <cellStyle name="Percent 3 9 10 9 2" xfId="32516" xr:uid="{7C07C73A-6697-4173-B1DF-D883F3D25997}"/>
    <cellStyle name="Percent 3 9 11" xfId="13381" xr:uid="{00000000-0005-0000-0000-000045340000}"/>
    <cellStyle name="Percent 3 9 11 10" xfId="13382" xr:uid="{00000000-0005-0000-0000-000046340000}"/>
    <cellStyle name="Percent 3 9 11 10 2" xfId="32517" xr:uid="{9840F122-BA84-4C50-ACB2-7284E4712008}"/>
    <cellStyle name="Percent 3 9 11 11" xfId="22884" xr:uid="{8A9341E4-D706-4439-A71B-18AEA2C8F976}"/>
    <cellStyle name="Percent 3 9 11 2" xfId="13383" xr:uid="{00000000-0005-0000-0000-000047340000}"/>
    <cellStyle name="Percent 3 9 11 2 2" xfId="32518" xr:uid="{BD5C863B-78BA-41C6-8303-1D800DF223DD}"/>
    <cellStyle name="Percent 3 9 11 3" xfId="13384" xr:uid="{00000000-0005-0000-0000-000048340000}"/>
    <cellStyle name="Percent 3 9 11 3 2" xfId="32519" xr:uid="{D3C00955-4CB5-4A32-A0F4-F66C7DE8C713}"/>
    <cellStyle name="Percent 3 9 11 4" xfId="13385" xr:uid="{00000000-0005-0000-0000-000049340000}"/>
    <cellStyle name="Percent 3 9 11 4 2" xfId="32520" xr:uid="{EAC24A81-AA65-4478-8F02-96D3DE9786ED}"/>
    <cellStyle name="Percent 3 9 11 5" xfId="13386" xr:uid="{00000000-0005-0000-0000-00004A340000}"/>
    <cellStyle name="Percent 3 9 11 5 2" xfId="32521" xr:uid="{F61B0EB2-16FE-43F5-A8DC-A8319FB31FD1}"/>
    <cellStyle name="Percent 3 9 11 6" xfId="13387" xr:uid="{00000000-0005-0000-0000-00004B340000}"/>
    <cellStyle name="Percent 3 9 11 6 2" xfId="32522" xr:uid="{46B11ED9-721B-4019-AE36-F0FB36668A35}"/>
    <cellStyle name="Percent 3 9 11 7" xfId="13388" xr:uid="{00000000-0005-0000-0000-00004C340000}"/>
    <cellStyle name="Percent 3 9 11 7 2" xfId="32523" xr:uid="{482D4B5A-5216-4179-8C3C-01B8CD1C3A0B}"/>
    <cellStyle name="Percent 3 9 11 8" xfId="13389" xr:uid="{00000000-0005-0000-0000-00004D340000}"/>
    <cellStyle name="Percent 3 9 11 8 2" xfId="32524" xr:uid="{68B41CF2-3F54-42BC-ADB3-03972B772821}"/>
    <cellStyle name="Percent 3 9 11 9" xfId="13390" xr:uid="{00000000-0005-0000-0000-00004E340000}"/>
    <cellStyle name="Percent 3 9 11 9 2" xfId="32525" xr:uid="{3732538C-1EE2-4091-A9BB-9ED1C9A104E0}"/>
    <cellStyle name="Percent 3 9 12" xfId="13391" xr:uid="{00000000-0005-0000-0000-00004F340000}"/>
    <cellStyle name="Percent 3 9 12 10" xfId="13392" xr:uid="{00000000-0005-0000-0000-000050340000}"/>
    <cellStyle name="Percent 3 9 12 10 2" xfId="32526" xr:uid="{03647330-7EE4-41F3-854A-8B1A3C84C77D}"/>
    <cellStyle name="Percent 3 9 12 11" xfId="22885" xr:uid="{2427FEA3-C073-4D3B-8946-3EBD11BB6752}"/>
    <cellStyle name="Percent 3 9 12 2" xfId="13393" xr:uid="{00000000-0005-0000-0000-000051340000}"/>
    <cellStyle name="Percent 3 9 12 2 2" xfId="32527" xr:uid="{642DD1B5-4BA1-4AD8-B23E-B8ABEFC108DF}"/>
    <cellStyle name="Percent 3 9 12 3" xfId="13394" xr:uid="{00000000-0005-0000-0000-000052340000}"/>
    <cellStyle name="Percent 3 9 12 3 2" xfId="32528" xr:uid="{0A05404F-B997-445B-854C-13AF742B5361}"/>
    <cellStyle name="Percent 3 9 12 4" xfId="13395" xr:uid="{00000000-0005-0000-0000-000053340000}"/>
    <cellStyle name="Percent 3 9 12 4 2" xfId="32529" xr:uid="{552B8317-22AE-42FA-BFC3-62CB3610DF1D}"/>
    <cellStyle name="Percent 3 9 12 5" xfId="13396" xr:uid="{00000000-0005-0000-0000-000054340000}"/>
    <cellStyle name="Percent 3 9 12 5 2" xfId="32530" xr:uid="{94C54915-3FC7-4935-A469-6EF5FCB9C24A}"/>
    <cellStyle name="Percent 3 9 12 6" xfId="13397" xr:uid="{00000000-0005-0000-0000-000055340000}"/>
    <cellStyle name="Percent 3 9 12 6 2" xfId="32531" xr:uid="{93575E3A-A83E-416D-9B68-DE3487BEDC03}"/>
    <cellStyle name="Percent 3 9 12 7" xfId="13398" xr:uid="{00000000-0005-0000-0000-000056340000}"/>
    <cellStyle name="Percent 3 9 12 7 2" xfId="32532" xr:uid="{F71C844D-DE06-4200-BB1C-F6739F35ADFB}"/>
    <cellStyle name="Percent 3 9 12 8" xfId="13399" xr:uid="{00000000-0005-0000-0000-000057340000}"/>
    <cellStyle name="Percent 3 9 12 8 2" xfId="32533" xr:uid="{9BD75AFC-743F-44A2-B953-60FEDDB6F888}"/>
    <cellStyle name="Percent 3 9 12 9" xfId="13400" xr:uid="{00000000-0005-0000-0000-000058340000}"/>
    <cellStyle name="Percent 3 9 12 9 2" xfId="32534" xr:uid="{9C3C860D-BEE1-437A-884F-27216FF710AD}"/>
    <cellStyle name="Percent 3 9 13" xfId="13401" xr:uid="{00000000-0005-0000-0000-000059340000}"/>
    <cellStyle name="Percent 3 9 13 10" xfId="13402" xr:uid="{00000000-0005-0000-0000-00005A340000}"/>
    <cellStyle name="Percent 3 9 13 10 2" xfId="32535" xr:uid="{92C7982F-0BE7-4AD7-B3B7-22EE8818DD12}"/>
    <cellStyle name="Percent 3 9 13 11" xfId="22886" xr:uid="{481A7394-E0C3-46F5-9F98-95CAB7B34AC9}"/>
    <cellStyle name="Percent 3 9 13 2" xfId="13403" xr:uid="{00000000-0005-0000-0000-00005B340000}"/>
    <cellStyle name="Percent 3 9 13 2 2" xfId="32536" xr:uid="{9C497D5E-220E-4808-A107-DD9B4E1F3789}"/>
    <cellStyle name="Percent 3 9 13 3" xfId="13404" xr:uid="{00000000-0005-0000-0000-00005C340000}"/>
    <cellStyle name="Percent 3 9 13 3 2" xfId="32537" xr:uid="{38C21162-C278-45C2-82ED-24043EA5A468}"/>
    <cellStyle name="Percent 3 9 13 4" xfId="13405" xr:uid="{00000000-0005-0000-0000-00005D340000}"/>
    <cellStyle name="Percent 3 9 13 4 2" xfId="32538" xr:uid="{57040298-A660-4F40-B594-542F1CEF102C}"/>
    <cellStyle name="Percent 3 9 13 5" xfId="13406" xr:uid="{00000000-0005-0000-0000-00005E340000}"/>
    <cellStyle name="Percent 3 9 13 5 2" xfId="32539" xr:uid="{F39C732C-5E0F-47C7-8BD3-5F062C466880}"/>
    <cellStyle name="Percent 3 9 13 6" xfId="13407" xr:uid="{00000000-0005-0000-0000-00005F340000}"/>
    <cellStyle name="Percent 3 9 13 6 2" xfId="32540" xr:uid="{68FE967D-8BC9-4FCC-B0B9-F7A8BCC9799B}"/>
    <cellStyle name="Percent 3 9 13 7" xfId="13408" xr:uid="{00000000-0005-0000-0000-000060340000}"/>
    <cellStyle name="Percent 3 9 13 7 2" xfId="32541" xr:uid="{5736FC82-F57C-4A87-9785-578CD8E218DE}"/>
    <cellStyle name="Percent 3 9 13 8" xfId="13409" xr:uid="{00000000-0005-0000-0000-000061340000}"/>
    <cellStyle name="Percent 3 9 13 8 2" xfId="32542" xr:uid="{A8656E18-6970-4A06-A73F-820985B62171}"/>
    <cellStyle name="Percent 3 9 13 9" xfId="13410" xr:uid="{00000000-0005-0000-0000-000062340000}"/>
    <cellStyle name="Percent 3 9 13 9 2" xfId="32543" xr:uid="{928219E0-D2BA-4756-A375-55981564811B}"/>
    <cellStyle name="Percent 3 9 14" xfId="13411" xr:uid="{00000000-0005-0000-0000-000063340000}"/>
    <cellStyle name="Percent 3 9 14 10" xfId="13412" xr:uid="{00000000-0005-0000-0000-000064340000}"/>
    <cellStyle name="Percent 3 9 14 10 2" xfId="32544" xr:uid="{F7C3F9C2-4E4B-4EA2-AE55-78D12C33F097}"/>
    <cellStyle name="Percent 3 9 14 11" xfId="22887" xr:uid="{849BC48F-17D5-48F8-83B7-64312B8F5B3C}"/>
    <cellStyle name="Percent 3 9 14 2" xfId="13413" xr:uid="{00000000-0005-0000-0000-000065340000}"/>
    <cellStyle name="Percent 3 9 14 2 2" xfId="32545" xr:uid="{C1007DB0-4915-4FF2-9DBB-B213C3EC1DE1}"/>
    <cellStyle name="Percent 3 9 14 3" xfId="13414" xr:uid="{00000000-0005-0000-0000-000066340000}"/>
    <cellStyle name="Percent 3 9 14 3 2" xfId="32546" xr:uid="{1EAA513E-52EE-4333-BE54-76C7270D49EE}"/>
    <cellStyle name="Percent 3 9 14 4" xfId="13415" xr:uid="{00000000-0005-0000-0000-000067340000}"/>
    <cellStyle name="Percent 3 9 14 4 2" xfId="32547" xr:uid="{2A3105D2-CA4B-4E13-BEB0-A353DDF3031C}"/>
    <cellStyle name="Percent 3 9 14 5" xfId="13416" xr:uid="{00000000-0005-0000-0000-000068340000}"/>
    <cellStyle name="Percent 3 9 14 5 2" xfId="32548" xr:uid="{7473C349-F0DB-47BF-A37B-AB01B539472B}"/>
    <cellStyle name="Percent 3 9 14 6" xfId="13417" xr:uid="{00000000-0005-0000-0000-000069340000}"/>
    <cellStyle name="Percent 3 9 14 6 2" xfId="32549" xr:uid="{315CF540-426B-4697-AD3C-F3CA816C274E}"/>
    <cellStyle name="Percent 3 9 14 7" xfId="13418" xr:uid="{00000000-0005-0000-0000-00006A340000}"/>
    <cellStyle name="Percent 3 9 14 7 2" xfId="32550" xr:uid="{0F5522E8-C2FF-4D35-8636-847D97335268}"/>
    <cellStyle name="Percent 3 9 14 8" xfId="13419" xr:uid="{00000000-0005-0000-0000-00006B340000}"/>
    <cellStyle name="Percent 3 9 14 8 2" xfId="32551" xr:uid="{8D531C1D-38FD-4F34-8D25-9F3D0BB39A36}"/>
    <cellStyle name="Percent 3 9 14 9" xfId="13420" xr:uid="{00000000-0005-0000-0000-00006C340000}"/>
    <cellStyle name="Percent 3 9 14 9 2" xfId="32552" xr:uid="{E12619EE-0F6C-467D-81D2-2C9E72058F33}"/>
    <cellStyle name="Percent 3 9 15" xfId="13421" xr:uid="{00000000-0005-0000-0000-00006D340000}"/>
    <cellStyle name="Percent 3 9 15 10" xfId="13422" xr:uid="{00000000-0005-0000-0000-00006E340000}"/>
    <cellStyle name="Percent 3 9 15 10 2" xfId="32553" xr:uid="{3BA1BE9B-49E2-40FE-A2A2-5A1169082411}"/>
    <cellStyle name="Percent 3 9 15 11" xfId="22888" xr:uid="{5C4C2FAA-A6BA-4305-ABC3-F7ECA8FA073A}"/>
    <cellStyle name="Percent 3 9 15 2" xfId="13423" xr:uid="{00000000-0005-0000-0000-00006F340000}"/>
    <cellStyle name="Percent 3 9 15 2 2" xfId="32554" xr:uid="{0E521FBE-F07E-4093-9BCF-99F8A1E1F1DC}"/>
    <cellStyle name="Percent 3 9 15 3" xfId="13424" xr:uid="{00000000-0005-0000-0000-000070340000}"/>
    <cellStyle name="Percent 3 9 15 3 2" xfId="32555" xr:uid="{0D579FC8-25FB-4D3F-A67E-D46C27F211E1}"/>
    <cellStyle name="Percent 3 9 15 4" xfId="13425" xr:uid="{00000000-0005-0000-0000-000071340000}"/>
    <cellStyle name="Percent 3 9 15 4 2" xfId="32556" xr:uid="{B5131697-962C-455F-B43A-59AFD12B1122}"/>
    <cellStyle name="Percent 3 9 15 5" xfId="13426" xr:uid="{00000000-0005-0000-0000-000072340000}"/>
    <cellStyle name="Percent 3 9 15 5 2" xfId="32557" xr:uid="{6F4FA6CE-2E5E-41A6-A915-8E92A6F40BC6}"/>
    <cellStyle name="Percent 3 9 15 6" xfId="13427" xr:uid="{00000000-0005-0000-0000-000073340000}"/>
    <cellStyle name="Percent 3 9 15 6 2" xfId="32558" xr:uid="{851F2887-63D8-40ED-9CB6-8DF6917F75B9}"/>
    <cellStyle name="Percent 3 9 15 7" xfId="13428" xr:uid="{00000000-0005-0000-0000-000074340000}"/>
    <cellStyle name="Percent 3 9 15 7 2" xfId="32559" xr:uid="{AC76EBA9-C080-4106-A44D-749AEDB9652B}"/>
    <cellStyle name="Percent 3 9 15 8" xfId="13429" xr:uid="{00000000-0005-0000-0000-000075340000}"/>
    <cellStyle name="Percent 3 9 15 8 2" xfId="32560" xr:uid="{62D1F823-2903-473A-A003-AF637FE46E73}"/>
    <cellStyle name="Percent 3 9 15 9" xfId="13430" xr:uid="{00000000-0005-0000-0000-000076340000}"/>
    <cellStyle name="Percent 3 9 15 9 2" xfId="32561" xr:uid="{A586CC46-0B62-4A45-BBE0-19D4A988BDBB}"/>
    <cellStyle name="Percent 3 9 16" xfId="13431" xr:uid="{00000000-0005-0000-0000-000077340000}"/>
    <cellStyle name="Percent 3 9 16 2" xfId="32562" xr:uid="{BCE0DA3B-3DB3-4C1C-9B65-38E30D8F4F8B}"/>
    <cellStyle name="Percent 3 9 17" xfId="13432" xr:uid="{00000000-0005-0000-0000-000078340000}"/>
    <cellStyle name="Percent 3 9 17 2" xfId="32563" xr:uid="{CAA3047C-F53C-4735-AABB-0C250F479762}"/>
    <cellStyle name="Percent 3 9 18" xfId="13433" xr:uid="{00000000-0005-0000-0000-000079340000}"/>
    <cellStyle name="Percent 3 9 18 2" xfId="32564" xr:uid="{145D0676-3DAB-41C0-87A2-63B5B7E560AD}"/>
    <cellStyle name="Percent 3 9 19" xfId="13434" xr:uid="{00000000-0005-0000-0000-00007A340000}"/>
    <cellStyle name="Percent 3 9 19 2" xfId="32565" xr:uid="{25079E9C-6361-44E2-993B-7C0E3A1AFE87}"/>
    <cellStyle name="Percent 3 9 2" xfId="13435" xr:uid="{00000000-0005-0000-0000-00007B340000}"/>
    <cellStyle name="Percent 3 9 2 10" xfId="13436" xr:uid="{00000000-0005-0000-0000-00007C340000}"/>
    <cellStyle name="Percent 3 9 2 10 2" xfId="32566" xr:uid="{DE28742D-A7EF-44FD-87F1-6DEABAC7E85B}"/>
    <cellStyle name="Percent 3 9 2 11" xfId="22889" xr:uid="{BBC7CED3-C3F5-4AE8-A651-A70C34224555}"/>
    <cellStyle name="Percent 3 9 2 2" xfId="13437" xr:uid="{00000000-0005-0000-0000-00007D340000}"/>
    <cellStyle name="Percent 3 9 2 2 2" xfId="32567" xr:uid="{5DEAA0F4-C3FC-4548-950A-9695B0DC2469}"/>
    <cellStyle name="Percent 3 9 2 3" xfId="13438" xr:uid="{00000000-0005-0000-0000-00007E340000}"/>
    <cellStyle name="Percent 3 9 2 3 2" xfId="32568" xr:uid="{AF956778-95D3-468A-9F5D-4ED9E268220B}"/>
    <cellStyle name="Percent 3 9 2 4" xfId="13439" xr:uid="{00000000-0005-0000-0000-00007F340000}"/>
    <cellStyle name="Percent 3 9 2 4 2" xfId="32569" xr:uid="{EBE3FD34-F870-4883-B443-3168908ABC15}"/>
    <cellStyle name="Percent 3 9 2 5" xfId="13440" xr:uid="{00000000-0005-0000-0000-000080340000}"/>
    <cellStyle name="Percent 3 9 2 5 2" xfId="32570" xr:uid="{83AD1815-B9BC-49E8-B9FB-0AE75CCC7EF4}"/>
    <cellStyle name="Percent 3 9 2 6" xfId="13441" xr:uid="{00000000-0005-0000-0000-000081340000}"/>
    <cellStyle name="Percent 3 9 2 6 2" xfId="32571" xr:uid="{3299D59E-C799-4CB4-BC61-BBECE9CE9A6B}"/>
    <cellStyle name="Percent 3 9 2 7" xfId="13442" xr:uid="{00000000-0005-0000-0000-000082340000}"/>
    <cellStyle name="Percent 3 9 2 7 2" xfId="32572" xr:uid="{26A00129-64F6-4BBA-ABD1-6752C2400378}"/>
    <cellStyle name="Percent 3 9 2 8" xfId="13443" xr:uid="{00000000-0005-0000-0000-000083340000}"/>
    <cellStyle name="Percent 3 9 2 8 2" xfId="32573" xr:uid="{77DCED06-5C98-48FB-B53D-963060484864}"/>
    <cellStyle name="Percent 3 9 2 9" xfId="13444" xr:uid="{00000000-0005-0000-0000-000084340000}"/>
    <cellStyle name="Percent 3 9 2 9 2" xfId="32574" xr:uid="{74872F38-B601-47C0-AE91-5D3D4E598627}"/>
    <cellStyle name="Percent 3 9 20" xfId="13445" xr:uid="{00000000-0005-0000-0000-000085340000}"/>
    <cellStyle name="Percent 3 9 20 2" xfId="32575" xr:uid="{09AC894E-E9C8-4EF2-A633-F8A4D0B9DB34}"/>
    <cellStyle name="Percent 3 9 21" xfId="13446" xr:uid="{00000000-0005-0000-0000-000086340000}"/>
    <cellStyle name="Percent 3 9 21 2" xfId="32576" xr:uid="{740126A0-7878-4665-B32D-776200D7938E}"/>
    <cellStyle name="Percent 3 9 22" xfId="13447" xr:uid="{00000000-0005-0000-0000-000087340000}"/>
    <cellStyle name="Percent 3 9 22 2" xfId="32577" xr:uid="{A7615B60-A6FA-45FC-856C-1D2BC8F24386}"/>
    <cellStyle name="Percent 3 9 23" xfId="13448" xr:uid="{00000000-0005-0000-0000-000088340000}"/>
    <cellStyle name="Percent 3 9 23 2" xfId="32578" xr:uid="{4253AACD-016A-40DF-9C9F-3C4398C301B4}"/>
    <cellStyle name="Percent 3 9 24" xfId="13449" xr:uid="{00000000-0005-0000-0000-000089340000}"/>
    <cellStyle name="Percent 3 9 24 2" xfId="32579" xr:uid="{6C78AA43-1109-4057-9861-566E3EBF8828}"/>
    <cellStyle name="Percent 3 9 25" xfId="22882" xr:uid="{E8AB2418-CD47-4B82-9661-C9322871F3DA}"/>
    <cellStyle name="Percent 3 9 3" xfId="13450" xr:uid="{00000000-0005-0000-0000-00008A340000}"/>
    <cellStyle name="Percent 3 9 3 10" xfId="13451" xr:uid="{00000000-0005-0000-0000-00008B340000}"/>
    <cellStyle name="Percent 3 9 3 10 2" xfId="32580" xr:uid="{DD5528F4-A972-4CA5-B0EB-F929A1C25190}"/>
    <cellStyle name="Percent 3 9 3 11" xfId="22890" xr:uid="{E7F89588-B8C8-4B67-9CB5-C79435BFE608}"/>
    <cellStyle name="Percent 3 9 3 2" xfId="13452" xr:uid="{00000000-0005-0000-0000-00008C340000}"/>
    <cellStyle name="Percent 3 9 3 2 2" xfId="32581" xr:uid="{D49CD99B-C391-498F-A7E4-E880AB8A2C7E}"/>
    <cellStyle name="Percent 3 9 3 3" xfId="13453" xr:uid="{00000000-0005-0000-0000-00008D340000}"/>
    <cellStyle name="Percent 3 9 3 3 2" xfId="32582" xr:uid="{A62B7EEF-2955-4C95-BE83-D509269979DA}"/>
    <cellStyle name="Percent 3 9 3 4" xfId="13454" xr:uid="{00000000-0005-0000-0000-00008E340000}"/>
    <cellStyle name="Percent 3 9 3 4 2" xfId="32583" xr:uid="{065265A9-1F1F-46E8-8664-7BFC6143C021}"/>
    <cellStyle name="Percent 3 9 3 5" xfId="13455" xr:uid="{00000000-0005-0000-0000-00008F340000}"/>
    <cellStyle name="Percent 3 9 3 5 2" xfId="32584" xr:uid="{E3D9DD0B-E0A8-4D60-9E3C-336F554A6E68}"/>
    <cellStyle name="Percent 3 9 3 6" xfId="13456" xr:uid="{00000000-0005-0000-0000-000090340000}"/>
    <cellStyle name="Percent 3 9 3 6 2" xfId="32585" xr:uid="{8F075101-B8A3-49DC-B5E2-029437C68FD6}"/>
    <cellStyle name="Percent 3 9 3 7" xfId="13457" xr:uid="{00000000-0005-0000-0000-000091340000}"/>
    <cellStyle name="Percent 3 9 3 7 2" xfId="32586" xr:uid="{83E913B1-AAD9-458A-BED7-8CA433519788}"/>
    <cellStyle name="Percent 3 9 3 8" xfId="13458" xr:uid="{00000000-0005-0000-0000-000092340000}"/>
    <cellStyle name="Percent 3 9 3 8 2" xfId="32587" xr:uid="{896978AD-33BB-4D46-A9B1-8B98A6D92AB9}"/>
    <cellStyle name="Percent 3 9 3 9" xfId="13459" xr:uid="{00000000-0005-0000-0000-000093340000}"/>
    <cellStyle name="Percent 3 9 3 9 2" xfId="32588" xr:uid="{0BBFFD25-EF55-44D9-A834-34568EBCB45A}"/>
    <cellStyle name="Percent 3 9 4" xfId="13460" xr:uid="{00000000-0005-0000-0000-000094340000}"/>
    <cellStyle name="Percent 3 9 4 10" xfId="13461" xr:uid="{00000000-0005-0000-0000-000095340000}"/>
    <cellStyle name="Percent 3 9 4 10 2" xfId="32589" xr:uid="{DD419634-529D-4491-A177-369E9D6B9A96}"/>
    <cellStyle name="Percent 3 9 4 11" xfId="22891" xr:uid="{BC75F9CC-CB4A-4A07-984E-15363E359F4F}"/>
    <cellStyle name="Percent 3 9 4 2" xfId="13462" xr:uid="{00000000-0005-0000-0000-000096340000}"/>
    <cellStyle name="Percent 3 9 4 2 2" xfId="32590" xr:uid="{3D507691-354A-473D-8004-A9A11489FB7D}"/>
    <cellStyle name="Percent 3 9 4 3" xfId="13463" xr:uid="{00000000-0005-0000-0000-000097340000}"/>
    <cellStyle name="Percent 3 9 4 3 2" xfId="32591" xr:uid="{D3566F0B-5F51-4D5D-9A03-7D44C8D25B6D}"/>
    <cellStyle name="Percent 3 9 4 4" xfId="13464" xr:uid="{00000000-0005-0000-0000-000098340000}"/>
    <cellStyle name="Percent 3 9 4 4 2" xfId="32592" xr:uid="{3386C51D-F061-4965-8E0E-919CC5759091}"/>
    <cellStyle name="Percent 3 9 4 5" xfId="13465" xr:uid="{00000000-0005-0000-0000-000099340000}"/>
    <cellStyle name="Percent 3 9 4 5 2" xfId="32593" xr:uid="{B3D58CA5-2B0B-4166-955F-599BDC2017A7}"/>
    <cellStyle name="Percent 3 9 4 6" xfId="13466" xr:uid="{00000000-0005-0000-0000-00009A340000}"/>
    <cellStyle name="Percent 3 9 4 6 2" xfId="32594" xr:uid="{E5D6DDBD-969C-4778-BACB-02104B1AC99E}"/>
    <cellStyle name="Percent 3 9 4 7" xfId="13467" xr:uid="{00000000-0005-0000-0000-00009B340000}"/>
    <cellStyle name="Percent 3 9 4 7 2" xfId="32595" xr:uid="{4A85101A-35AF-437C-A7FF-91A88D015EDB}"/>
    <cellStyle name="Percent 3 9 4 8" xfId="13468" xr:uid="{00000000-0005-0000-0000-00009C340000}"/>
    <cellStyle name="Percent 3 9 4 8 2" xfId="32596" xr:uid="{FA2A7987-51E4-442A-B24A-E57DE583BD6C}"/>
    <cellStyle name="Percent 3 9 4 9" xfId="13469" xr:uid="{00000000-0005-0000-0000-00009D340000}"/>
    <cellStyle name="Percent 3 9 4 9 2" xfId="32597" xr:uid="{8636A030-C878-47C2-AFFB-152D44DDE6E1}"/>
    <cellStyle name="Percent 3 9 5" xfId="13470" xr:uid="{00000000-0005-0000-0000-00009E340000}"/>
    <cellStyle name="Percent 3 9 5 10" xfId="13471" xr:uid="{00000000-0005-0000-0000-00009F340000}"/>
    <cellStyle name="Percent 3 9 5 10 2" xfId="32598" xr:uid="{C424AEDC-7081-4018-B8CD-4E7B4C8452EC}"/>
    <cellStyle name="Percent 3 9 5 11" xfId="22892" xr:uid="{ED5EEDED-89D7-41F1-8AB3-71F02369F109}"/>
    <cellStyle name="Percent 3 9 5 2" xfId="13472" xr:uid="{00000000-0005-0000-0000-0000A0340000}"/>
    <cellStyle name="Percent 3 9 5 2 2" xfId="32599" xr:uid="{4865F999-D9A3-470E-8F3D-CE1E9136F5C6}"/>
    <cellStyle name="Percent 3 9 5 3" xfId="13473" xr:uid="{00000000-0005-0000-0000-0000A1340000}"/>
    <cellStyle name="Percent 3 9 5 3 2" xfId="32600" xr:uid="{A231E743-43B5-410A-8A06-FB9C46914ACC}"/>
    <cellStyle name="Percent 3 9 5 4" xfId="13474" xr:uid="{00000000-0005-0000-0000-0000A2340000}"/>
    <cellStyle name="Percent 3 9 5 4 2" xfId="32601" xr:uid="{2F194D0C-336F-4F99-BE2D-709BD880037E}"/>
    <cellStyle name="Percent 3 9 5 5" xfId="13475" xr:uid="{00000000-0005-0000-0000-0000A3340000}"/>
    <cellStyle name="Percent 3 9 5 5 2" xfId="32602" xr:uid="{4E26F6D5-14A6-4BEA-94A2-A4F736C630E2}"/>
    <cellStyle name="Percent 3 9 5 6" xfId="13476" xr:uid="{00000000-0005-0000-0000-0000A4340000}"/>
    <cellStyle name="Percent 3 9 5 6 2" xfId="32603" xr:uid="{57AE840A-85DE-457A-AFE9-8FDDFD6024D7}"/>
    <cellStyle name="Percent 3 9 5 7" xfId="13477" xr:uid="{00000000-0005-0000-0000-0000A5340000}"/>
    <cellStyle name="Percent 3 9 5 7 2" xfId="32604" xr:uid="{79F39465-7949-48E7-8BD1-0E007708B2DC}"/>
    <cellStyle name="Percent 3 9 5 8" xfId="13478" xr:uid="{00000000-0005-0000-0000-0000A6340000}"/>
    <cellStyle name="Percent 3 9 5 8 2" xfId="32605" xr:uid="{E041EB44-53B3-4A2A-A07E-25AC641EA7B2}"/>
    <cellStyle name="Percent 3 9 5 9" xfId="13479" xr:uid="{00000000-0005-0000-0000-0000A7340000}"/>
    <cellStyle name="Percent 3 9 5 9 2" xfId="32606" xr:uid="{931BE867-ABF7-4037-AD1B-79DD577950DA}"/>
    <cellStyle name="Percent 3 9 6" xfId="13480" xr:uid="{00000000-0005-0000-0000-0000A8340000}"/>
    <cellStyle name="Percent 3 9 6 10" xfId="13481" xr:uid="{00000000-0005-0000-0000-0000A9340000}"/>
    <cellStyle name="Percent 3 9 6 10 2" xfId="32607" xr:uid="{E067A3EA-3798-45D6-B706-5F4F55835DB2}"/>
    <cellStyle name="Percent 3 9 6 11" xfId="22893" xr:uid="{E623B73E-23E5-430C-A511-D02312FE11E6}"/>
    <cellStyle name="Percent 3 9 6 2" xfId="13482" xr:uid="{00000000-0005-0000-0000-0000AA340000}"/>
    <cellStyle name="Percent 3 9 6 2 2" xfId="32608" xr:uid="{972FED2B-24B9-4800-92D5-D622BC03177B}"/>
    <cellStyle name="Percent 3 9 6 3" xfId="13483" xr:uid="{00000000-0005-0000-0000-0000AB340000}"/>
    <cellStyle name="Percent 3 9 6 3 2" xfId="32609" xr:uid="{15DDF9C7-CDFA-4C6E-BE1E-0AFB3DAAA8F2}"/>
    <cellStyle name="Percent 3 9 6 4" xfId="13484" xr:uid="{00000000-0005-0000-0000-0000AC340000}"/>
    <cellStyle name="Percent 3 9 6 4 2" xfId="32610" xr:uid="{E5B454F6-1EA8-4F70-B278-7AEAB12D35F0}"/>
    <cellStyle name="Percent 3 9 6 5" xfId="13485" xr:uid="{00000000-0005-0000-0000-0000AD340000}"/>
    <cellStyle name="Percent 3 9 6 5 2" xfId="32611" xr:uid="{8D6BC042-4F2B-454B-829F-F8242B7999EB}"/>
    <cellStyle name="Percent 3 9 6 6" xfId="13486" xr:uid="{00000000-0005-0000-0000-0000AE340000}"/>
    <cellStyle name="Percent 3 9 6 6 2" xfId="32612" xr:uid="{2A3C1210-06BD-4B2E-B005-6891AA116021}"/>
    <cellStyle name="Percent 3 9 6 7" xfId="13487" xr:uid="{00000000-0005-0000-0000-0000AF340000}"/>
    <cellStyle name="Percent 3 9 6 7 2" xfId="32613" xr:uid="{4F2904FA-A6A5-41E4-AC71-6B7F74EA9325}"/>
    <cellStyle name="Percent 3 9 6 8" xfId="13488" xr:uid="{00000000-0005-0000-0000-0000B0340000}"/>
    <cellStyle name="Percent 3 9 6 8 2" xfId="32614" xr:uid="{C4967E39-00FC-4236-9244-3D3912FA5F01}"/>
    <cellStyle name="Percent 3 9 6 9" xfId="13489" xr:uid="{00000000-0005-0000-0000-0000B1340000}"/>
    <cellStyle name="Percent 3 9 6 9 2" xfId="32615" xr:uid="{1A964F21-67D7-485D-B3D9-8DB35963A682}"/>
    <cellStyle name="Percent 3 9 7" xfId="13490" xr:uid="{00000000-0005-0000-0000-0000B2340000}"/>
    <cellStyle name="Percent 3 9 7 10" xfId="13491" xr:uid="{00000000-0005-0000-0000-0000B3340000}"/>
    <cellStyle name="Percent 3 9 7 10 2" xfId="32616" xr:uid="{7919E3A0-F810-487D-AFCA-A87DBC2D0CE5}"/>
    <cellStyle name="Percent 3 9 7 11" xfId="22894" xr:uid="{19443150-9370-4ED0-96B4-2345AC4341C0}"/>
    <cellStyle name="Percent 3 9 7 2" xfId="13492" xr:uid="{00000000-0005-0000-0000-0000B4340000}"/>
    <cellStyle name="Percent 3 9 7 2 2" xfId="32617" xr:uid="{3C22582F-1B5A-4CBC-BA89-82A087B74AD6}"/>
    <cellStyle name="Percent 3 9 7 3" xfId="13493" xr:uid="{00000000-0005-0000-0000-0000B5340000}"/>
    <cellStyle name="Percent 3 9 7 3 2" xfId="32618" xr:uid="{9509ACF1-8125-4948-B00A-ED11B0973C54}"/>
    <cellStyle name="Percent 3 9 7 4" xfId="13494" xr:uid="{00000000-0005-0000-0000-0000B6340000}"/>
    <cellStyle name="Percent 3 9 7 4 2" xfId="32619" xr:uid="{BB545FE1-8851-42C0-837A-69BF18D7D5D5}"/>
    <cellStyle name="Percent 3 9 7 5" xfId="13495" xr:uid="{00000000-0005-0000-0000-0000B7340000}"/>
    <cellStyle name="Percent 3 9 7 5 2" xfId="32620" xr:uid="{47CDA5CA-F420-4E4C-9D93-6742DA506C32}"/>
    <cellStyle name="Percent 3 9 7 6" xfId="13496" xr:uid="{00000000-0005-0000-0000-0000B8340000}"/>
    <cellStyle name="Percent 3 9 7 6 2" xfId="32621" xr:uid="{BDFA9EF7-B61C-4D07-B0C1-437DE560A202}"/>
    <cellStyle name="Percent 3 9 7 7" xfId="13497" xr:uid="{00000000-0005-0000-0000-0000B9340000}"/>
    <cellStyle name="Percent 3 9 7 7 2" xfId="32622" xr:uid="{109A15E5-CB55-44B1-B7FA-E5C281934228}"/>
    <cellStyle name="Percent 3 9 7 8" xfId="13498" xr:uid="{00000000-0005-0000-0000-0000BA340000}"/>
    <cellStyle name="Percent 3 9 7 8 2" xfId="32623" xr:uid="{F9CDAED3-FFFF-4DC8-BC85-F4926B9504AC}"/>
    <cellStyle name="Percent 3 9 7 9" xfId="13499" xr:uid="{00000000-0005-0000-0000-0000BB340000}"/>
    <cellStyle name="Percent 3 9 7 9 2" xfId="32624" xr:uid="{9E35E091-FB89-416E-ACAF-3EE1530AAF03}"/>
    <cellStyle name="Percent 3 9 8" xfId="13500" xr:uid="{00000000-0005-0000-0000-0000BC340000}"/>
    <cellStyle name="Percent 3 9 8 10" xfId="13501" xr:uid="{00000000-0005-0000-0000-0000BD340000}"/>
    <cellStyle name="Percent 3 9 8 10 2" xfId="32625" xr:uid="{722683AD-A642-40B1-B7BA-1021925EAED6}"/>
    <cellStyle name="Percent 3 9 8 11" xfId="22895" xr:uid="{97378303-0971-4F61-94BE-EF88CADF5E4A}"/>
    <cellStyle name="Percent 3 9 8 2" xfId="13502" xr:uid="{00000000-0005-0000-0000-0000BE340000}"/>
    <cellStyle name="Percent 3 9 8 2 2" xfId="32626" xr:uid="{7B1856F6-3987-40A4-8B73-F916C32DE61D}"/>
    <cellStyle name="Percent 3 9 8 3" xfId="13503" xr:uid="{00000000-0005-0000-0000-0000BF340000}"/>
    <cellStyle name="Percent 3 9 8 3 2" xfId="32627" xr:uid="{F0474B03-CE7B-41C6-A860-993629739DD9}"/>
    <cellStyle name="Percent 3 9 8 4" xfId="13504" xr:uid="{00000000-0005-0000-0000-0000C0340000}"/>
    <cellStyle name="Percent 3 9 8 4 2" xfId="32628" xr:uid="{C1A2B040-7173-4EF0-9FFE-6BF3BDD79D97}"/>
    <cellStyle name="Percent 3 9 8 5" xfId="13505" xr:uid="{00000000-0005-0000-0000-0000C1340000}"/>
    <cellStyle name="Percent 3 9 8 5 2" xfId="32629" xr:uid="{987F74F5-C1AF-4310-A915-42D2B9A979E9}"/>
    <cellStyle name="Percent 3 9 8 6" xfId="13506" xr:uid="{00000000-0005-0000-0000-0000C2340000}"/>
    <cellStyle name="Percent 3 9 8 6 2" xfId="32630" xr:uid="{7342FE12-A23E-4D25-ABA7-A3D83050C37F}"/>
    <cellStyle name="Percent 3 9 8 7" xfId="13507" xr:uid="{00000000-0005-0000-0000-0000C3340000}"/>
    <cellStyle name="Percent 3 9 8 7 2" xfId="32631" xr:uid="{8A907704-590D-46C3-889D-FA38B2119F32}"/>
    <cellStyle name="Percent 3 9 8 8" xfId="13508" xr:uid="{00000000-0005-0000-0000-0000C4340000}"/>
    <cellStyle name="Percent 3 9 8 8 2" xfId="32632" xr:uid="{839D509C-CA72-4AF4-BE51-FC08FED2ACF2}"/>
    <cellStyle name="Percent 3 9 8 9" xfId="13509" xr:uid="{00000000-0005-0000-0000-0000C5340000}"/>
    <cellStyle name="Percent 3 9 8 9 2" xfId="32633" xr:uid="{ACF646DB-2AF9-4C37-A56A-3A7A7DD2B477}"/>
    <cellStyle name="Percent 3 9 9" xfId="13510" xr:uid="{00000000-0005-0000-0000-0000C6340000}"/>
    <cellStyle name="Percent 3 9 9 10" xfId="13511" xr:uid="{00000000-0005-0000-0000-0000C7340000}"/>
    <cellStyle name="Percent 3 9 9 10 2" xfId="32634" xr:uid="{0EE8F77A-9915-409F-97F3-6D005DA9A049}"/>
    <cellStyle name="Percent 3 9 9 11" xfId="22896" xr:uid="{1C4085A7-A6E9-4777-B2AD-DD87D98F397B}"/>
    <cellStyle name="Percent 3 9 9 2" xfId="13512" xr:uid="{00000000-0005-0000-0000-0000C8340000}"/>
    <cellStyle name="Percent 3 9 9 2 2" xfId="32635" xr:uid="{DEEE65F9-3952-49F5-867E-08B66437A77A}"/>
    <cellStyle name="Percent 3 9 9 3" xfId="13513" xr:uid="{00000000-0005-0000-0000-0000C9340000}"/>
    <cellStyle name="Percent 3 9 9 3 2" xfId="32636" xr:uid="{204C56D8-C8AC-4505-A954-AE5908A425DE}"/>
    <cellStyle name="Percent 3 9 9 4" xfId="13514" xr:uid="{00000000-0005-0000-0000-0000CA340000}"/>
    <cellStyle name="Percent 3 9 9 4 2" xfId="32637" xr:uid="{E34286C3-3FE4-4ED4-8A42-8400F3C516E6}"/>
    <cellStyle name="Percent 3 9 9 5" xfId="13515" xr:uid="{00000000-0005-0000-0000-0000CB340000}"/>
    <cellStyle name="Percent 3 9 9 5 2" xfId="32638" xr:uid="{B64FABEB-C449-4BC9-BB25-0E4722AE6F5D}"/>
    <cellStyle name="Percent 3 9 9 6" xfId="13516" xr:uid="{00000000-0005-0000-0000-0000CC340000}"/>
    <cellStyle name="Percent 3 9 9 6 2" xfId="32639" xr:uid="{093277BE-34C8-41A7-92EE-ABB5B6DAE316}"/>
    <cellStyle name="Percent 3 9 9 7" xfId="13517" xr:uid="{00000000-0005-0000-0000-0000CD340000}"/>
    <cellStyle name="Percent 3 9 9 7 2" xfId="32640" xr:uid="{44C4DC32-D3E9-468B-9CA6-60CC434E2F92}"/>
    <cellStyle name="Percent 3 9 9 8" xfId="13518" xr:uid="{00000000-0005-0000-0000-0000CE340000}"/>
    <cellStyle name="Percent 3 9 9 8 2" xfId="32641" xr:uid="{B05C241F-978F-4403-B5E3-FA3E63216DD3}"/>
    <cellStyle name="Percent 3 9 9 9" xfId="13519" xr:uid="{00000000-0005-0000-0000-0000CF340000}"/>
    <cellStyle name="Percent 3 9 9 9 2" xfId="32642" xr:uid="{97AAA8DD-3EFA-4A36-988F-660E7F6266A5}"/>
    <cellStyle name="Percent 30" xfId="36443" xr:uid="{2342D76F-0D0F-4EB7-93EC-7C0B188D466F}"/>
    <cellStyle name="Percent 31" xfId="13520" xr:uid="{00000000-0005-0000-0000-0000D0340000}"/>
    <cellStyle name="Percent 31 10" xfId="13521" xr:uid="{00000000-0005-0000-0000-0000D1340000}"/>
    <cellStyle name="Percent 31 10 2" xfId="32643" xr:uid="{4DE1AA80-8EED-4066-8AE9-76A6AB2484FB}"/>
    <cellStyle name="Percent 31 11" xfId="22897" xr:uid="{0221CB54-CD8C-4A1C-8712-3C07F2402213}"/>
    <cellStyle name="Percent 31 2" xfId="13522" xr:uid="{00000000-0005-0000-0000-0000D2340000}"/>
    <cellStyle name="Percent 31 2 2" xfId="32644" xr:uid="{8DA9DEB4-0BCA-4356-908B-DB7A18ACB494}"/>
    <cellStyle name="Percent 31 3" xfId="13523" xr:uid="{00000000-0005-0000-0000-0000D3340000}"/>
    <cellStyle name="Percent 31 3 2" xfId="32645" xr:uid="{42BFC4F6-96DE-42ED-8922-00174B49AF2F}"/>
    <cellStyle name="Percent 31 4" xfId="13524" xr:uid="{00000000-0005-0000-0000-0000D4340000}"/>
    <cellStyle name="Percent 31 4 2" xfId="32646" xr:uid="{38C71AAB-CBA1-460C-9C85-CD0374BD084E}"/>
    <cellStyle name="Percent 31 5" xfId="13525" xr:uid="{00000000-0005-0000-0000-0000D5340000}"/>
    <cellStyle name="Percent 31 5 2" xfId="32647" xr:uid="{CCED09FA-00D0-4B0B-97D5-6C9D08F5FD53}"/>
    <cellStyle name="Percent 31 6" xfId="13526" xr:uid="{00000000-0005-0000-0000-0000D6340000}"/>
    <cellStyle name="Percent 31 6 2" xfId="32648" xr:uid="{48A181BE-C6AD-48E1-B8BB-70CFF90099A7}"/>
    <cellStyle name="Percent 31 7" xfId="13527" xr:uid="{00000000-0005-0000-0000-0000D7340000}"/>
    <cellStyle name="Percent 31 7 2" xfId="32649" xr:uid="{D211BBDA-3D2B-4C7D-A89E-F60458A39516}"/>
    <cellStyle name="Percent 31 8" xfId="13528" xr:uid="{00000000-0005-0000-0000-0000D8340000}"/>
    <cellStyle name="Percent 31 8 2" xfId="32650" xr:uid="{AC8CA985-3903-410B-8919-0B342D71564C}"/>
    <cellStyle name="Percent 31 9" xfId="13529" xr:uid="{00000000-0005-0000-0000-0000D9340000}"/>
    <cellStyle name="Percent 31 9 2" xfId="32651" xr:uid="{7CD0C6B3-71B5-4251-A206-D6E022A7A328}"/>
    <cellStyle name="Percent 32" xfId="38923" xr:uid="{186D5EB9-FDC8-4A19-BD89-985963296888}"/>
    <cellStyle name="Percent 33" xfId="41401" xr:uid="{DEA4226C-49A6-4249-91AF-57137F3440CD}"/>
    <cellStyle name="Percent 4" xfId="13530" xr:uid="{00000000-0005-0000-0000-0000DA340000}"/>
    <cellStyle name="Percent 4 10" xfId="13531" xr:uid="{00000000-0005-0000-0000-0000DB340000}"/>
    <cellStyle name="Percent 4 10 10" xfId="13532" xr:uid="{00000000-0005-0000-0000-0000DC340000}"/>
    <cellStyle name="Percent 4 10 10 2" xfId="32652" xr:uid="{534043CC-E437-44B7-B613-3B008B19D04D}"/>
    <cellStyle name="Percent 4 10 11" xfId="20421" xr:uid="{27F267E9-0A6A-41C9-A834-668C29A526BD}"/>
    <cellStyle name="Percent 4 10 2" xfId="13533" xr:uid="{00000000-0005-0000-0000-0000DD340000}"/>
    <cellStyle name="Percent 4 10 2 2" xfId="22899" xr:uid="{DEC7AB90-D3A0-48AE-96B9-9F2C12B29DFD}"/>
    <cellStyle name="Percent 4 10 3" xfId="13534" xr:uid="{00000000-0005-0000-0000-0000DE340000}"/>
    <cellStyle name="Percent 4 10 3 2" xfId="32653" xr:uid="{1B5C13B0-884C-4B5C-A7A3-54756768E5FD}"/>
    <cellStyle name="Percent 4 10 4" xfId="13535" xr:uid="{00000000-0005-0000-0000-0000DF340000}"/>
    <cellStyle name="Percent 4 10 4 2" xfId="32654" xr:uid="{7C8F395B-E075-4D83-9ADA-897B5DE327BA}"/>
    <cellStyle name="Percent 4 10 5" xfId="13536" xr:uid="{00000000-0005-0000-0000-0000E0340000}"/>
    <cellStyle name="Percent 4 10 5 2" xfId="32655" xr:uid="{E7C31EC8-2C5B-4EC0-8CEA-6C19126BE21C}"/>
    <cellStyle name="Percent 4 10 6" xfId="13537" xr:uid="{00000000-0005-0000-0000-0000E1340000}"/>
    <cellStyle name="Percent 4 10 6 2" xfId="32656" xr:uid="{BC195603-F45A-4FEE-B559-C1C1105315B2}"/>
    <cellStyle name="Percent 4 10 7" xfId="13538" xr:uid="{00000000-0005-0000-0000-0000E2340000}"/>
    <cellStyle name="Percent 4 10 7 2" xfId="32657" xr:uid="{8C13623D-2A04-4D0D-B5AA-C0DB67DAD445}"/>
    <cellStyle name="Percent 4 10 8" xfId="13539" xr:uid="{00000000-0005-0000-0000-0000E3340000}"/>
    <cellStyle name="Percent 4 10 8 2" xfId="32658" xr:uid="{7B538019-E279-4B08-B04F-48FE0AEB493E}"/>
    <cellStyle name="Percent 4 10 9" xfId="13540" xr:uid="{00000000-0005-0000-0000-0000E4340000}"/>
    <cellStyle name="Percent 4 10 9 2" xfId="32659" xr:uid="{F941EDD3-7E16-4E7B-8C3A-1B0BA328DD41}"/>
    <cellStyle name="Percent 4 11" xfId="13541" xr:uid="{00000000-0005-0000-0000-0000E5340000}"/>
    <cellStyle name="Percent 4 11 10" xfId="13542" xr:uid="{00000000-0005-0000-0000-0000E6340000}"/>
    <cellStyle name="Percent 4 11 10 2" xfId="32660" xr:uid="{180408C1-EBAD-4D0B-9AD5-BAE6EE4FAA1E}"/>
    <cellStyle name="Percent 4 11 11" xfId="20422" xr:uid="{3AF66BAC-F45D-415C-8807-7680A2072638}"/>
    <cellStyle name="Percent 4 11 2" xfId="13543" xr:uid="{00000000-0005-0000-0000-0000E7340000}"/>
    <cellStyle name="Percent 4 11 2 2" xfId="22900" xr:uid="{215848A0-805E-4EFB-9C4F-820FD690D667}"/>
    <cellStyle name="Percent 4 11 3" xfId="13544" xr:uid="{00000000-0005-0000-0000-0000E8340000}"/>
    <cellStyle name="Percent 4 11 3 2" xfId="32661" xr:uid="{06A557CE-DD78-4A50-A77B-1C6DB6BD70C9}"/>
    <cellStyle name="Percent 4 11 4" xfId="13545" xr:uid="{00000000-0005-0000-0000-0000E9340000}"/>
    <cellStyle name="Percent 4 11 4 2" xfId="32662" xr:uid="{24CD1E3E-5ED2-4263-8BFB-10DEF19D67C7}"/>
    <cellStyle name="Percent 4 11 5" xfId="13546" xr:uid="{00000000-0005-0000-0000-0000EA340000}"/>
    <cellStyle name="Percent 4 11 5 2" xfId="32663" xr:uid="{BF5B52B4-28C2-48D4-B63B-4C2176F6273F}"/>
    <cellStyle name="Percent 4 11 6" xfId="13547" xr:uid="{00000000-0005-0000-0000-0000EB340000}"/>
    <cellStyle name="Percent 4 11 6 2" xfId="32664" xr:uid="{55B449FE-06A4-4190-B2A2-63D0C6260618}"/>
    <cellStyle name="Percent 4 11 7" xfId="13548" xr:uid="{00000000-0005-0000-0000-0000EC340000}"/>
    <cellStyle name="Percent 4 11 7 2" xfId="32665" xr:uid="{D405D2C9-1016-42BA-80BF-351603C11F22}"/>
    <cellStyle name="Percent 4 11 8" xfId="13549" xr:uid="{00000000-0005-0000-0000-0000ED340000}"/>
    <cellStyle name="Percent 4 11 8 2" xfId="32666" xr:uid="{37141BF6-DF70-458A-B887-00F10D92D1DC}"/>
    <cellStyle name="Percent 4 11 9" xfId="13550" xr:uid="{00000000-0005-0000-0000-0000EE340000}"/>
    <cellStyle name="Percent 4 11 9 2" xfId="32667" xr:uid="{6B1D0677-E8BC-45A3-AE51-FFCD94597E63}"/>
    <cellStyle name="Percent 4 12" xfId="13551" xr:uid="{00000000-0005-0000-0000-0000EF340000}"/>
    <cellStyle name="Percent 4 12 10" xfId="13552" xr:uid="{00000000-0005-0000-0000-0000F0340000}"/>
    <cellStyle name="Percent 4 12 10 2" xfId="32668" xr:uid="{575F44F9-0C76-4D73-8489-7BEBF489A837}"/>
    <cellStyle name="Percent 4 12 11" xfId="20423" xr:uid="{ABBDCB6E-3B6D-4CA6-84BC-ADBC14FEB106}"/>
    <cellStyle name="Percent 4 12 2" xfId="13553" xr:uid="{00000000-0005-0000-0000-0000F1340000}"/>
    <cellStyle name="Percent 4 12 2 2" xfId="22901" xr:uid="{96C8E7F7-1469-4BD9-94F3-682A7D3B0A7F}"/>
    <cellStyle name="Percent 4 12 3" xfId="13554" xr:uid="{00000000-0005-0000-0000-0000F2340000}"/>
    <cellStyle name="Percent 4 12 3 2" xfId="32669" xr:uid="{F4DEF445-00B4-4926-9479-9878ABB71FA7}"/>
    <cellStyle name="Percent 4 12 4" xfId="13555" xr:uid="{00000000-0005-0000-0000-0000F3340000}"/>
    <cellStyle name="Percent 4 12 4 2" xfId="32670" xr:uid="{F0D51A4E-9CF4-4C18-99C4-1F443E424188}"/>
    <cellStyle name="Percent 4 12 5" xfId="13556" xr:uid="{00000000-0005-0000-0000-0000F4340000}"/>
    <cellStyle name="Percent 4 12 5 2" xfId="32671" xr:uid="{69334F95-27F9-4AEB-9288-C67A924E270A}"/>
    <cellStyle name="Percent 4 12 6" xfId="13557" xr:uid="{00000000-0005-0000-0000-0000F5340000}"/>
    <cellStyle name="Percent 4 12 6 2" xfId="32672" xr:uid="{3104FA53-FDC6-473B-A952-5E321E0F08C3}"/>
    <cellStyle name="Percent 4 12 7" xfId="13558" xr:uid="{00000000-0005-0000-0000-0000F6340000}"/>
    <cellStyle name="Percent 4 12 7 2" xfId="32673" xr:uid="{AA18A8F9-9477-408A-9F27-30EF98BDF774}"/>
    <cellStyle name="Percent 4 12 8" xfId="13559" xr:uid="{00000000-0005-0000-0000-0000F7340000}"/>
    <cellStyle name="Percent 4 12 8 2" xfId="32674" xr:uid="{D610F76A-0114-4A78-8884-E45D5E4D7456}"/>
    <cellStyle name="Percent 4 12 9" xfId="13560" xr:uid="{00000000-0005-0000-0000-0000F8340000}"/>
    <cellStyle name="Percent 4 12 9 2" xfId="32675" xr:uid="{EDDCCF53-08F0-41CE-9895-9FA020F852AF}"/>
    <cellStyle name="Percent 4 13" xfId="13561" xr:uid="{00000000-0005-0000-0000-0000F9340000}"/>
    <cellStyle name="Percent 4 13 10" xfId="13562" xr:uid="{00000000-0005-0000-0000-0000FA340000}"/>
    <cellStyle name="Percent 4 13 10 2" xfId="32676" xr:uid="{DA827A64-83B8-4A1C-B03E-C1A8D7C21A74}"/>
    <cellStyle name="Percent 4 13 11" xfId="20424" xr:uid="{1AB0014C-F6C1-4A7A-903D-C600FAC84D2C}"/>
    <cellStyle name="Percent 4 13 2" xfId="13563" xr:uid="{00000000-0005-0000-0000-0000FB340000}"/>
    <cellStyle name="Percent 4 13 2 2" xfId="22902" xr:uid="{4E36EC94-F8DB-4371-8E6A-67445734FDE6}"/>
    <cellStyle name="Percent 4 13 3" xfId="13564" xr:uid="{00000000-0005-0000-0000-0000FC340000}"/>
    <cellStyle name="Percent 4 13 3 2" xfId="32677" xr:uid="{751A01F7-89CF-4A54-BE61-A1CEE4C96DEA}"/>
    <cellStyle name="Percent 4 13 4" xfId="13565" xr:uid="{00000000-0005-0000-0000-0000FD340000}"/>
    <cellStyle name="Percent 4 13 4 2" xfId="32678" xr:uid="{31172246-BCDA-4D48-BFF8-0902246E7F8B}"/>
    <cellStyle name="Percent 4 13 5" xfId="13566" xr:uid="{00000000-0005-0000-0000-0000FE340000}"/>
    <cellStyle name="Percent 4 13 5 2" xfId="32679" xr:uid="{577F0617-1EF7-41C9-8BF8-2342A8371505}"/>
    <cellStyle name="Percent 4 13 6" xfId="13567" xr:uid="{00000000-0005-0000-0000-0000FF340000}"/>
    <cellStyle name="Percent 4 13 6 2" xfId="32680" xr:uid="{16CA2866-A380-4AF5-BD0A-0748C3EC7391}"/>
    <cellStyle name="Percent 4 13 7" xfId="13568" xr:uid="{00000000-0005-0000-0000-000000350000}"/>
    <cellStyle name="Percent 4 13 7 2" xfId="32681" xr:uid="{6EB28B5C-ACBC-4701-A054-15F3EEDBFF71}"/>
    <cellStyle name="Percent 4 13 8" xfId="13569" xr:uid="{00000000-0005-0000-0000-000001350000}"/>
    <cellStyle name="Percent 4 13 8 2" xfId="32682" xr:uid="{95353E48-0635-4F2B-9E1F-3DA8CC84D69B}"/>
    <cellStyle name="Percent 4 13 9" xfId="13570" xr:uid="{00000000-0005-0000-0000-000002350000}"/>
    <cellStyle name="Percent 4 13 9 2" xfId="32683" xr:uid="{49686911-F99E-4367-8871-244D1E443EDA}"/>
    <cellStyle name="Percent 4 14" xfId="13571" xr:uid="{00000000-0005-0000-0000-000003350000}"/>
    <cellStyle name="Percent 4 14 10" xfId="13572" xr:uid="{00000000-0005-0000-0000-000004350000}"/>
    <cellStyle name="Percent 4 14 10 2" xfId="32684" xr:uid="{7CEC0EC7-6555-49D5-9261-F4667EE4E247}"/>
    <cellStyle name="Percent 4 14 11" xfId="13573" xr:uid="{00000000-0005-0000-0000-000005350000}"/>
    <cellStyle name="Percent 4 14 11 2" xfId="32685" xr:uid="{EA806F97-1CFC-4028-8002-FCE75AB30AB3}"/>
    <cellStyle name="Percent 4 14 12" xfId="22903" xr:uid="{14A54C33-A7F3-4EEE-85FF-A1153ED3D550}"/>
    <cellStyle name="Percent 4 14 2" xfId="13574" xr:uid="{00000000-0005-0000-0000-000006350000}"/>
    <cellStyle name="Percent 4 14 2 2" xfId="13575" xr:uid="{00000000-0005-0000-0000-000007350000}"/>
    <cellStyle name="Percent 4 14 2 2 2" xfId="32687" xr:uid="{B19FD014-46D4-403F-A050-EC8C1EE4500C}"/>
    <cellStyle name="Percent 4 14 2 3" xfId="13576" xr:uid="{00000000-0005-0000-0000-000008350000}"/>
    <cellStyle name="Percent 4 14 2 3 2" xfId="32688" xr:uid="{1391A629-5BA5-4B32-AE11-B0ED0EC633AE}"/>
    <cellStyle name="Percent 4 14 2 4" xfId="13577" xr:uid="{00000000-0005-0000-0000-000009350000}"/>
    <cellStyle name="Percent 4 14 2 4 2" xfId="32689" xr:uid="{F25FEEF4-313D-4312-953B-C6A0C93AA23A}"/>
    <cellStyle name="Percent 4 14 2 5" xfId="13578" xr:uid="{00000000-0005-0000-0000-00000A350000}"/>
    <cellStyle name="Percent 4 14 2 5 2" xfId="32690" xr:uid="{4B12CF39-68A4-47D6-984F-7DB238F78DBB}"/>
    <cellStyle name="Percent 4 14 2 6" xfId="13579" xr:uid="{00000000-0005-0000-0000-00000B350000}"/>
    <cellStyle name="Percent 4 14 2 6 2" xfId="32691" xr:uid="{E992730B-2251-4E2C-9054-7FF59C41F6A5}"/>
    <cellStyle name="Percent 4 14 2 7" xfId="13580" xr:uid="{00000000-0005-0000-0000-00000C350000}"/>
    <cellStyle name="Percent 4 14 2 7 2" xfId="32692" xr:uid="{35ED9AC5-39CB-439A-973E-67DA46FFFC68}"/>
    <cellStyle name="Percent 4 14 2 8" xfId="32686" xr:uid="{A3A52F42-C17A-41AE-9C70-F6F0AC13EA49}"/>
    <cellStyle name="Percent 4 14 3" xfId="13581" xr:uid="{00000000-0005-0000-0000-00000D350000}"/>
    <cellStyle name="Percent 4 14 3 2" xfId="32693" xr:uid="{D024C294-9FB6-40E1-AB65-08456C3A4CBA}"/>
    <cellStyle name="Percent 4 14 4" xfId="13582" xr:uid="{00000000-0005-0000-0000-00000E350000}"/>
    <cellStyle name="Percent 4 14 4 2" xfId="32694" xr:uid="{67BA264C-9F4F-41B6-9FBC-9EB223D4260B}"/>
    <cellStyle name="Percent 4 14 5" xfId="13583" xr:uid="{00000000-0005-0000-0000-00000F350000}"/>
    <cellStyle name="Percent 4 14 5 2" xfId="32695" xr:uid="{EDBFEFB9-E805-4D4B-8014-7851DB741E80}"/>
    <cellStyle name="Percent 4 14 6" xfId="13584" xr:uid="{00000000-0005-0000-0000-000010350000}"/>
    <cellStyle name="Percent 4 14 6 2" xfId="32696" xr:uid="{4D41F9B5-C183-472C-A324-20C264BC1C9C}"/>
    <cellStyle name="Percent 4 14 7" xfId="13585" xr:uid="{00000000-0005-0000-0000-000011350000}"/>
    <cellStyle name="Percent 4 14 7 2" xfId="32697" xr:uid="{1F562F01-8576-41F6-9D48-260980A7AB0D}"/>
    <cellStyle name="Percent 4 14 8" xfId="13586" xr:uid="{00000000-0005-0000-0000-000012350000}"/>
    <cellStyle name="Percent 4 14 8 2" xfId="32698" xr:uid="{FB22A9C2-FF40-4CC7-8799-28DD61E32618}"/>
    <cellStyle name="Percent 4 14 9" xfId="13587" xr:uid="{00000000-0005-0000-0000-000013350000}"/>
    <cellStyle name="Percent 4 14 9 2" xfId="32699" xr:uid="{63E8C5AC-5A54-45A6-8CB6-076E949935A7}"/>
    <cellStyle name="Percent 4 15" xfId="13588" xr:uid="{00000000-0005-0000-0000-000014350000}"/>
    <cellStyle name="Percent 4 15 10" xfId="13589" xr:uid="{00000000-0005-0000-0000-000015350000}"/>
    <cellStyle name="Percent 4 15 10 2" xfId="32700" xr:uid="{9EB2DE00-042E-4324-9D6A-19EA910338C3}"/>
    <cellStyle name="Percent 4 15 11" xfId="22904" xr:uid="{446CC4C6-C799-49D1-925A-DBA00D8B8D1A}"/>
    <cellStyle name="Percent 4 15 2" xfId="13590" xr:uid="{00000000-0005-0000-0000-000016350000}"/>
    <cellStyle name="Percent 4 15 2 2" xfId="32701" xr:uid="{E4D0D89F-C5C1-448E-931D-E94A994D4940}"/>
    <cellStyle name="Percent 4 15 3" xfId="13591" xr:uid="{00000000-0005-0000-0000-000017350000}"/>
    <cellStyle name="Percent 4 15 3 2" xfId="32702" xr:uid="{0F3D5789-3B68-4268-B756-5EC76E3DAADB}"/>
    <cellStyle name="Percent 4 15 4" xfId="13592" xr:uid="{00000000-0005-0000-0000-000018350000}"/>
    <cellStyle name="Percent 4 15 4 2" xfId="32703" xr:uid="{9DD913FB-294E-4A3B-8F25-191E309453F2}"/>
    <cellStyle name="Percent 4 15 5" xfId="13593" xr:uid="{00000000-0005-0000-0000-000019350000}"/>
    <cellStyle name="Percent 4 15 5 2" xfId="32704" xr:uid="{2EDA2834-67C2-4E96-9DD7-D72BE8F37681}"/>
    <cellStyle name="Percent 4 15 6" xfId="13594" xr:uid="{00000000-0005-0000-0000-00001A350000}"/>
    <cellStyle name="Percent 4 15 6 2" xfId="32705" xr:uid="{8F30A7D6-9788-4982-B50B-7133265BAE5B}"/>
    <cellStyle name="Percent 4 15 7" xfId="13595" xr:uid="{00000000-0005-0000-0000-00001B350000}"/>
    <cellStyle name="Percent 4 15 7 2" xfId="32706" xr:uid="{FC1B4CBE-6E5E-494C-B458-51048D14D651}"/>
    <cellStyle name="Percent 4 15 8" xfId="13596" xr:uid="{00000000-0005-0000-0000-00001C350000}"/>
    <cellStyle name="Percent 4 15 8 2" xfId="32707" xr:uid="{4441A55D-D193-4D15-978C-AD6517B730B8}"/>
    <cellStyle name="Percent 4 15 9" xfId="13597" xr:uid="{00000000-0005-0000-0000-00001D350000}"/>
    <cellStyle name="Percent 4 15 9 2" xfId="32708" xr:uid="{DEF913D9-E385-4FEE-A616-C06152F2B64D}"/>
    <cellStyle name="Percent 4 16" xfId="13598" xr:uid="{00000000-0005-0000-0000-00001E350000}"/>
    <cellStyle name="Percent 4 16 10" xfId="13599" xr:uid="{00000000-0005-0000-0000-00001F350000}"/>
    <cellStyle name="Percent 4 16 10 2" xfId="32709" xr:uid="{4A00858A-87EB-4A04-BC95-81A44CBE00FB}"/>
    <cellStyle name="Percent 4 16 11" xfId="22905" xr:uid="{A3B70C96-A3A8-4C87-AEBE-EF223FE842F2}"/>
    <cellStyle name="Percent 4 16 2" xfId="13600" xr:uid="{00000000-0005-0000-0000-000020350000}"/>
    <cellStyle name="Percent 4 16 2 2" xfId="13601" xr:uid="{00000000-0005-0000-0000-000021350000}"/>
    <cellStyle name="Percent 4 16 2 2 2" xfId="32710" xr:uid="{568A5BBB-2C83-4226-A322-2C98A64DA42E}"/>
    <cellStyle name="Percent 4 16 2 3" xfId="13602" xr:uid="{00000000-0005-0000-0000-000022350000}"/>
    <cellStyle name="Percent 4 16 2 3 2" xfId="32711" xr:uid="{C4B27797-143E-4A1C-BD43-D6E15C8D7290}"/>
    <cellStyle name="Percent 4 16 2 4" xfId="13603" xr:uid="{00000000-0005-0000-0000-000023350000}"/>
    <cellStyle name="Percent 4 16 2 4 2" xfId="32712" xr:uid="{AFD74179-51EE-469A-8F30-7CB6DE8DA4DA}"/>
    <cellStyle name="Percent 4 16 2 5" xfId="13604" xr:uid="{00000000-0005-0000-0000-000024350000}"/>
    <cellStyle name="Percent 4 16 2 5 2" xfId="32713" xr:uid="{5E94EB00-665C-4869-ABB4-F5913B9B4DD0}"/>
    <cellStyle name="Percent 4 16 2 6" xfId="22906" xr:uid="{DB82877C-CD3C-49A2-A2B5-04A7FCDF72C5}"/>
    <cellStyle name="Percent 4 16 3" xfId="13605" xr:uid="{00000000-0005-0000-0000-000025350000}"/>
    <cellStyle name="Percent 4 16 3 2" xfId="13606" xr:uid="{00000000-0005-0000-0000-000026350000}"/>
    <cellStyle name="Percent 4 16 3 2 2" xfId="32715" xr:uid="{FC970CAC-33CE-4767-A313-0945D9C50106}"/>
    <cellStyle name="Percent 4 16 3 3" xfId="13607" xr:uid="{00000000-0005-0000-0000-000027350000}"/>
    <cellStyle name="Percent 4 16 3 3 2" xfId="32716" xr:uid="{F488EDAF-BC05-467E-8D8D-FD7E230B11B4}"/>
    <cellStyle name="Percent 4 16 3 4" xfId="32714" xr:uid="{924ED956-4103-4E87-BC09-EC68555AAFA1}"/>
    <cellStyle name="Percent 4 16 4" xfId="13608" xr:uid="{00000000-0005-0000-0000-000028350000}"/>
    <cellStyle name="Percent 4 16 4 2" xfId="32717" xr:uid="{D020C8F6-FE5F-4E7A-9C2F-E1505532DBF8}"/>
    <cellStyle name="Percent 4 16 5" xfId="13609" xr:uid="{00000000-0005-0000-0000-000029350000}"/>
    <cellStyle name="Percent 4 16 5 2" xfId="32718" xr:uid="{05C334D4-23DD-4BC5-95F3-2E63D12921E8}"/>
    <cellStyle name="Percent 4 16 6" xfId="13610" xr:uid="{00000000-0005-0000-0000-00002A350000}"/>
    <cellStyle name="Percent 4 16 6 2" xfId="32719" xr:uid="{E58E87BE-727D-4F8F-882A-F40B291421C7}"/>
    <cellStyle name="Percent 4 16 7" xfId="13611" xr:uid="{00000000-0005-0000-0000-00002B350000}"/>
    <cellStyle name="Percent 4 16 7 2" xfId="32720" xr:uid="{C12190EF-5AC7-4DA7-B290-B4BAFC74BF23}"/>
    <cellStyle name="Percent 4 16 8" xfId="13612" xr:uid="{00000000-0005-0000-0000-00002C350000}"/>
    <cellStyle name="Percent 4 16 8 2" xfId="32721" xr:uid="{337591F0-29C9-4CB5-A53D-64DF96AF311A}"/>
    <cellStyle name="Percent 4 16 9" xfId="13613" xr:uid="{00000000-0005-0000-0000-00002D350000}"/>
    <cellStyle name="Percent 4 16 9 2" xfId="32722" xr:uid="{F8BF548B-E98C-4201-966C-71F2717ED888}"/>
    <cellStyle name="Percent 4 17" xfId="13614" xr:uid="{00000000-0005-0000-0000-00002E350000}"/>
    <cellStyle name="Percent 4 17 10" xfId="13615" xr:uid="{00000000-0005-0000-0000-00002F350000}"/>
    <cellStyle name="Percent 4 17 10 2" xfId="32723" xr:uid="{CA94ED30-2BE6-4349-B12B-9855A832CE69}"/>
    <cellStyle name="Percent 4 17 11" xfId="22907" xr:uid="{A92C0DD9-5ABB-4E8C-B569-DEE25FA64DAE}"/>
    <cellStyle name="Percent 4 17 2" xfId="13616" xr:uid="{00000000-0005-0000-0000-000030350000}"/>
    <cellStyle name="Percent 4 17 2 2" xfId="32724" xr:uid="{C54AD15C-59CB-434A-A59A-8E59AD5C7439}"/>
    <cellStyle name="Percent 4 17 3" xfId="13617" xr:uid="{00000000-0005-0000-0000-000031350000}"/>
    <cellStyle name="Percent 4 17 3 2" xfId="32725" xr:uid="{99EB3C3E-584B-4653-8B5F-495E2537316C}"/>
    <cellStyle name="Percent 4 17 4" xfId="13618" xr:uid="{00000000-0005-0000-0000-000032350000}"/>
    <cellStyle name="Percent 4 17 4 2" xfId="32726" xr:uid="{72187219-6C60-4A31-950A-7D4031E9BE33}"/>
    <cellStyle name="Percent 4 17 5" xfId="13619" xr:uid="{00000000-0005-0000-0000-000033350000}"/>
    <cellStyle name="Percent 4 17 5 2" xfId="32727" xr:uid="{9D0BB2D5-34BD-4667-9048-207909EFA77B}"/>
    <cellStyle name="Percent 4 17 6" xfId="13620" xr:uid="{00000000-0005-0000-0000-000034350000}"/>
    <cellStyle name="Percent 4 17 6 2" xfId="32728" xr:uid="{20046582-6602-4FAA-8C61-F3EEFF83A604}"/>
    <cellStyle name="Percent 4 17 7" xfId="13621" xr:uid="{00000000-0005-0000-0000-000035350000}"/>
    <cellStyle name="Percent 4 17 7 2" xfId="32729" xr:uid="{E16C54BA-F21C-4C70-8F75-ADE6EE71B3A1}"/>
    <cellStyle name="Percent 4 17 8" xfId="13622" xr:uid="{00000000-0005-0000-0000-000036350000}"/>
    <cellStyle name="Percent 4 17 8 2" xfId="32730" xr:uid="{98D730B3-97F7-44A2-BFB9-B1504029679F}"/>
    <cellStyle name="Percent 4 17 9" xfId="13623" xr:uid="{00000000-0005-0000-0000-000037350000}"/>
    <cellStyle name="Percent 4 17 9 2" xfId="32731" xr:uid="{42451364-876D-4914-A546-C0A2B4DB9C8E}"/>
    <cellStyle name="Percent 4 18" xfId="13624" xr:uid="{00000000-0005-0000-0000-000038350000}"/>
    <cellStyle name="Percent 4 18 10" xfId="13625" xr:uid="{00000000-0005-0000-0000-000039350000}"/>
    <cellStyle name="Percent 4 18 10 2" xfId="32732" xr:uid="{49CF4C42-750D-4967-A00C-82028AFFE3AC}"/>
    <cellStyle name="Percent 4 18 11" xfId="22908" xr:uid="{34F7FCEE-A40E-4A14-A974-36F7A9215ECC}"/>
    <cellStyle name="Percent 4 18 2" xfId="13626" xr:uid="{00000000-0005-0000-0000-00003A350000}"/>
    <cellStyle name="Percent 4 18 2 2" xfId="13627" xr:uid="{00000000-0005-0000-0000-00003B350000}"/>
    <cellStyle name="Percent 4 18 2 2 2" xfId="32733" xr:uid="{5E9FC85F-4A8A-41BF-983E-CB958D854432}"/>
    <cellStyle name="Percent 4 18 2 3" xfId="13628" xr:uid="{00000000-0005-0000-0000-00003C350000}"/>
    <cellStyle name="Percent 4 18 2 3 2" xfId="32734" xr:uid="{8D8F119C-D3F8-410A-9E54-384B0FAB69D9}"/>
    <cellStyle name="Percent 4 18 2 4" xfId="22909" xr:uid="{7DD88B99-D810-4703-BB8D-6F327ABE694E}"/>
    <cellStyle name="Percent 4 18 3" xfId="13629" xr:uid="{00000000-0005-0000-0000-00003D350000}"/>
    <cellStyle name="Percent 4 18 3 2" xfId="32735" xr:uid="{2D7AFA5D-5043-423C-8DD1-BB8D5682964E}"/>
    <cellStyle name="Percent 4 18 4" xfId="13630" xr:uid="{00000000-0005-0000-0000-00003E350000}"/>
    <cellStyle name="Percent 4 18 4 2" xfId="32736" xr:uid="{AF2F4D61-10CC-4C64-BE86-D1A4330DB764}"/>
    <cellStyle name="Percent 4 18 5" xfId="13631" xr:uid="{00000000-0005-0000-0000-00003F350000}"/>
    <cellStyle name="Percent 4 18 5 2" xfId="32737" xr:uid="{FCFF12B0-212B-41F5-8F23-4E413C8A29D2}"/>
    <cellStyle name="Percent 4 18 6" xfId="13632" xr:uid="{00000000-0005-0000-0000-000040350000}"/>
    <cellStyle name="Percent 4 18 6 2" xfId="32738" xr:uid="{DD209595-C565-41BE-A565-3D06A6B35825}"/>
    <cellStyle name="Percent 4 18 7" xfId="13633" xr:uid="{00000000-0005-0000-0000-000041350000}"/>
    <cellStyle name="Percent 4 18 7 2" xfId="32739" xr:uid="{4E5F4A27-8BCB-4994-A2EB-505DC1705527}"/>
    <cellStyle name="Percent 4 18 8" xfId="13634" xr:uid="{00000000-0005-0000-0000-000042350000}"/>
    <cellStyle name="Percent 4 18 8 2" xfId="32740" xr:uid="{FE23509F-753D-49F1-86AD-5FC1B3AC1B1E}"/>
    <cellStyle name="Percent 4 18 9" xfId="13635" xr:uid="{00000000-0005-0000-0000-000043350000}"/>
    <cellStyle name="Percent 4 18 9 2" xfId="32741" xr:uid="{245E8BEA-3CB6-499F-BA24-67FF93DB98AF}"/>
    <cellStyle name="Percent 4 19" xfId="13636" xr:uid="{00000000-0005-0000-0000-000044350000}"/>
    <cellStyle name="Percent 4 19 10" xfId="13637" xr:uid="{00000000-0005-0000-0000-000045350000}"/>
    <cellStyle name="Percent 4 19 10 2" xfId="32742" xr:uid="{5714B960-81A6-41A6-AE39-5DBB288CB57F}"/>
    <cellStyle name="Percent 4 19 11" xfId="22910" xr:uid="{1E59511F-6421-456E-BB1E-FD2364183F73}"/>
    <cellStyle name="Percent 4 19 2" xfId="13638" xr:uid="{00000000-0005-0000-0000-000046350000}"/>
    <cellStyle name="Percent 4 19 2 2" xfId="32743" xr:uid="{2E148D48-ADA7-4B77-9CD3-A8FBEFAB28C8}"/>
    <cellStyle name="Percent 4 19 3" xfId="13639" xr:uid="{00000000-0005-0000-0000-000047350000}"/>
    <cellStyle name="Percent 4 19 3 2" xfId="32744" xr:uid="{BE5EAB96-23F9-4AD3-9A9B-FE6E79F14609}"/>
    <cellStyle name="Percent 4 19 4" xfId="13640" xr:uid="{00000000-0005-0000-0000-000048350000}"/>
    <cellStyle name="Percent 4 19 4 2" xfId="32745" xr:uid="{C93104C3-ECB7-4B3B-B717-7B7152F56D50}"/>
    <cellStyle name="Percent 4 19 5" xfId="13641" xr:uid="{00000000-0005-0000-0000-000049350000}"/>
    <cellStyle name="Percent 4 19 5 2" xfId="32746" xr:uid="{8565A5B5-B0C5-4170-B2E1-7C2CF5180989}"/>
    <cellStyle name="Percent 4 19 6" xfId="13642" xr:uid="{00000000-0005-0000-0000-00004A350000}"/>
    <cellStyle name="Percent 4 19 6 2" xfId="32747" xr:uid="{9D3D658C-478F-4C59-9EB5-2AF50B5C7135}"/>
    <cellStyle name="Percent 4 19 7" xfId="13643" xr:uid="{00000000-0005-0000-0000-00004B350000}"/>
    <cellStyle name="Percent 4 19 7 2" xfId="32748" xr:uid="{EA380BE0-3A7B-4E8C-AA27-0932B238765A}"/>
    <cellStyle name="Percent 4 19 8" xfId="13644" xr:uid="{00000000-0005-0000-0000-00004C350000}"/>
    <cellStyle name="Percent 4 19 8 2" xfId="32749" xr:uid="{AC350A4B-203E-4EE3-8E2E-020EB9A24579}"/>
    <cellStyle name="Percent 4 19 9" xfId="13645" xr:uid="{00000000-0005-0000-0000-00004D350000}"/>
    <cellStyle name="Percent 4 19 9 2" xfId="32750" xr:uid="{2417777F-6472-4E6C-B377-5D25D30F2919}"/>
    <cellStyle name="Percent 4 2" xfId="13646" xr:uid="{00000000-0005-0000-0000-00004E350000}"/>
    <cellStyle name="Percent 4 2 10" xfId="13647" xr:uid="{00000000-0005-0000-0000-00004F350000}"/>
    <cellStyle name="Percent 4 2 10 2" xfId="22911" xr:uid="{8E6FC79F-672A-4A43-B2C5-A55986F7777B}"/>
    <cellStyle name="Percent 4 2 11" xfId="13648" xr:uid="{00000000-0005-0000-0000-000050350000}"/>
    <cellStyle name="Percent 4 2 11 2" xfId="32751" xr:uid="{725BE6B7-A3C6-4546-B3AE-30B2A5FB3C40}"/>
    <cellStyle name="Percent 4 2 12" xfId="13649" xr:uid="{00000000-0005-0000-0000-000051350000}"/>
    <cellStyle name="Percent 4 2 12 2" xfId="32752" xr:uid="{054F6A3C-B0AF-4F61-83E5-4AC37AD87604}"/>
    <cellStyle name="Percent 4 2 13" xfId="13650" xr:uid="{00000000-0005-0000-0000-000052350000}"/>
    <cellStyle name="Percent 4 2 13 2" xfId="32753" xr:uid="{DDCB1FAB-C7C2-41EB-9794-3072C76AC5AD}"/>
    <cellStyle name="Percent 4 2 14" xfId="13651" xr:uid="{00000000-0005-0000-0000-000053350000}"/>
    <cellStyle name="Percent 4 2 14 2" xfId="32754" xr:uid="{F44B008B-8807-4A30-BFDC-1D068429C0A1}"/>
    <cellStyle name="Percent 4 2 15" xfId="13652" xr:uid="{00000000-0005-0000-0000-000054350000}"/>
    <cellStyle name="Percent 4 2 15 2" xfId="32755" xr:uid="{765729B2-D569-4B8F-8CBF-597CB43D7C09}"/>
    <cellStyle name="Percent 4 2 16" xfId="13653" xr:uid="{00000000-0005-0000-0000-000055350000}"/>
    <cellStyle name="Percent 4 2 16 2" xfId="32756" xr:uid="{5C75EDBE-4E36-40D9-ABE4-760272C0577D}"/>
    <cellStyle name="Percent 4 2 17" xfId="13654" xr:uid="{00000000-0005-0000-0000-000056350000}"/>
    <cellStyle name="Percent 4 2 17 2" xfId="32757" xr:uid="{7E67F3E0-60A1-4697-A3FC-22778F6200C0}"/>
    <cellStyle name="Percent 4 2 18" xfId="20425" xr:uid="{3AFEC03B-6D9A-4928-B5FA-ED21E68F676D}"/>
    <cellStyle name="Percent 4 2 2" xfId="13655" xr:uid="{00000000-0005-0000-0000-000057350000}"/>
    <cellStyle name="Percent 4 2 2 10" xfId="20426" xr:uid="{CE356131-066C-4C55-8430-DED0C1B539A9}"/>
    <cellStyle name="Percent 4 2 2 2" xfId="13656" xr:uid="{00000000-0005-0000-0000-000058350000}"/>
    <cellStyle name="Percent 4 2 2 2 2" xfId="22912" xr:uid="{C8B9464A-8E13-4E98-B303-192BC7904EDD}"/>
    <cellStyle name="Percent 4 2 2 3" xfId="13657" xr:uid="{00000000-0005-0000-0000-000059350000}"/>
    <cellStyle name="Percent 4 2 2 3 2" xfId="32758" xr:uid="{2D8F32A2-3315-49CD-9ADD-414BD2CF1FF3}"/>
    <cellStyle name="Percent 4 2 2 4" xfId="13658" xr:uid="{00000000-0005-0000-0000-00005A350000}"/>
    <cellStyle name="Percent 4 2 2 4 2" xfId="32759" xr:uid="{9C47A40D-5258-46EF-9AEC-B7444C7E58AE}"/>
    <cellStyle name="Percent 4 2 2 5" xfId="13659" xr:uid="{00000000-0005-0000-0000-00005B350000}"/>
    <cellStyle name="Percent 4 2 2 5 2" xfId="32760" xr:uid="{56F503E0-EAAA-4BEC-997B-AF9B748D4187}"/>
    <cellStyle name="Percent 4 2 2 6" xfId="13660" xr:uid="{00000000-0005-0000-0000-00005C350000}"/>
    <cellStyle name="Percent 4 2 2 6 2" xfId="32761" xr:uid="{F52245B1-1F9B-4D58-B280-73DD11C934DB}"/>
    <cellStyle name="Percent 4 2 2 7" xfId="13661" xr:uid="{00000000-0005-0000-0000-00005D350000}"/>
    <cellStyle name="Percent 4 2 2 7 2" xfId="32762" xr:uid="{A85C2F69-4E84-46FD-9DCD-A2690B35F282}"/>
    <cellStyle name="Percent 4 2 2 8" xfId="13662" xr:uid="{00000000-0005-0000-0000-00005E350000}"/>
    <cellStyle name="Percent 4 2 2 8 2" xfId="32763" xr:uid="{FC1BDBAB-79A0-4CD5-8B8A-32388550CB71}"/>
    <cellStyle name="Percent 4 2 2 9" xfId="13663" xr:uid="{00000000-0005-0000-0000-00005F350000}"/>
    <cellStyle name="Percent 4 2 2 9 2" xfId="32764" xr:uid="{CE909F6D-83DF-4B54-AB91-6ACBAD4F64A9}"/>
    <cellStyle name="Percent 4 2 3" xfId="13664" xr:uid="{00000000-0005-0000-0000-000060350000}"/>
    <cellStyle name="Percent 4 2 3 10" xfId="20427" xr:uid="{2134D662-352F-4BC8-9FDD-063598CC5201}"/>
    <cellStyle name="Percent 4 2 3 2" xfId="13665" xr:uid="{00000000-0005-0000-0000-000061350000}"/>
    <cellStyle name="Percent 4 2 3 2 2" xfId="22913" xr:uid="{1A5329D0-5225-4B07-889A-6C5FD89CB3CF}"/>
    <cellStyle name="Percent 4 2 3 3" xfId="13666" xr:uid="{00000000-0005-0000-0000-000062350000}"/>
    <cellStyle name="Percent 4 2 3 3 2" xfId="32765" xr:uid="{ECB492AB-28F6-4F28-BEE3-1667B0435C77}"/>
    <cellStyle name="Percent 4 2 3 4" xfId="13667" xr:uid="{00000000-0005-0000-0000-000063350000}"/>
    <cellStyle name="Percent 4 2 3 4 2" xfId="32766" xr:uid="{A8094531-10F3-4962-8015-E44137DE0DF4}"/>
    <cellStyle name="Percent 4 2 3 5" xfId="13668" xr:uid="{00000000-0005-0000-0000-000064350000}"/>
    <cellStyle name="Percent 4 2 3 5 2" xfId="32767" xr:uid="{AEA25321-DC69-4711-A600-93AD588A6F99}"/>
    <cellStyle name="Percent 4 2 3 6" xfId="13669" xr:uid="{00000000-0005-0000-0000-000065350000}"/>
    <cellStyle name="Percent 4 2 3 6 2" xfId="32768" xr:uid="{14ACC778-7DE6-4EC9-8A16-C994CB95E9CA}"/>
    <cellStyle name="Percent 4 2 3 7" xfId="13670" xr:uid="{00000000-0005-0000-0000-000066350000}"/>
    <cellStyle name="Percent 4 2 3 7 2" xfId="32769" xr:uid="{04280713-5F4C-4D07-A0A1-DA4394DD4E5A}"/>
    <cellStyle name="Percent 4 2 3 8" xfId="13671" xr:uid="{00000000-0005-0000-0000-000067350000}"/>
    <cellStyle name="Percent 4 2 3 8 2" xfId="32770" xr:uid="{FE70B59E-944F-46E0-9C14-86D07B8CD0BF}"/>
    <cellStyle name="Percent 4 2 3 9" xfId="13672" xr:uid="{00000000-0005-0000-0000-000068350000}"/>
    <cellStyle name="Percent 4 2 3 9 2" xfId="32771" xr:uid="{37EAF2CD-F6FE-4560-B553-A729DAE4C267}"/>
    <cellStyle name="Percent 4 2 4" xfId="13673" xr:uid="{00000000-0005-0000-0000-000069350000}"/>
    <cellStyle name="Percent 4 2 4 10" xfId="20428" xr:uid="{39B544D5-66CF-48A8-BF07-D75E525E435A}"/>
    <cellStyle name="Percent 4 2 4 2" xfId="13674" xr:uid="{00000000-0005-0000-0000-00006A350000}"/>
    <cellStyle name="Percent 4 2 4 2 2" xfId="13675" xr:uid="{00000000-0005-0000-0000-00006B350000}"/>
    <cellStyle name="Percent 4 2 4 2 2 2" xfId="32772" xr:uid="{3975919A-306A-4440-B6B6-0D6BB184D13A}"/>
    <cellStyle name="Percent 4 2 4 2 3" xfId="13676" xr:uid="{00000000-0005-0000-0000-00006C350000}"/>
    <cellStyle name="Percent 4 2 4 2 3 2" xfId="32773" xr:uid="{D9B31052-4AB8-4F9D-8399-F9B4353FB717}"/>
    <cellStyle name="Percent 4 2 4 2 4" xfId="13677" xr:uid="{00000000-0005-0000-0000-00006D350000}"/>
    <cellStyle name="Percent 4 2 4 2 4 2" xfId="32774" xr:uid="{C300E6CA-5703-47D9-8707-A5CE3B200345}"/>
    <cellStyle name="Percent 4 2 4 2 5" xfId="13678" xr:uid="{00000000-0005-0000-0000-00006E350000}"/>
    <cellStyle name="Percent 4 2 4 2 5 2" xfId="32775" xr:uid="{1B1E6FD2-F871-4BB3-8C55-B85A2D1D209D}"/>
    <cellStyle name="Percent 4 2 4 2 6" xfId="22915" xr:uid="{F2FCE43B-B95D-4AB1-817F-85F6F5F4FBA0}"/>
    <cellStyle name="Percent 4 2 4 3" xfId="13679" xr:uid="{00000000-0005-0000-0000-00006F350000}"/>
    <cellStyle name="Percent 4 2 4 3 2" xfId="13680" xr:uid="{00000000-0005-0000-0000-000070350000}"/>
    <cellStyle name="Percent 4 2 4 3 2 2" xfId="32776" xr:uid="{23F65CBF-8CCC-4359-AC89-D3C44888754D}"/>
    <cellStyle name="Percent 4 2 4 3 3" xfId="13681" xr:uid="{00000000-0005-0000-0000-000071350000}"/>
    <cellStyle name="Percent 4 2 4 3 3 2" xfId="32777" xr:uid="{323318EA-07B8-48B6-A712-592E3BD87708}"/>
    <cellStyle name="Percent 4 2 4 3 4" xfId="13682" xr:uid="{00000000-0005-0000-0000-000072350000}"/>
    <cellStyle name="Percent 4 2 4 3 4 2" xfId="32778" xr:uid="{6C5D4606-B4D8-4D1E-ADD1-E249E89FFB66}"/>
    <cellStyle name="Percent 4 2 4 3 5" xfId="13683" xr:uid="{00000000-0005-0000-0000-000073350000}"/>
    <cellStyle name="Percent 4 2 4 3 5 2" xfId="32779" xr:uid="{E9B34C18-314A-4771-9709-1E3D82B016C5}"/>
    <cellStyle name="Percent 4 2 4 3 6" xfId="22916" xr:uid="{083E63CA-30B7-48FF-972B-270B0F18BAD9}"/>
    <cellStyle name="Percent 4 2 4 4" xfId="13684" xr:uid="{00000000-0005-0000-0000-000074350000}"/>
    <cellStyle name="Percent 4 2 4 4 2" xfId="22914" xr:uid="{62C6D894-F516-4B52-8F1A-3C0E8E473148}"/>
    <cellStyle name="Percent 4 2 4 5" xfId="13685" xr:uid="{00000000-0005-0000-0000-000075350000}"/>
    <cellStyle name="Percent 4 2 4 5 2" xfId="32780" xr:uid="{7D290198-B4CA-4F5C-B02E-A7292DA5FB8A}"/>
    <cellStyle name="Percent 4 2 4 6" xfId="13686" xr:uid="{00000000-0005-0000-0000-000076350000}"/>
    <cellStyle name="Percent 4 2 4 6 2" xfId="32781" xr:uid="{B4695BFA-A830-420D-BCEA-B31314E7AB4A}"/>
    <cellStyle name="Percent 4 2 4 7" xfId="13687" xr:uid="{00000000-0005-0000-0000-000077350000}"/>
    <cellStyle name="Percent 4 2 4 7 2" xfId="32782" xr:uid="{9EAF7E6B-C49F-4B57-ACB8-F7D20BB849D5}"/>
    <cellStyle name="Percent 4 2 4 8" xfId="13688" xr:uid="{00000000-0005-0000-0000-000078350000}"/>
    <cellStyle name="Percent 4 2 4 8 2" xfId="32783" xr:uid="{9004E7C2-3CA4-47FF-8F0D-B55A9E650AEB}"/>
    <cellStyle name="Percent 4 2 4 9" xfId="13689" xr:uid="{00000000-0005-0000-0000-000079350000}"/>
    <cellStyle name="Percent 4 2 4 9 2" xfId="32784" xr:uid="{78FC1512-C6E3-42AB-8100-1C0E1C8434B8}"/>
    <cellStyle name="Percent 4 2 5" xfId="13690" xr:uid="{00000000-0005-0000-0000-00007A350000}"/>
    <cellStyle name="Percent 4 2 5 10" xfId="20429" xr:uid="{BA080592-6E45-43AB-9762-7065ACED823A}"/>
    <cellStyle name="Percent 4 2 5 2" xfId="13691" xr:uid="{00000000-0005-0000-0000-00007B350000}"/>
    <cellStyle name="Percent 4 2 5 2 2" xfId="22917" xr:uid="{615E759E-0E21-49AF-ABEB-8801B89AF37D}"/>
    <cellStyle name="Percent 4 2 5 3" xfId="13692" xr:uid="{00000000-0005-0000-0000-00007C350000}"/>
    <cellStyle name="Percent 4 2 5 3 2" xfId="32785" xr:uid="{0195715D-B791-4772-9B3C-F78066632B26}"/>
    <cellStyle name="Percent 4 2 5 4" xfId="13693" xr:uid="{00000000-0005-0000-0000-00007D350000}"/>
    <cellStyle name="Percent 4 2 5 4 2" xfId="32786" xr:uid="{C593D17B-D68C-401F-8EF2-51FCFA3696E9}"/>
    <cellStyle name="Percent 4 2 5 5" xfId="13694" xr:uid="{00000000-0005-0000-0000-00007E350000}"/>
    <cellStyle name="Percent 4 2 5 5 2" xfId="32787" xr:uid="{7E28F04A-AC0B-483D-9F30-8E49A38A7B00}"/>
    <cellStyle name="Percent 4 2 5 6" xfId="13695" xr:uid="{00000000-0005-0000-0000-00007F350000}"/>
    <cellStyle name="Percent 4 2 5 6 2" xfId="32788" xr:uid="{F0B79E81-7E30-4563-8A60-03F0BE8F0E01}"/>
    <cellStyle name="Percent 4 2 5 7" xfId="13696" xr:uid="{00000000-0005-0000-0000-000080350000}"/>
    <cellStyle name="Percent 4 2 5 7 2" xfId="32789" xr:uid="{0D301801-148C-4AFB-A8D8-D076D7076D77}"/>
    <cellStyle name="Percent 4 2 5 8" xfId="13697" xr:uid="{00000000-0005-0000-0000-000081350000}"/>
    <cellStyle name="Percent 4 2 5 8 2" xfId="32790" xr:uid="{48CC11A3-6EC8-4889-8538-D2256F3BEE68}"/>
    <cellStyle name="Percent 4 2 5 9" xfId="13698" xr:uid="{00000000-0005-0000-0000-000082350000}"/>
    <cellStyle name="Percent 4 2 5 9 2" xfId="32791" xr:uid="{D13C2BF3-BE03-4FDD-9DC9-084574041695}"/>
    <cellStyle name="Percent 4 2 6" xfId="13699" xr:uid="{00000000-0005-0000-0000-000083350000}"/>
    <cellStyle name="Percent 4 2 6 10" xfId="13700" xr:uid="{00000000-0005-0000-0000-000084350000}"/>
    <cellStyle name="Percent 4 2 6 10 2" xfId="32792" xr:uid="{1CC9C6CD-29A1-4D09-8B93-19B00C999BDE}"/>
    <cellStyle name="Percent 4 2 6 11" xfId="20430" xr:uid="{C3728CB7-F979-4118-B076-5A28BB1661AA}"/>
    <cellStyle name="Percent 4 2 6 2" xfId="13701" xr:uid="{00000000-0005-0000-0000-000085350000}"/>
    <cellStyle name="Percent 4 2 6 2 2" xfId="13702" xr:uid="{00000000-0005-0000-0000-000086350000}"/>
    <cellStyle name="Percent 4 2 6 2 2 2" xfId="32793" xr:uid="{34EEFF08-71A9-4318-9887-5601048DE7F7}"/>
    <cellStyle name="Percent 4 2 6 2 3" xfId="13703" xr:uid="{00000000-0005-0000-0000-000087350000}"/>
    <cellStyle name="Percent 4 2 6 2 3 2" xfId="32794" xr:uid="{9330DF2A-774F-41DE-9123-8454F10C047D}"/>
    <cellStyle name="Percent 4 2 6 2 4" xfId="13704" xr:uid="{00000000-0005-0000-0000-000088350000}"/>
    <cellStyle name="Percent 4 2 6 2 4 2" xfId="32795" xr:uid="{A733A022-8DDE-4144-8937-D2E94D3C6DA2}"/>
    <cellStyle name="Percent 4 2 6 2 5" xfId="13705" xr:uid="{00000000-0005-0000-0000-000089350000}"/>
    <cellStyle name="Percent 4 2 6 2 5 2" xfId="32796" xr:uid="{48FFA119-BD35-469A-8369-67882E7464A0}"/>
    <cellStyle name="Percent 4 2 6 2 6" xfId="22919" xr:uid="{EF4F2FDC-72B2-4021-BA11-B0595733675B}"/>
    <cellStyle name="Percent 4 2 6 3" xfId="13706" xr:uid="{00000000-0005-0000-0000-00008A350000}"/>
    <cellStyle name="Percent 4 2 6 3 2" xfId="13707" xr:uid="{00000000-0005-0000-0000-00008B350000}"/>
    <cellStyle name="Percent 4 2 6 3 2 2" xfId="32797" xr:uid="{EDE872F8-301F-472F-AD27-5F716B4B1B6E}"/>
    <cellStyle name="Percent 4 2 6 3 3" xfId="13708" xr:uid="{00000000-0005-0000-0000-00008C350000}"/>
    <cellStyle name="Percent 4 2 6 3 3 2" xfId="32798" xr:uid="{AA6B404D-74A9-4E78-84AD-740B47007F15}"/>
    <cellStyle name="Percent 4 2 6 3 4" xfId="13709" xr:uid="{00000000-0005-0000-0000-00008D350000}"/>
    <cellStyle name="Percent 4 2 6 3 4 2" xfId="32799" xr:uid="{95C50198-F82F-4D4A-8887-3C198136A67A}"/>
    <cellStyle name="Percent 4 2 6 3 5" xfId="13710" xr:uid="{00000000-0005-0000-0000-00008E350000}"/>
    <cellStyle name="Percent 4 2 6 3 5 2" xfId="32800" xr:uid="{BA485C04-D34B-4AF4-861B-794ABCDB0CB6}"/>
    <cellStyle name="Percent 4 2 6 3 6" xfId="22920" xr:uid="{2A8F1E25-FAC8-44C8-B0A5-D644927F3BD7}"/>
    <cellStyle name="Percent 4 2 6 4" xfId="13711" xr:uid="{00000000-0005-0000-0000-00008F350000}"/>
    <cellStyle name="Percent 4 2 6 4 2" xfId="22918" xr:uid="{01D5528B-C9AB-4FE4-8924-2E6ADF40E7BD}"/>
    <cellStyle name="Percent 4 2 6 5" xfId="13712" xr:uid="{00000000-0005-0000-0000-000090350000}"/>
    <cellStyle name="Percent 4 2 6 5 2" xfId="32801" xr:uid="{414B8CC1-7562-41F9-B920-82408D4051C2}"/>
    <cellStyle name="Percent 4 2 6 6" xfId="13713" xr:uid="{00000000-0005-0000-0000-000091350000}"/>
    <cellStyle name="Percent 4 2 6 6 2" xfId="32802" xr:uid="{4D4241B3-5630-4ECE-BA02-26B9093EDB8E}"/>
    <cellStyle name="Percent 4 2 6 7" xfId="13714" xr:uid="{00000000-0005-0000-0000-000092350000}"/>
    <cellStyle name="Percent 4 2 6 7 2" xfId="32803" xr:uid="{8E68B14B-ECC3-45E2-B7EC-AE5836E1EEB5}"/>
    <cellStyle name="Percent 4 2 6 8" xfId="13715" xr:uid="{00000000-0005-0000-0000-000093350000}"/>
    <cellStyle name="Percent 4 2 6 8 2" xfId="32804" xr:uid="{81D5D04D-0BEC-461E-9B98-DB95BDA72F58}"/>
    <cellStyle name="Percent 4 2 6 9" xfId="13716" xr:uid="{00000000-0005-0000-0000-000094350000}"/>
    <cellStyle name="Percent 4 2 6 9 2" xfId="32805" xr:uid="{0BE5527C-0F19-4FB6-BB62-C67B908A0B74}"/>
    <cellStyle name="Percent 4 2 7" xfId="13717" xr:uid="{00000000-0005-0000-0000-000095350000}"/>
    <cellStyle name="Percent 4 2 7 10" xfId="20431" xr:uid="{EBC83783-16E8-4DFC-A5DA-A557C8CE9E87}"/>
    <cellStyle name="Percent 4 2 7 2" xfId="13718" xr:uid="{00000000-0005-0000-0000-000096350000}"/>
    <cellStyle name="Percent 4 2 7 2 2" xfId="22921" xr:uid="{79A4374A-F406-443F-B30C-369B80953B29}"/>
    <cellStyle name="Percent 4 2 7 3" xfId="13719" xr:uid="{00000000-0005-0000-0000-000097350000}"/>
    <cellStyle name="Percent 4 2 7 3 2" xfId="32806" xr:uid="{F4715C7E-005A-4703-ACE2-4B2813280BD8}"/>
    <cellStyle name="Percent 4 2 7 4" xfId="13720" xr:uid="{00000000-0005-0000-0000-000098350000}"/>
    <cellStyle name="Percent 4 2 7 4 2" xfId="32807" xr:uid="{7B359DAB-D994-4654-893B-834436C89C09}"/>
    <cellStyle name="Percent 4 2 7 5" xfId="13721" xr:uid="{00000000-0005-0000-0000-000099350000}"/>
    <cellStyle name="Percent 4 2 7 5 2" xfId="32808" xr:uid="{79876B58-9E92-405E-A8ED-7C5ECA15B11F}"/>
    <cellStyle name="Percent 4 2 7 6" xfId="13722" xr:uid="{00000000-0005-0000-0000-00009A350000}"/>
    <cellStyle name="Percent 4 2 7 6 2" xfId="32809" xr:uid="{D2E5B0BE-FE3F-44B4-9D4A-C7F8DA852810}"/>
    <cellStyle name="Percent 4 2 7 7" xfId="13723" xr:uid="{00000000-0005-0000-0000-00009B350000}"/>
    <cellStyle name="Percent 4 2 7 7 2" xfId="32810" xr:uid="{0D9C3CB1-9F13-4122-8125-0FA0634ACC07}"/>
    <cellStyle name="Percent 4 2 7 8" xfId="13724" xr:uid="{00000000-0005-0000-0000-00009C350000}"/>
    <cellStyle name="Percent 4 2 7 8 2" xfId="32811" xr:uid="{DBCD5853-3573-44FD-9B72-07359AB45E13}"/>
    <cellStyle name="Percent 4 2 7 9" xfId="13725" xr:uid="{00000000-0005-0000-0000-00009D350000}"/>
    <cellStyle name="Percent 4 2 7 9 2" xfId="32812" xr:uid="{54CF47B1-211C-4E9E-94D9-96156A996A68}"/>
    <cellStyle name="Percent 4 2 8" xfId="13726" xr:uid="{00000000-0005-0000-0000-00009E350000}"/>
    <cellStyle name="Percent 4 2 8 10" xfId="20432" xr:uid="{1F073E68-FAE4-4781-B2AC-32E51FC015D9}"/>
    <cellStyle name="Percent 4 2 8 2" xfId="13727" xr:uid="{00000000-0005-0000-0000-00009F350000}"/>
    <cellStyle name="Percent 4 2 8 2 2" xfId="22922" xr:uid="{31436EC9-1CC8-45E5-8E77-A31522ED89D4}"/>
    <cellStyle name="Percent 4 2 8 3" xfId="13728" xr:uid="{00000000-0005-0000-0000-0000A0350000}"/>
    <cellStyle name="Percent 4 2 8 3 2" xfId="32813" xr:uid="{D393D09E-8C23-4D4E-AE20-255A82A46037}"/>
    <cellStyle name="Percent 4 2 8 4" xfId="13729" xr:uid="{00000000-0005-0000-0000-0000A1350000}"/>
    <cellStyle name="Percent 4 2 8 4 2" xfId="32814" xr:uid="{F731192C-B96F-495E-80CD-5CB7F3CFEF84}"/>
    <cellStyle name="Percent 4 2 8 5" xfId="13730" xr:uid="{00000000-0005-0000-0000-0000A2350000}"/>
    <cellStyle name="Percent 4 2 8 5 2" xfId="32815" xr:uid="{E1FCF5BF-2E13-47ED-9FE4-FFDE211CFE9B}"/>
    <cellStyle name="Percent 4 2 8 6" xfId="13731" xr:uid="{00000000-0005-0000-0000-0000A3350000}"/>
    <cellStyle name="Percent 4 2 8 6 2" xfId="32816" xr:uid="{FC75A275-4848-41BE-9F5E-AA6DEC09DF2D}"/>
    <cellStyle name="Percent 4 2 8 7" xfId="13732" xr:uid="{00000000-0005-0000-0000-0000A4350000}"/>
    <cellStyle name="Percent 4 2 8 7 2" xfId="32817" xr:uid="{2769FCD2-F1B3-4872-9881-E908634F8AA1}"/>
    <cellStyle name="Percent 4 2 8 8" xfId="13733" xr:uid="{00000000-0005-0000-0000-0000A5350000}"/>
    <cellStyle name="Percent 4 2 8 8 2" xfId="32818" xr:uid="{FD9876B7-C72E-40B6-BA8A-748D2063D854}"/>
    <cellStyle name="Percent 4 2 8 9" xfId="13734" xr:uid="{00000000-0005-0000-0000-0000A6350000}"/>
    <cellStyle name="Percent 4 2 8 9 2" xfId="32819" xr:uid="{2AA4AA45-0F7A-4247-946C-F8A936E34097}"/>
    <cellStyle name="Percent 4 2 9" xfId="13735" xr:uid="{00000000-0005-0000-0000-0000A7350000}"/>
    <cellStyle name="Percent 4 2 9 2" xfId="13736" xr:uid="{00000000-0005-0000-0000-0000A8350000}"/>
    <cellStyle name="Percent 4 2 9 2 2" xfId="32820" xr:uid="{0CC16E82-3A99-401A-9448-7963E35AFFBD}"/>
    <cellStyle name="Percent 4 2 9 3" xfId="13737" xr:uid="{00000000-0005-0000-0000-0000A9350000}"/>
    <cellStyle name="Percent 4 2 9 3 2" xfId="32821" xr:uid="{F2EA810C-D0A3-4797-9D21-AA6EA7CC14E5}"/>
    <cellStyle name="Percent 4 2 9 4" xfId="13738" xr:uid="{00000000-0005-0000-0000-0000AA350000}"/>
    <cellStyle name="Percent 4 2 9 4 2" xfId="32822" xr:uid="{A1F56CFF-1DE7-4567-8D07-2B67AD33E4E0}"/>
    <cellStyle name="Percent 4 2 9 5" xfId="13739" xr:uid="{00000000-0005-0000-0000-0000AB350000}"/>
    <cellStyle name="Percent 4 2 9 5 2" xfId="32823" xr:uid="{765A6632-EE2E-4A4D-8A3A-46C7684242DC}"/>
    <cellStyle name="Percent 4 2 9 6" xfId="22923" xr:uid="{54EAF434-76C3-4EAF-861A-229649128CCD}"/>
    <cellStyle name="Percent 4 20" xfId="13740" xr:uid="{00000000-0005-0000-0000-0000AC350000}"/>
    <cellStyle name="Percent 4 20 10" xfId="13741" xr:uid="{00000000-0005-0000-0000-0000AD350000}"/>
    <cellStyle name="Percent 4 20 10 2" xfId="32824" xr:uid="{A8191802-2292-41FD-A3F7-49896CD2BF1D}"/>
    <cellStyle name="Percent 4 20 11" xfId="22924" xr:uid="{D9EEED30-7B2A-4E54-932E-FD652B92A3C6}"/>
    <cellStyle name="Percent 4 20 2" xfId="13742" xr:uid="{00000000-0005-0000-0000-0000AE350000}"/>
    <cellStyle name="Percent 4 20 2 2" xfId="32825" xr:uid="{171A5F6E-494E-40A8-B072-0BF5F60299C4}"/>
    <cellStyle name="Percent 4 20 3" xfId="13743" xr:uid="{00000000-0005-0000-0000-0000AF350000}"/>
    <cellStyle name="Percent 4 20 3 2" xfId="32826" xr:uid="{7C9AFA2F-9AFA-449B-8453-B3480ECF2765}"/>
    <cellStyle name="Percent 4 20 4" xfId="13744" xr:uid="{00000000-0005-0000-0000-0000B0350000}"/>
    <cellStyle name="Percent 4 20 4 2" xfId="32827" xr:uid="{C5CEE7D2-F332-4D87-8A68-41977210C15F}"/>
    <cellStyle name="Percent 4 20 5" xfId="13745" xr:uid="{00000000-0005-0000-0000-0000B1350000}"/>
    <cellStyle name="Percent 4 20 5 2" xfId="32828" xr:uid="{E5CDDC74-9AC6-481A-A6DF-5CE2559097D6}"/>
    <cellStyle name="Percent 4 20 6" xfId="13746" xr:uid="{00000000-0005-0000-0000-0000B2350000}"/>
    <cellStyle name="Percent 4 20 6 2" xfId="32829" xr:uid="{272C719C-1AA9-4DAB-B120-F9C8E91DB125}"/>
    <cellStyle name="Percent 4 20 7" xfId="13747" xr:uid="{00000000-0005-0000-0000-0000B3350000}"/>
    <cellStyle name="Percent 4 20 7 2" xfId="32830" xr:uid="{F1A41936-2FB0-4A3C-95B5-CA05E4B42DBC}"/>
    <cellStyle name="Percent 4 20 8" xfId="13748" xr:uid="{00000000-0005-0000-0000-0000B4350000}"/>
    <cellStyle name="Percent 4 20 8 2" xfId="32831" xr:uid="{9C189859-AAE0-44F2-8EA0-0FCC829880E6}"/>
    <cellStyle name="Percent 4 20 9" xfId="13749" xr:uid="{00000000-0005-0000-0000-0000B5350000}"/>
    <cellStyle name="Percent 4 20 9 2" xfId="32832" xr:uid="{325D2DB4-9AD6-4D14-BA18-4803007FC0FB}"/>
    <cellStyle name="Percent 4 21" xfId="13750" xr:uid="{00000000-0005-0000-0000-0000B6350000}"/>
    <cellStyle name="Percent 4 21 10" xfId="13751" xr:uid="{00000000-0005-0000-0000-0000B7350000}"/>
    <cellStyle name="Percent 4 21 10 2" xfId="32833" xr:uid="{F4A8E995-02F0-4EF0-9425-0BC9E017E68A}"/>
    <cellStyle name="Percent 4 21 11" xfId="22925" xr:uid="{8F9F13C7-9AF0-4B3B-B633-2B52FB94A21B}"/>
    <cellStyle name="Percent 4 21 2" xfId="13752" xr:uid="{00000000-0005-0000-0000-0000B8350000}"/>
    <cellStyle name="Percent 4 21 2 2" xfId="32834" xr:uid="{2FF2C24B-0B59-46DF-882B-7ACA01182B7D}"/>
    <cellStyle name="Percent 4 21 3" xfId="13753" xr:uid="{00000000-0005-0000-0000-0000B9350000}"/>
    <cellStyle name="Percent 4 21 3 2" xfId="32835" xr:uid="{758C2E80-150C-42ED-96E3-7C4A28725927}"/>
    <cellStyle name="Percent 4 21 4" xfId="13754" xr:uid="{00000000-0005-0000-0000-0000BA350000}"/>
    <cellStyle name="Percent 4 21 4 2" xfId="32836" xr:uid="{BC98BB85-2BC9-466D-A794-4B689B75D092}"/>
    <cellStyle name="Percent 4 21 5" xfId="13755" xr:uid="{00000000-0005-0000-0000-0000BB350000}"/>
    <cellStyle name="Percent 4 21 5 2" xfId="32837" xr:uid="{DED4F14E-10C1-46B7-8E84-FADDE8E4B2AC}"/>
    <cellStyle name="Percent 4 21 6" xfId="13756" xr:uid="{00000000-0005-0000-0000-0000BC350000}"/>
    <cellStyle name="Percent 4 21 6 2" xfId="32838" xr:uid="{BCF71E7E-E926-49E9-A80F-5CD3543CD745}"/>
    <cellStyle name="Percent 4 21 7" xfId="13757" xr:uid="{00000000-0005-0000-0000-0000BD350000}"/>
    <cellStyle name="Percent 4 21 7 2" xfId="32839" xr:uid="{8377F75C-B05F-43E1-A069-304A5EF99A14}"/>
    <cellStyle name="Percent 4 21 8" xfId="13758" xr:uid="{00000000-0005-0000-0000-0000BE350000}"/>
    <cellStyle name="Percent 4 21 8 2" xfId="32840" xr:uid="{D2380167-BF95-45BB-AC15-DBCFE4A0EC53}"/>
    <cellStyle name="Percent 4 21 9" xfId="13759" xr:uid="{00000000-0005-0000-0000-0000BF350000}"/>
    <cellStyle name="Percent 4 21 9 2" xfId="32841" xr:uid="{11BFC102-9D7C-42FF-AA6D-437EFD06301E}"/>
    <cellStyle name="Percent 4 22" xfId="13760" xr:uid="{00000000-0005-0000-0000-0000C0350000}"/>
    <cellStyle name="Percent 4 22 10" xfId="13761" xr:uid="{00000000-0005-0000-0000-0000C1350000}"/>
    <cellStyle name="Percent 4 22 10 2" xfId="32842" xr:uid="{6AB70037-A066-4B24-BEA9-037DDE5CB5C6}"/>
    <cellStyle name="Percent 4 22 11" xfId="22926" xr:uid="{58C8D0D8-26E8-4154-B99D-96C1F1837253}"/>
    <cellStyle name="Percent 4 22 2" xfId="13762" xr:uid="{00000000-0005-0000-0000-0000C2350000}"/>
    <cellStyle name="Percent 4 22 2 2" xfId="32843" xr:uid="{6BB6C2C0-91BB-4DA2-AD54-144E734DC501}"/>
    <cellStyle name="Percent 4 22 3" xfId="13763" xr:uid="{00000000-0005-0000-0000-0000C3350000}"/>
    <cellStyle name="Percent 4 22 3 2" xfId="32844" xr:uid="{A1BE5FC7-BD24-41E9-B843-2979206ACEDE}"/>
    <cellStyle name="Percent 4 22 4" xfId="13764" xr:uid="{00000000-0005-0000-0000-0000C4350000}"/>
    <cellStyle name="Percent 4 22 4 2" xfId="32845" xr:uid="{53BFF179-AF0A-4F83-BEA2-ED33F6E3E9C5}"/>
    <cellStyle name="Percent 4 22 5" xfId="13765" xr:uid="{00000000-0005-0000-0000-0000C5350000}"/>
    <cellStyle name="Percent 4 22 5 2" xfId="32846" xr:uid="{7D15B042-5D4C-41BB-B976-2A0438FA05F9}"/>
    <cellStyle name="Percent 4 22 6" xfId="13766" xr:uid="{00000000-0005-0000-0000-0000C6350000}"/>
    <cellStyle name="Percent 4 22 6 2" xfId="32847" xr:uid="{1CDDA112-B101-452A-B591-CD2E6AF2B1DB}"/>
    <cellStyle name="Percent 4 22 7" xfId="13767" xr:uid="{00000000-0005-0000-0000-0000C7350000}"/>
    <cellStyle name="Percent 4 22 7 2" xfId="32848" xr:uid="{1FD023F0-501A-46B8-ACCA-E40504104F7A}"/>
    <cellStyle name="Percent 4 22 8" xfId="13768" xr:uid="{00000000-0005-0000-0000-0000C8350000}"/>
    <cellStyle name="Percent 4 22 8 2" xfId="32849" xr:uid="{3427BCED-CFCE-41AB-95FC-27430083FB80}"/>
    <cellStyle name="Percent 4 22 9" xfId="13769" xr:uid="{00000000-0005-0000-0000-0000C9350000}"/>
    <cellStyle name="Percent 4 22 9 2" xfId="32850" xr:uid="{8113A682-55D1-4A51-8D32-9B8A87EA26D7}"/>
    <cellStyle name="Percent 4 23" xfId="13770" xr:uid="{00000000-0005-0000-0000-0000CA350000}"/>
    <cellStyle name="Percent 4 23 10" xfId="13771" xr:uid="{00000000-0005-0000-0000-0000CB350000}"/>
    <cellStyle name="Percent 4 23 10 2" xfId="32851" xr:uid="{A29D8009-9B1A-4537-B2B9-A0A67C137EE8}"/>
    <cellStyle name="Percent 4 23 11" xfId="22927" xr:uid="{78011DE2-5AFD-426B-9E08-C3D930F29BEF}"/>
    <cellStyle name="Percent 4 23 2" xfId="13772" xr:uid="{00000000-0005-0000-0000-0000CC350000}"/>
    <cellStyle name="Percent 4 23 2 2" xfId="32852" xr:uid="{FFC27230-407B-4718-B7AA-3A4A47BD46AA}"/>
    <cellStyle name="Percent 4 23 3" xfId="13773" xr:uid="{00000000-0005-0000-0000-0000CD350000}"/>
    <cellStyle name="Percent 4 23 3 2" xfId="32853" xr:uid="{CF339F8F-9398-49A3-A78F-AC654F5C4D03}"/>
    <cellStyle name="Percent 4 23 4" xfId="13774" xr:uid="{00000000-0005-0000-0000-0000CE350000}"/>
    <cellStyle name="Percent 4 23 4 2" xfId="32854" xr:uid="{F66BC193-D016-4BCE-89CE-61ABCB5412E1}"/>
    <cellStyle name="Percent 4 23 5" xfId="13775" xr:uid="{00000000-0005-0000-0000-0000CF350000}"/>
    <cellStyle name="Percent 4 23 5 2" xfId="32855" xr:uid="{EF192F4F-50BD-4BEC-91EF-33CB6A27B2F4}"/>
    <cellStyle name="Percent 4 23 6" xfId="13776" xr:uid="{00000000-0005-0000-0000-0000D0350000}"/>
    <cellStyle name="Percent 4 23 6 2" xfId="32856" xr:uid="{4FED5FD6-A765-4EF1-8E56-943967634AAD}"/>
    <cellStyle name="Percent 4 23 7" xfId="13777" xr:uid="{00000000-0005-0000-0000-0000D1350000}"/>
    <cellStyle name="Percent 4 23 7 2" xfId="32857" xr:uid="{F5D4F46E-E12D-41AC-885C-F78216C094A2}"/>
    <cellStyle name="Percent 4 23 8" xfId="13778" xr:uid="{00000000-0005-0000-0000-0000D2350000}"/>
    <cellStyle name="Percent 4 23 8 2" xfId="32858" xr:uid="{02B2DFE0-2842-43C6-B6BE-037079E924B6}"/>
    <cellStyle name="Percent 4 23 9" xfId="13779" xr:uid="{00000000-0005-0000-0000-0000D3350000}"/>
    <cellStyle name="Percent 4 23 9 2" xfId="32859" xr:uid="{50D9F04F-3C0E-46DB-9C97-46F1927CC5E0}"/>
    <cellStyle name="Percent 4 24" xfId="13780" xr:uid="{00000000-0005-0000-0000-0000D4350000}"/>
    <cellStyle name="Percent 4 24 10" xfId="13781" xr:uid="{00000000-0005-0000-0000-0000D5350000}"/>
    <cellStyle name="Percent 4 24 10 2" xfId="32860" xr:uid="{DE6A1C90-217D-4932-9DED-92FB027C1E50}"/>
    <cellStyle name="Percent 4 24 11" xfId="22928" xr:uid="{8E7C5510-3246-4DE6-B1EE-CA85CC031BA9}"/>
    <cellStyle name="Percent 4 24 2" xfId="13782" xr:uid="{00000000-0005-0000-0000-0000D6350000}"/>
    <cellStyle name="Percent 4 24 2 2" xfId="32861" xr:uid="{26990FE1-D9AF-4888-8331-F125B94A99CB}"/>
    <cellStyle name="Percent 4 24 3" xfId="13783" xr:uid="{00000000-0005-0000-0000-0000D7350000}"/>
    <cellStyle name="Percent 4 24 3 2" xfId="32862" xr:uid="{E48F5123-6A46-4B44-B6B0-5446BEB56DC8}"/>
    <cellStyle name="Percent 4 24 4" xfId="13784" xr:uid="{00000000-0005-0000-0000-0000D8350000}"/>
    <cellStyle name="Percent 4 24 4 2" xfId="32863" xr:uid="{970BE938-683C-4070-870E-D10C1975D736}"/>
    <cellStyle name="Percent 4 24 5" xfId="13785" xr:uid="{00000000-0005-0000-0000-0000D9350000}"/>
    <cellStyle name="Percent 4 24 5 2" xfId="32864" xr:uid="{939C0969-B989-4C0F-A2EA-E8A391483039}"/>
    <cellStyle name="Percent 4 24 6" xfId="13786" xr:uid="{00000000-0005-0000-0000-0000DA350000}"/>
    <cellStyle name="Percent 4 24 6 2" xfId="32865" xr:uid="{0A110003-41DC-4CDB-9BD3-7E19BAAD3BF0}"/>
    <cellStyle name="Percent 4 24 7" xfId="13787" xr:uid="{00000000-0005-0000-0000-0000DB350000}"/>
    <cellStyle name="Percent 4 24 7 2" xfId="32866" xr:uid="{9974A381-5003-45FA-88C2-33DEB9677564}"/>
    <cellStyle name="Percent 4 24 8" xfId="13788" xr:uid="{00000000-0005-0000-0000-0000DC350000}"/>
    <cellStyle name="Percent 4 24 8 2" xfId="32867" xr:uid="{15D59DDD-CF5E-41A8-8238-680A1423B585}"/>
    <cellStyle name="Percent 4 24 9" xfId="13789" xr:uid="{00000000-0005-0000-0000-0000DD350000}"/>
    <cellStyle name="Percent 4 24 9 2" xfId="32868" xr:uid="{952BAB04-34EE-45F8-A9D8-8F3BB0806914}"/>
    <cellStyle name="Percent 4 25" xfId="13790" xr:uid="{00000000-0005-0000-0000-0000DE350000}"/>
    <cellStyle name="Percent 4 25 10" xfId="13791" xr:uid="{00000000-0005-0000-0000-0000DF350000}"/>
    <cellStyle name="Percent 4 25 10 2" xfId="32869" xr:uid="{E44F2268-1CF8-4AF7-9CDC-B6E8E3E5106A}"/>
    <cellStyle name="Percent 4 25 11" xfId="22929" xr:uid="{B5D6787E-9894-4763-9CAD-4E859F5BECF6}"/>
    <cellStyle name="Percent 4 25 2" xfId="13792" xr:uid="{00000000-0005-0000-0000-0000E0350000}"/>
    <cellStyle name="Percent 4 25 2 2" xfId="32870" xr:uid="{17F6898C-47BF-4B0D-AEB0-AE44E534F47F}"/>
    <cellStyle name="Percent 4 25 3" xfId="13793" xr:uid="{00000000-0005-0000-0000-0000E1350000}"/>
    <cellStyle name="Percent 4 25 3 2" xfId="32871" xr:uid="{242C707C-53BC-4BAB-9129-8B62CF526CA2}"/>
    <cellStyle name="Percent 4 25 4" xfId="13794" xr:uid="{00000000-0005-0000-0000-0000E2350000}"/>
    <cellStyle name="Percent 4 25 4 2" xfId="32872" xr:uid="{43115171-FD5C-4B82-B04A-D7D6FAC4774E}"/>
    <cellStyle name="Percent 4 25 5" xfId="13795" xr:uid="{00000000-0005-0000-0000-0000E3350000}"/>
    <cellStyle name="Percent 4 25 5 2" xfId="32873" xr:uid="{24EA90E0-D165-4A36-9CBE-96C71B268B7F}"/>
    <cellStyle name="Percent 4 25 6" xfId="13796" xr:uid="{00000000-0005-0000-0000-0000E4350000}"/>
    <cellStyle name="Percent 4 25 6 2" xfId="32874" xr:uid="{CB81C5A5-B56A-4F3B-B201-56566EFB02F7}"/>
    <cellStyle name="Percent 4 25 7" xfId="13797" xr:uid="{00000000-0005-0000-0000-0000E5350000}"/>
    <cellStyle name="Percent 4 25 7 2" xfId="32875" xr:uid="{8B665CF4-0259-4BE9-AADE-80FF813F26B8}"/>
    <cellStyle name="Percent 4 25 8" xfId="13798" xr:uid="{00000000-0005-0000-0000-0000E6350000}"/>
    <cellStyle name="Percent 4 25 8 2" xfId="32876" xr:uid="{FB68E810-C4D8-4009-8673-70B74E4992E6}"/>
    <cellStyle name="Percent 4 25 9" xfId="13799" xr:uid="{00000000-0005-0000-0000-0000E7350000}"/>
    <cellStyle name="Percent 4 25 9 2" xfId="32877" xr:uid="{03BE58EA-A50D-4E69-89A2-22E1EBCF9AC5}"/>
    <cellStyle name="Percent 4 26" xfId="13800" xr:uid="{00000000-0005-0000-0000-0000E8350000}"/>
    <cellStyle name="Percent 4 26 10" xfId="13801" xr:uid="{00000000-0005-0000-0000-0000E9350000}"/>
    <cellStyle name="Percent 4 26 10 2" xfId="32878" xr:uid="{9F345333-1338-4833-9BEA-67BAD215AAA9}"/>
    <cellStyle name="Percent 4 26 11" xfId="22930" xr:uid="{08B5900D-B654-4CBD-863B-CFD2066C8FA0}"/>
    <cellStyle name="Percent 4 26 2" xfId="13802" xr:uid="{00000000-0005-0000-0000-0000EA350000}"/>
    <cellStyle name="Percent 4 26 2 2" xfId="32879" xr:uid="{98793C45-CC8D-43B2-B4BF-6529285B76FE}"/>
    <cellStyle name="Percent 4 26 3" xfId="13803" xr:uid="{00000000-0005-0000-0000-0000EB350000}"/>
    <cellStyle name="Percent 4 26 3 2" xfId="32880" xr:uid="{906A927B-E160-418E-B6B3-88D0B951A81B}"/>
    <cellStyle name="Percent 4 26 4" xfId="13804" xr:uid="{00000000-0005-0000-0000-0000EC350000}"/>
    <cellStyle name="Percent 4 26 4 2" xfId="32881" xr:uid="{E801A60D-A4A9-4441-97E5-F33CDB424158}"/>
    <cellStyle name="Percent 4 26 5" xfId="13805" xr:uid="{00000000-0005-0000-0000-0000ED350000}"/>
    <cellStyle name="Percent 4 26 5 2" xfId="32882" xr:uid="{E3FF98EA-5405-499A-BC54-FC46C496F453}"/>
    <cellStyle name="Percent 4 26 6" xfId="13806" xr:uid="{00000000-0005-0000-0000-0000EE350000}"/>
    <cellStyle name="Percent 4 26 6 2" xfId="32883" xr:uid="{34A3E40D-07DC-4CB0-AE48-FEB81627CE94}"/>
    <cellStyle name="Percent 4 26 7" xfId="13807" xr:uid="{00000000-0005-0000-0000-0000EF350000}"/>
    <cellStyle name="Percent 4 26 7 2" xfId="32884" xr:uid="{8DA57C16-6C39-48D5-9427-EC1FB35D02AA}"/>
    <cellStyle name="Percent 4 26 8" xfId="13808" xr:uid="{00000000-0005-0000-0000-0000F0350000}"/>
    <cellStyle name="Percent 4 26 8 2" xfId="32885" xr:uid="{529990D5-BF28-4CDC-8AC4-5460F9B7F1F4}"/>
    <cellStyle name="Percent 4 26 9" xfId="13809" xr:uid="{00000000-0005-0000-0000-0000F1350000}"/>
    <cellStyle name="Percent 4 26 9 2" xfId="32886" xr:uid="{C0501CE0-09A5-40A7-873E-AE20DBB7E9F3}"/>
    <cellStyle name="Percent 4 27" xfId="13810" xr:uid="{00000000-0005-0000-0000-0000F2350000}"/>
    <cellStyle name="Percent 4 27 10" xfId="13811" xr:uid="{00000000-0005-0000-0000-0000F3350000}"/>
    <cellStyle name="Percent 4 27 10 2" xfId="32887" xr:uid="{B13F0FCD-A397-41EB-8A16-FA9CFBBDFFDF}"/>
    <cellStyle name="Percent 4 27 11" xfId="22931" xr:uid="{E7E04663-8C39-4C39-B510-10172DAD7426}"/>
    <cellStyle name="Percent 4 27 2" xfId="13812" xr:uid="{00000000-0005-0000-0000-0000F4350000}"/>
    <cellStyle name="Percent 4 27 2 2" xfId="32888" xr:uid="{D2DEF183-F2A3-4F1B-A95E-58AFDE962E5C}"/>
    <cellStyle name="Percent 4 27 3" xfId="13813" xr:uid="{00000000-0005-0000-0000-0000F5350000}"/>
    <cellStyle name="Percent 4 27 3 2" xfId="32889" xr:uid="{C20BAE21-9C5D-4581-A201-E30F1372955B}"/>
    <cellStyle name="Percent 4 27 4" xfId="13814" xr:uid="{00000000-0005-0000-0000-0000F6350000}"/>
    <cellStyle name="Percent 4 27 4 2" xfId="32890" xr:uid="{CF1FC892-A26F-42AC-830D-68537BBD5D06}"/>
    <cellStyle name="Percent 4 27 5" xfId="13815" xr:uid="{00000000-0005-0000-0000-0000F7350000}"/>
    <cellStyle name="Percent 4 27 5 2" xfId="32891" xr:uid="{6E3660BE-B4B2-42C0-B845-2D0B35F3F3DE}"/>
    <cellStyle name="Percent 4 27 6" xfId="13816" xr:uid="{00000000-0005-0000-0000-0000F8350000}"/>
    <cellStyle name="Percent 4 27 6 2" xfId="32892" xr:uid="{DEF61D36-AD29-446F-8FA5-DC6C16BF1247}"/>
    <cellStyle name="Percent 4 27 7" xfId="13817" xr:uid="{00000000-0005-0000-0000-0000F9350000}"/>
    <cellStyle name="Percent 4 27 7 2" xfId="32893" xr:uid="{F0EC3CCD-38E7-458B-9A81-D7D48DAF5661}"/>
    <cellStyle name="Percent 4 27 8" xfId="13818" xr:uid="{00000000-0005-0000-0000-0000FA350000}"/>
    <cellStyle name="Percent 4 27 8 2" xfId="32894" xr:uid="{12F3E2C5-3531-431B-8B42-EABD3B70107D}"/>
    <cellStyle name="Percent 4 27 9" xfId="13819" xr:uid="{00000000-0005-0000-0000-0000FB350000}"/>
    <cellStyle name="Percent 4 27 9 2" xfId="32895" xr:uid="{292359EC-FB05-4263-9BC4-542ABF479B1C}"/>
    <cellStyle name="Percent 4 28" xfId="13820" xr:uid="{00000000-0005-0000-0000-0000FC350000}"/>
    <cellStyle name="Percent 4 28 10" xfId="13821" xr:uid="{00000000-0005-0000-0000-0000FD350000}"/>
    <cellStyle name="Percent 4 28 10 2" xfId="32896" xr:uid="{43F23CEB-7726-4436-A163-A51476477E15}"/>
    <cellStyle name="Percent 4 28 11" xfId="22932" xr:uid="{78C8B34B-CEA6-44DF-A7E5-831482CAC583}"/>
    <cellStyle name="Percent 4 28 2" xfId="13822" xr:uid="{00000000-0005-0000-0000-0000FE350000}"/>
    <cellStyle name="Percent 4 28 2 2" xfId="32897" xr:uid="{2A0A2838-EB13-4907-9365-20829AFC1E60}"/>
    <cellStyle name="Percent 4 28 3" xfId="13823" xr:uid="{00000000-0005-0000-0000-0000FF350000}"/>
    <cellStyle name="Percent 4 28 3 2" xfId="32898" xr:uid="{28A85E4E-8050-499B-A6F0-8B1596B497D2}"/>
    <cellStyle name="Percent 4 28 4" xfId="13824" xr:uid="{00000000-0005-0000-0000-000000360000}"/>
    <cellStyle name="Percent 4 28 4 2" xfId="32899" xr:uid="{A9802E53-B299-4664-BD02-030BF39C8884}"/>
    <cellStyle name="Percent 4 28 5" xfId="13825" xr:uid="{00000000-0005-0000-0000-000001360000}"/>
    <cellStyle name="Percent 4 28 5 2" xfId="32900" xr:uid="{EE730671-B708-4D87-903F-E4EF7F0CB76B}"/>
    <cellStyle name="Percent 4 28 6" xfId="13826" xr:uid="{00000000-0005-0000-0000-000002360000}"/>
    <cellStyle name="Percent 4 28 6 2" xfId="32901" xr:uid="{53AC0F15-9AC2-4E27-8D36-20F97912104C}"/>
    <cellStyle name="Percent 4 28 7" xfId="13827" xr:uid="{00000000-0005-0000-0000-000003360000}"/>
    <cellStyle name="Percent 4 28 7 2" xfId="32902" xr:uid="{73B8849C-3E92-4E0A-82AA-CD53120335AB}"/>
    <cellStyle name="Percent 4 28 8" xfId="13828" xr:uid="{00000000-0005-0000-0000-000004360000}"/>
    <cellStyle name="Percent 4 28 8 2" xfId="32903" xr:uid="{C87BECD7-871B-4217-A1CE-50AC9ACEAE6F}"/>
    <cellStyle name="Percent 4 28 9" xfId="13829" xr:uid="{00000000-0005-0000-0000-000005360000}"/>
    <cellStyle name="Percent 4 28 9 2" xfId="32904" xr:uid="{1EF8AE2E-4818-48AF-935B-8CB659C3EAF2}"/>
    <cellStyle name="Percent 4 29" xfId="13830" xr:uid="{00000000-0005-0000-0000-000006360000}"/>
    <cellStyle name="Percent 4 29 10" xfId="13831" xr:uid="{00000000-0005-0000-0000-000007360000}"/>
    <cellStyle name="Percent 4 29 10 2" xfId="32905" xr:uid="{36974F1E-9046-4224-97BD-4D6E1CE45A29}"/>
    <cellStyle name="Percent 4 29 11" xfId="22933" xr:uid="{06D88433-A641-4339-BFD2-B164B9D100F4}"/>
    <cellStyle name="Percent 4 29 2" xfId="13832" xr:uid="{00000000-0005-0000-0000-000008360000}"/>
    <cellStyle name="Percent 4 29 2 2" xfId="13833" xr:uid="{00000000-0005-0000-0000-000009360000}"/>
    <cellStyle name="Percent 4 29 2 2 2" xfId="32906" xr:uid="{429A9F66-A74A-460B-A980-BD67742A313C}"/>
    <cellStyle name="Percent 4 29 2 3" xfId="13834" xr:uid="{00000000-0005-0000-0000-00000A360000}"/>
    <cellStyle name="Percent 4 29 2 3 2" xfId="32907" xr:uid="{C8F6931E-478A-47D8-AAA3-C2AFF915A2CE}"/>
    <cellStyle name="Percent 4 29 2 4" xfId="13835" xr:uid="{00000000-0005-0000-0000-00000B360000}"/>
    <cellStyle name="Percent 4 29 2 4 2" xfId="32908" xr:uid="{5E8F4DB7-067A-408F-AE5A-6D7E26DE99BE}"/>
    <cellStyle name="Percent 4 29 2 5" xfId="13836" xr:uid="{00000000-0005-0000-0000-00000C360000}"/>
    <cellStyle name="Percent 4 29 2 5 2" xfId="32909" xr:uid="{63722BAC-76AE-4026-BD1C-0639B683371B}"/>
    <cellStyle name="Percent 4 29 2 6" xfId="22934" xr:uid="{07499396-F123-4E21-BEAD-3F3E2FD2A79C}"/>
    <cellStyle name="Percent 4 29 3" xfId="13837" xr:uid="{00000000-0005-0000-0000-00000D360000}"/>
    <cellStyle name="Percent 4 29 3 2" xfId="13838" xr:uid="{00000000-0005-0000-0000-00000E360000}"/>
    <cellStyle name="Percent 4 29 3 2 2" xfId="13839" xr:uid="{00000000-0005-0000-0000-00000F360000}"/>
    <cellStyle name="Percent 4 29 3 2 2 2" xfId="13840" xr:uid="{00000000-0005-0000-0000-000010360000}"/>
    <cellStyle name="Percent 4 29 3 2 2 2 2" xfId="32912" xr:uid="{60D2311B-2262-4140-A403-603BAF546DF3}"/>
    <cellStyle name="Percent 4 29 3 2 2 3" xfId="32911" xr:uid="{F95D359B-1732-452E-8940-E85249FEC25C}"/>
    <cellStyle name="Percent 4 29 3 2 3" xfId="13841" xr:uid="{00000000-0005-0000-0000-000011360000}"/>
    <cellStyle name="Percent 4 29 3 2 3 2" xfId="32913" xr:uid="{6A232870-7CE1-488F-BE7F-445D0D012AA6}"/>
    <cellStyle name="Percent 4 29 3 2 4" xfId="32910" xr:uid="{7F5E8F97-88C3-495A-96BA-3D5532E41EDE}"/>
    <cellStyle name="Percent 4 29 3 3" xfId="13842" xr:uid="{00000000-0005-0000-0000-000012360000}"/>
    <cellStyle name="Percent 4 29 3 3 2" xfId="13843" xr:uid="{00000000-0005-0000-0000-000013360000}"/>
    <cellStyle name="Percent 4 29 3 3 2 2" xfId="13844" xr:uid="{00000000-0005-0000-0000-000014360000}"/>
    <cellStyle name="Percent 4 29 3 3 2 2 2" xfId="32916" xr:uid="{FBDB92A7-2D8A-4C11-97A3-F153FD87D1FF}"/>
    <cellStyle name="Percent 4 29 3 3 2 3" xfId="32915" xr:uid="{016900B0-B6B2-42B2-A5E2-674A2ABEBD1B}"/>
    <cellStyle name="Percent 4 29 3 3 3" xfId="13845" xr:uid="{00000000-0005-0000-0000-000015360000}"/>
    <cellStyle name="Percent 4 29 3 3 3 2" xfId="32917" xr:uid="{EACF7E33-1F75-4509-94B0-6A3EE9C07364}"/>
    <cellStyle name="Percent 4 29 3 3 4" xfId="32914" xr:uid="{32EE5792-FCEB-43B1-AFAB-332011F5EE5C}"/>
    <cellStyle name="Percent 4 29 3 4" xfId="13846" xr:uid="{00000000-0005-0000-0000-000016360000}"/>
    <cellStyle name="Percent 4 29 3 4 2" xfId="13847" xr:uid="{00000000-0005-0000-0000-000017360000}"/>
    <cellStyle name="Percent 4 29 3 4 2 2" xfId="32919" xr:uid="{02BB5B44-F924-4576-8251-2DC9B73FFE59}"/>
    <cellStyle name="Percent 4 29 3 4 3" xfId="32918" xr:uid="{ED59434D-3875-4CEB-A6FB-D92DBD4D2416}"/>
    <cellStyle name="Percent 4 29 3 5" xfId="13848" xr:uid="{00000000-0005-0000-0000-000018360000}"/>
    <cellStyle name="Percent 4 29 3 5 2" xfId="32920" xr:uid="{CF31745F-58C6-42AC-A450-5CF4082AECFA}"/>
    <cellStyle name="Percent 4 29 3 6" xfId="13849" xr:uid="{00000000-0005-0000-0000-000019360000}"/>
    <cellStyle name="Percent 4 29 3 6 2" xfId="32921" xr:uid="{F090C035-C45A-47AA-88FF-52EF8560D384}"/>
    <cellStyle name="Percent 4 29 3 7" xfId="13850" xr:uid="{00000000-0005-0000-0000-00001A360000}"/>
    <cellStyle name="Percent 4 29 3 7 2" xfId="32922" xr:uid="{B41BBE97-991A-4987-B013-F0A9A3C01C70}"/>
    <cellStyle name="Percent 4 29 3 8" xfId="13851" xr:uid="{00000000-0005-0000-0000-00001B360000}"/>
    <cellStyle name="Percent 4 29 3 8 2" xfId="32923" xr:uid="{D15E4A9E-6DD6-483B-B8E7-91A323939948}"/>
    <cellStyle name="Percent 4 29 3 9" xfId="22935" xr:uid="{A46F1345-5BCC-483B-BD14-8BEEC240C16A}"/>
    <cellStyle name="Percent 4 29 4" xfId="13852" xr:uid="{00000000-0005-0000-0000-00001C360000}"/>
    <cellStyle name="Percent 4 29 4 2" xfId="13853" xr:uid="{00000000-0005-0000-0000-00001D360000}"/>
    <cellStyle name="Percent 4 29 4 2 2" xfId="13854" xr:uid="{00000000-0005-0000-0000-00001E360000}"/>
    <cellStyle name="Percent 4 29 4 2 2 2" xfId="32926" xr:uid="{5AE2A61B-40FE-469F-97C7-AAE6AE532AAE}"/>
    <cellStyle name="Percent 4 29 4 2 3" xfId="32925" xr:uid="{D2646D66-2177-4A69-9311-10E347B5F84E}"/>
    <cellStyle name="Percent 4 29 4 3" xfId="13855" xr:uid="{00000000-0005-0000-0000-00001F360000}"/>
    <cellStyle name="Percent 4 29 4 3 2" xfId="32927" xr:uid="{D4D42B0F-5C88-4CE7-BEB6-7BB78E1475B9}"/>
    <cellStyle name="Percent 4 29 4 4" xfId="13856" xr:uid="{00000000-0005-0000-0000-000020360000}"/>
    <cellStyle name="Percent 4 29 4 4 2" xfId="32928" xr:uid="{E96D98DC-5F0C-47DA-8CCB-ABB6FF943A3C}"/>
    <cellStyle name="Percent 4 29 4 5" xfId="32924" xr:uid="{30D386D9-415E-43B9-B9DF-8E07CAB93A33}"/>
    <cellStyle name="Percent 4 29 5" xfId="13857" xr:uid="{00000000-0005-0000-0000-000021360000}"/>
    <cellStyle name="Percent 4 29 5 2" xfId="13858" xr:uid="{00000000-0005-0000-0000-000022360000}"/>
    <cellStyle name="Percent 4 29 5 2 2" xfId="13859" xr:uid="{00000000-0005-0000-0000-000023360000}"/>
    <cellStyle name="Percent 4 29 5 2 2 2" xfId="32931" xr:uid="{AD0F15D9-8992-47DA-B8AF-91A63E4E753D}"/>
    <cellStyle name="Percent 4 29 5 2 3" xfId="32930" xr:uid="{89190CA4-25DC-4B62-AF31-43A13AA3A7CC}"/>
    <cellStyle name="Percent 4 29 5 3" xfId="13860" xr:uid="{00000000-0005-0000-0000-000024360000}"/>
    <cellStyle name="Percent 4 29 5 3 2" xfId="32932" xr:uid="{37AEB851-8E34-4873-B678-B7825E76F57F}"/>
    <cellStyle name="Percent 4 29 5 4" xfId="13861" xr:uid="{00000000-0005-0000-0000-000025360000}"/>
    <cellStyle name="Percent 4 29 5 4 2" xfId="32933" xr:uid="{1758E37B-0B28-494B-9B04-B3ADA59DC664}"/>
    <cellStyle name="Percent 4 29 5 5" xfId="32929" xr:uid="{00B0A077-0032-4C8F-871F-3E6228684E81}"/>
    <cellStyle name="Percent 4 29 6" xfId="13862" xr:uid="{00000000-0005-0000-0000-000026360000}"/>
    <cellStyle name="Percent 4 29 6 2" xfId="13863" xr:uid="{00000000-0005-0000-0000-000027360000}"/>
    <cellStyle name="Percent 4 29 6 2 2" xfId="32935" xr:uid="{620789F8-E9EF-4ACE-AF26-6E5A885DE03B}"/>
    <cellStyle name="Percent 4 29 6 3" xfId="13864" xr:uid="{00000000-0005-0000-0000-000028360000}"/>
    <cellStyle name="Percent 4 29 6 3 2" xfId="32936" xr:uid="{C7E4C738-9E20-47B9-92EE-369399155670}"/>
    <cellStyle name="Percent 4 29 6 4" xfId="32934" xr:uid="{7EE922DF-030E-4504-9FD3-BD07099FE067}"/>
    <cellStyle name="Percent 4 29 7" xfId="13865" xr:uid="{00000000-0005-0000-0000-000029360000}"/>
    <cellStyle name="Percent 4 29 7 2" xfId="32937" xr:uid="{D408C8D8-4F3E-4111-B166-38F00B9BE7DF}"/>
    <cellStyle name="Percent 4 29 8" xfId="13866" xr:uid="{00000000-0005-0000-0000-00002A360000}"/>
    <cellStyle name="Percent 4 29 8 2" xfId="32938" xr:uid="{8C73E200-AC59-4B1F-BD12-D32CC0C3E67D}"/>
    <cellStyle name="Percent 4 29 9" xfId="13867" xr:uid="{00000000-0005-0000-0000-00002B360000}"/>
    <cellStyle name="Percent 4 29 9 2" xfId="32939" xr:uid="{8685EEF7-C1E4-4433-9F18-9DB7A6A80AEA}"/>
    <cellStyle name="Percent 4 3" xfId="13868" xr:uid="{00000000-0005-0000-0000-00002C360000}"/>
    <cellStyle name="Percent 4 3 10" xfId="13869" xr:uid="{00000000-0005-0000-0000-00002D360000}"/>
    <cellStyle name="Percent 4 3 10 2" xfId="32940" xr:uid="{29A1DA1C-7758-44D9-9D02-06BBA9396AAB}"/>
    <cellStyle name="Percent 4 3 11" xfId="13870" xr:uid="{00000000-0005-0000-0000-00002E360000}"/>
    <cellStyle name="Percent 4 3 11 2" xfId="32941" xr:uid="{A24223D2-89C4-4518-8FBB-46BE0C237080}"/>
    <cellStyle name="Percent 4 3 12" xfId="13871" xr:uid="{00000000-0005-0000-0000-00002F360000}"/>
    <cellStyle name="Percent 4 3 12 2" xfId="32942" xr:uid="{298258FB-5B46-4D63-93D5-A8820DCF071D}"/>
    <cellStyle name="Percent 4 3 13" xfId="13872" xr:uid="{00000000-0005-0000-0000-000030360000}"/>
    <cellStyle name="Percent 4 3 13 2" xfId="32943" xr:uid="{B563ACC2-C289-42AD-AC23-8F0B46D80D6B}"/>
    <cellStyle name="Percent 4 3 14" xfId="13873" xr:uid="{00000000-0005-0000-0000-000031360000}"/>
    <cellStyle name="Percent 4 3 14 2" xfId="32944" xr:uid="{4CCEF6DB-A3BB-45E9-A813-9C75BD0444C8}"/>
    <cellStyle name="Percent 4 3 15" xfId="13874" xr:uid="{00000000-0005-0000-0000-000032360000}"/>
    <cellStyle name="Percent 4 3 15 2" xfId="32945" xr:uid="{03113709-450A-4D6A-B5E6-BD8C20082EE3}"/>
    <cellStyle name="Percent 4 3 16" xfId="13875" xr:uid="{00000000-0005-0000-0000-000033360000}"/>
    <cellStyle name="Percent 4 3 16 2" xfId="32946" xr:uid="{AC18F9B2-9561-43EF-A536-498CA1357AFB}"/>
    <cellStyle name="Percent 4 3 17" xfId="13876" xr:uid="{00000000-0005-0000-0000-000034360000}"/>
    <cellStyle name="Percent 4 3 17 2" xfId="32947" xr:uid="{B37DDA3A-9BF7-42F3-BA08-B58E3E388EE8}"/>
    <cellStyle name="Percent 4 3 18" xfId="20433" xr:uid="{C57C1C6A-3E27-4CC9-B3E5-E3909523DAAD}"/>
    <cellStyle name="Percent 4 3 2" xfId="13877" xr:uid="{00000000-0005-0000-0000-000035360000}"/>
    <cellStyle name="Percent 4 3 2 10" xfId="20434" xr:uid="{20D3795B-A67F-49A1-8900-83A4216E08E1}"/>
    <cellStyle name="Percent 4 3 2 2" xfId="13878" xr:uid="{00000000-0005-0000-0000-000036360000}"/>
    <cellStyle name="Percent 4 3 2 2 2" xfId="22937" xr:uid="{8B466084-8BA8-49E7-833F-63504B434F70}"/>
    <cellStyle name="Percent 4 3 2 3" xfId="13879" xr:uid="{00000000-0005-0000-0000-000037360000}"/>
    <cellStyle name="Percent 4 3 2 3 2" xfId="32948" xr:uid="{473B7C4A-D452-407B-9721-1E5E1747001A}"/>
    <cellStyle name="Percent 4 3 2 4" xfId="13880" xr:uid="{00000000-0005-0000-0000-000038360000}"/>
    <cellStyle name="Percent 4 3 2 4 2" xfId="32949" xr:uid="{E6C59FA0-5754-40CC-B070-809D21717900}"/>
    <cellStyle name="Percent 4 3 2 5" xfId="13881" xr:uid="{00000000-0005-0000-0000-000039360000}"/>
    <cellStyle name="Percent 4 3 2 5 2" xfId="32950" xr:uid="{DAFE9629-E6BE-478C-A830-E857A6848FA6}"/>
    <cellStyle name="Percent 4 3 2 6" xfId="13882" xr:uid="{00000000-0005-0000-0000-00003A360000}"/>
    <cellStyle name="Percent 4 3 2 6 2" xfId="32951" xr:uid="{3D781A4D-9C6A-41DA-9A9F-D5628E36009B}"/>
    <cellStyle name="Percent 4 3 2 7" xfId="13883" xr:uid="{00000000-0005-0000-0000-00003B360000}"/>
    <cellStyle name="Percent 4 3 2 7 2" xfId="32952" xr:uid="{148B49E1-CB59-40D3-949D-808E104FEE42}"/>
    <cellStyle name="Percent 4 3 2 8" xfId="13884" xr:uid="{00000000-0005-0000-0000-00003C360000}"/>
    <cellStyle name="Percent 4 3 2 8 2" xfId="32953" xr:uid="{DDA7C137-079B-48BD-A996-AE27A1DAE16F}"/>
    <cellStyle name="Percent 4 3 2 9" xfId="13885" xr:uid="{00000000-0005-0000-0000-00003D360000}"/>
    <cellStyle name="Percent 4 3 2 9 2" xfId="32954" xr:uid="{8B13A77B-DA77-4150-A82C-25F2A02B065F}"/>
    <cellStyle name="Percent 4 3 3" xfId="13886" xr:uid="{00000000-0005-0000-0000-00003E360000}"/>
    <cellStyle name="Percent 4 3 3 10" xfId="20435" xr:uid="{D399946D-1532-4F8B-A393-AF4B97490987}"/>
    <cellStyle name="Percent 4 3 3 2" xfId="13887" xr:uid="{00000000-0005-0000-0000-00003F360000}"/>
    <cellStyle name="Percent 4 3 3 2 2" xfId="22938" xr:uid="{B3AFCC84-7B83-46EE-93BF-52D0AAB8CFB9}"/>
    <cellStyle name="Percent 4 3 3 3" xfId="13888" xr:uid="{00000000-0005-0000-0000-000040360000}"/>
    <cellStyle name="Percent 4 3 3 3 2" xfId="32955" xr:uid="{7A18B3C4-FA15-434B-9D01-52677F95B221}"/>
    <cellStyle name="Percent 4 3 3 4" xfId="13889" xr:uid="{00000000-0005-0000-0000-000041360000}"/>
    <cellStyle name="Percent 4 3 3 4 2" xfId="32956" xr:uid="{BC53D821-1DB9-4030-9F8E-88DACDEF6C24}"/>
    <cellStyle name="Percent 4 3 3 5" xfId="13890" xr:uid="{00000000-0005-0000-0000-000042360000}"/>
    <cellStyle name="Percent 4 3 3 5 2" xfId="32957" xr:uid="{3BD0A7D8-8C9B-4BB7-9186-98845EB2A5F5}"/>
    <cellStyle name="Percent 4 3 3 6" xfId="13891" xr:uid="{00000000-0005-0000-0000-000043360000}"/>
    <cellStyle name="Percent 4 3 3 6 2" xfId="32958" xr:uid="{F27880BD-94C9-401B-9D98-8F938C542629}"/>
    <cellStyle name="Percent 4 3 3 7" xfId="13892" xr:uid="{00000000-0005-0000-0000-000044360000}"/>
    <cellStyle name="Percent 4 3 3 7 2" xfId="32959" xr:uid="{569D80AA-246A-4445-B1CD-9829178D2C04}"/>
    <cellStyle name="Percent 4 3 3 8" xfId="13893" xr:uid="{00000000-0005-0000-0000-000045360000}"/>
    <cellStyle name="Percent 4 3 3 8 2" xfId="32960" xr:uid="{9DD6C74E-6288-4F9E-ABA4-80AFECBDDAA1}"/>
    <cellStyle name="Percent 4 3 3 9" xfId="13894" xr:uid="{00000000-0005-0000-0000-000046360000}"/>
    <cellStyle name="Percent 4 3 3 9 2" xfId="32961" xr:uid="{A09B797E-65C8-4F94-A860-9F4BC1ED6AEB}"/>
    <cellStyle name="Percent 4 3 4" xfId="13895" xr:uid="{00000000-0005-0000-0000-000047360000}"/>
    <cellStyle name="Percent 4 3 4 10" xfId="20436" xr:uid="{3A6BC29C-4362-4B37-8F38-5BE9D24426F0}"/>
    <cellStyle name="Percent 4 3 4 2" xfId="13896" xr:uid="{00000000-0005-0000-0000-000048360000}"/>
    <cellStyle name="Percent 4 3 4 2 2" xfId="22939" xr:uid="{5449F2DE-6657-43B2-BBB0-7D502F1621B3}"/>
    <cellStyle name="Percent 4 3 4 3" xfId="13897" xr:uid="{00000000-0005-0000-0000-000049360000}"/>
    <cellStyle name="Percent 4 3 4 3 2" xfId="32962" xr:uid="{E1F36CF4-D17B-48FD-A118-D4A6194D2A7D}"/>
    <cellStyle name="Percent 4 3 4 4" xfId="13898" xr:uid="{00000000-0005-0000-0000-00004A360000}"/>
    <cellStyle name="Percent 4 3 4 4 2" xfId="32963" xr:uid="{1A65D43F-400B-40A4-9F1B-AF1B69B49987}"/>
    <cellStyle name="Percent 4 3 4 5" xfId="13899" xr:uid="{00000000-0005-0000-0000-00004B360000}"/>
    <cellStyle name="Percent 4 3 4 5 2" xfId="32964" xr:uid="{DBC7E027-CCE3-4646-B130-A774ECF876F6}"/>
    <cellStyle name="Percent 4 3 4 6" xfId="13900" xr:uid="{00000000-0005-0000-0000-00004C360000}"/>
    <cellStyle name="Percent 4 3 4 6 2" xfId="32965" xr:uid="{29039136-C982-482F-A432-AF15130136B9}"/>
    <cellStyle name="Percent 4 3 4 7" xfId="13901" xr:uid="{00000000-0005-0000-0000-00004D360000}"/>
    <cellStyle name="Percent 4 3 4 7 2" xfId="32966" xr:uid="{722B31C4-9A84-4192-ADD0-FD36EAD4FA3E}"/>
    <cellStyle name="Percent 4 3 4 8" xfId="13902" xr:uid="{00000000-0005-0000-0000-00004E360000}"/>
    <cellStyle name="Percent 4 3 4 8 2" xfId="32967" xr:uid="{35E206CB-842F-41C2-968E-53C38F3F47CD}"/>
    <cellStyle name="Percent 4 3 4 9" xfId="13903" xr:uid="{00000000-0005-0000-0000-00004F360000}"/>
    <cellStyle name="Percent 4 3 4 9 2" xfId="32968" xr:uid="{FBFCB933-A3B0-42D2-B224-D867ADFED2B2}"/>
    <cellStyle name="Percent 4 3 5" xfId="13904" xr:uid="{00000000-0005-0000-0000-000050360000}"/>
    <cellStyle name="Percent 4 3 5 10" xfId="20437" xr:uid="{B4C69DDC-8A86-41E8-95D5-3A970FE50B82}"/>
    <cellStyle name="Percent 4 3 5 2" xfId="13905" xr:uid="{00000000-0005-0000-0000-000051360000}"/>
    <cellStyle name="Percent 4 3 5 2 2" xfId="22940" xr:uid="{A2EBDBCF-40E3-436D-BAC5-C8AD802890B8}"/>
    <cellStyle name="Percent 4 3 5 3" xfId="13906" xr:uid="{00000000-0005-0000-0000-000052360000}"/>
    <cellStyle name="Percent 4 3 5 3 2" xfId="32969" xr:uid="{6D572A2E-C385-47FE-883C-42D91B8288EB}"/>
    <cellStyle name="Percent 4 3 5 4" xfId="13907" xr:uid="{00000000-0005-0000-0000-000053360000}"/>
    <cellStyle name="Percent 4 3 5 4 2" xfId="32970" xr:uid="{3D44694E-3F11-4D4A-98C5-9070BF47796F}"/>
    <cellStyle name="Percent 4 3 5 5" xfId="13908" xr:uid="{00000000-0005-0000-0000-000054360000}"/>
    <cellStyle name="Percent 4 3 5 5 2" xfId="32971" xr:uid="{7EC16ADA-982C-49C8-A33C-B35AA8025B30}"/>
    <cellStyle name="Percent 4 3 5 6" xfId="13909" xr:uid="{00000000-0005-0000-0000-000055360000}"/>
    <cellStyle name="Percent 4 3 5 6 2" xfId="32972" xr:uid="{C3E59CAD-DC6A-4502-8376-49059B725509}"/>
    <cellStyle name="Percent 4 3 5 7" xfId="13910" xr:uid="{00000000-0005-0000-0000-000056360000}"/>
    <cellStyle name="Percent 4 3 5 7 2" xfId="32973" xr:uid="{2E8DD992-8B73-4ADB-B074-E7D85F07940D}"/>
    <cellStyle name="Percent 4 3 5 8" xfId="13911" xr:uid="{00000000-0005-0000-0000-000057360000}"/>
    <cellStyle name="Percent 4 3 5 8 2" xfId="32974" xr:uid="{E1515CB9-DCD3-40B3-9D9E-4D6384AC8616}"/>
    <cellStyle name="Percent 4 3 5 9" xfId="13912" xr:uid="{00000000-0005-0000-0000-000058360000}"/>
    <cellStyle name="Percent 4 3 5 9 2" xfId="32975" xr:uid="{0DB64C5B-7C47-4900-9B06-9F581A63B1DD}"/>
    <cellStyle name="Percent 4 3 6" xfId="13913" xr:uid="{00000000-0005-0000-0000-000059360000}"/>
    <cellStyle name="Percent 4 3 6 10" xfId="20438" xr:uid="{5870EB4D-F6C7-4C0C-A7B2-E742A7193BFA}"/>
    <cellStyle name="Percent 4 3 6 2" xfId="13914" xr:uid="{00000000-0005-0000-0000-00005A360000}"/>
    <cellStyle name="Percent 4 3 6 2 2" xfId="22941" xr:uid="{1593D6D5-7F85-4863-8794-3D1E07F8EAA6}"/>
    <cellStyle name="Percent 4 3 6 3" xfId="13915" xr:uid="{00000000-0005-0000-0000-00005B360000}"/>
    <cellStyle name="Percent 4 3 6 3 2" xfId="32976" xr:uid="{8505B57D-E517-4990-BC76-EBC3EC6FDD34}"/>
    <cellStyle name="Percent 4 3 6 4" xfId="13916" xr:uid="{00000000-0005-0000-0000-00005C360000}"/>
    <cellStyle name="Percent 4 3 6 4 2" xfId="32977" xr:uid="{505796B8-2A8C-4D06-BB08-6958C69F23D2}"/>
    <cellStyle name="Percent 4 3 6 5" xfId="13917" xr:uid="{00000000-0005-0000-0000-00005D360000}"/>
    <cellStyle name="Percent 4 3 6 5 2" xfId="32978" xr:uid="{A4A86BAA-1352-4111-AFEF-B5B3222C6B31}"/>
    <cellStyle name="Percent 4 3 6 6" xfId="13918" xr:uid="{00000000-0005-0000-0000-00005E360000}"/>
    <cellStyle name="Percent 4 3 6 6 2" xfId="32979" xr:uid="{D0034DE8-5F4C-49B5-B0B5-1C944F08CD1C}"/>
    <cellStyle name="Percent 4 3 6 7" xfId="13919" xr:uid="{00000000-0005-0000-0000-00005F360000}"/>
    <cellStyle name="Percent 4 3 6 7 2" xfId="32980" xr:uid="{3EAE8566-7E06-4315-AA31-2A1DCF545E9D}"/>
    <cellStyle name="Percent 4 3 6 8" xfId="13920" xr:uid="{00000000-0005-0000-0000-000060360000}"/>
    <cellStyle name="Percent 4 3 6 8 2" xfId="32981" xr:uid="{506714C0-0E94-4EB0-A981-9EDEA5DC5141}"/>
    <cellStyle name="Percent 4 3 6 9" xfId="13921" xr:uid="{00000000-0005-0000-0000-000061360000}"/>
    <cellStyle name="Percent 4 3 6 9 2" xfId="32982" xr:uid="{C84FE934-4CBC-4E6A-AAA7-539EBDCF0A80}"/>
    <cellStyle name="Percent 4 3 7" xfId="13922" xr:uid="{00000000-0005-0000-0000-000062360000}"/>
    <cellStyle name="Percent 4 3 7 10" xfId="20439" xr:uid="{E8568BEB-3D41-4C02-9632-0240E0C17891}"/>
    <cellStyle name="Percent 4 3 7 2" xfId="13923" xr:uid="{00000000-0005-0000-0000-000063360000}"/>
    <cellStyle name="Percent 4 3 7 2 2" xfId="22942" xr:uid="{BDA37852-032C-4213-89FD-A29196BB52ED}"/>
    <cellStyle name="Percent 4 3 7 3" xfId="13924" xr:uid="{00000000-0005-0000-0000-000064360000}"/>
    <cellStyle name="Percent 4 3 7 3 2" xfId="32983" xr:uid="{EEDE7D09-4F62-42DC-A2B7-AD5F425A23B1}"/>
    <cellStyle name="Percent 4 3 7 4" xfId="13925" xr:uid="{00000000-0005-0000-0000-000065360000}"/>
    <cellStyle name="Percent 4 3 7 4 2" xfId="32984" xr:uid="{70F46B20-1434-4BBC-9E7A-BEFE0F6FCC5F}"/>
    <cellStyle name="Percent 4 3 7 5" xfId="13926" xr:uid="{00000000-0005-0000-0000-000066360000}"/>
    <cellStyle name="Percent 4 3 7 5 2" xfId="32985" xr:uid="{519CF65F-D976-4A92-A387-34D97E957DDC}"/>
    <cellStyle name="Percent 4 3 7 6" xfId="13927" xr:uid="{00000000-0005-0000-0000-000067360000}"/>
    <cellStyle name="Percent 4 3 7 6 2" xfId="32986" xr:uid="{224203C4-1776-4291-8C31-95BA47F5BCEC}"/>
    <cellStyle name="Percent 4 3 7 7" xfId="13928" xr:uid="{00000000-0005-0000-0000-000068360000}"/>
    <cellStyle name="Percent 4 3 7 7 2" xfId="32987" xr:uid="{46887EE6-50EA-4C02-AB36-38EFD4B25BE4}"/>
    <cellStyle name="Percent 4 3 7 8" xfId="13929" xr:uid="{00000000-0005-0000-0000-000069360000}"/>
    <cellStyle name="Percent 4 3 7 8 2" xfId="32988" xr:uid="{2CB9A97C-4D23-4F1C-848E-16CDA0822E1A}"/>
    <cellStyle name="Percent 4 3 7 9" xfId="13930" xr:uid="{00000000-0005-0000-0000-00006A360000}"/>
    <cellStyle name="Percent 4 3 7 9 2" xfId="32989" xr:uid="{7CBF243C-9965-4E2D-A5A4-1A5E82B88F7E}"/>
    <cellStyle name="Percent 4 3 8" xfId="13931" xr:uid="{00000000-0005-0000-0000-00006B360000}"/>
    <cellStyle name="Percent 4 3 8 10" xfId="20440" xr:uid="{550B342D-B98A-4FEA-A67C-4F5A067F2344}"/>
    <cellStyle name="Percent 4 3 8 2" xfId="13932" xr:uid="{00000000-0005-0000-0000-00006C360000}"/>
    <cellStyle name="Percent 4 3 8 2 2" xfId="22943" xr:uid="{EDB9112E-DE7B-4D2A-9DFD-49999A8E0ADE}"/>
    <cellStyle name="Percent 4 3 8 3" xfId="13933" xr:uid="{00000000-0005-0000-0000-00006D360000}"/>
    <cellStyle name="Percent 4 3 8 3 2" xfId="32990" xr:uid="{229381B3-2BAB-48EE-B5F9-F7A9F1C6B2F0}"/>
    <cellStyle name="Percent 4 3 8 4" xfId="13934" xr:uid="{00000000-0005-0000-0000-00006E360000}"/>
    <cellStyle name="Percent 4 3 8 4 2" xfId="32991" xr:uid="{5F73B6C5-B9E6-4F8C-8BC3-25E45B6B9DD3}"/>
    <cellStyle name="Percent 4 3 8 5" xfId="13935" xr:uid="{00000000-0005-0000-0000-00006F360000}"/>
    <cellStyle name="Percent 4 3 8 5 2" xfId="32992" xr:uid="{69ADC4E0-EF0C-4AC2-ABFD-FA6C36E4F712}"/>
    <cellStyle name="Percent 4 3 8 6" xfId="13936" xr:uid="{00000000-0005-0000-0000-000070360000}"/>
    <cellStyle name="Percent 4 3 8 6 2" xfId="32993" xr:uid="{90624511-F758-408F-AA74-08A1ADE80C2A}"/>
    <cellStyle name="Percent 4 3 8 7" xfId="13937" xr:uid="{00000000-0005-0000-0000-000071360000}"/>
    <cellStyle name="Percent 4 3 8 7 2" xfId="32994" xr:uid="{209FB9F0-772B-4489-9F08-623C3C83A4B7}"/>
    <cellStyle name="Percent 4 3 8 8" xfId="13938" xr:uid="{00000000-0005-0000-0000-000072360000}"/>
    <cellStyle name="Percent 4 3 8 8 2" xfId="32995" xr:uid="{8BB6A5CB-C990-494A-A03E-81E41A1206DC}"/>
    <cellStyle name="Percent 4 3 8 9" xfId="13939" xr:uid="{00000000-0005-0000-0000-000073360000}"/>
    <cellStyle name="Percent 4 3 8 9 2" xfId="32996" xr:uid="{892A158B-BA7C-4B68-A4DC-8BB6DC40BF22}"/>
    <cellStyle name="Percent 4 3 9" xfId="13940" xr:uid="{00000000-0005-0000-0000-000074360000}"/>
    <cellStyle name="Percent 4 3 9 2" xfId="22936" xr:uid="{003A0E98-CBEF-4CB1-A771-7E1573CB48E0}"/>
    <cellStyle name="Percent 4 30" xfId="13941" xr:uid="{00000000-0005-0000-0000-000075360000}"/>
    <cellStyle name="Percent 4 30 2" xfId="13942" xr:uid="{00000000-0005-0000-0000-000076360000}"/>
    <cellStyle name="Percent 4 30 2 2" xfId="32997" xr:uid="{2FCC0917-BB01-4C0C-8F69-14FE68B4AF81}"/>
    <cellStyle name="Percent 4 30 3" xfId="13943" xr:uid="{00000000-0005-0000-0000-000077360000}"/>
    <cellStyle name="Percent 4 30 3 2" xfId="32998" xr:uid="{69C02609-C796-4338-B041-A4C77E9B1B83}"/>
    <cellStyle name="Percent 4 30 4" xfId="13944" xr:uid="{00000000-0005-0000-0000-000078360000}"/>
    <cellStyle name="Percent 4 30 4 2" xfId="32999" xr:uid="{EA247DEC-AD5D-414E-A5E2-024310D10740}"/>
    <cellStyle name="Percent 4 30 5" xfId="13945" xr:uid="{00000000-0005-0000-0000-000079360000}"/>
    <cellStyle name="Percent 4 30 5 2" xfId="33000" xr:uid="{D437AE0B-0519-405B-A2B3-88ABBF335BFA}"/>
    <cellStyle name="Percent 4 30 6" xfId="22944" xr:uid="{F4CD2420-E7D6-427F-AC25-49D91759C00A}"/>
    <cellStyle name="Percent 4 31" xfId="13946" xr:uid="{00000000-0005-0000-0000-00007A360000}"/>
    <cellStyle name="Percent 4 31 2" xfId="13947" xr:uid="{00000000-0005-0000-0000-00007B360000}"/>
    <cellStyle name="Percent 4 31 2 2" xfId="33001" xr:uid="{5EB113A8-6230-45D6-8409-F789BA177A5B}"/>
    <cellStyle name="Percent 4 31 3" xfId="13948" xr:uid="{00000000-0005-0000-0000-00007C360000}"/>
    <cellStyle name="Percent 4 31 3 2" xfId="33002" xr:uid="{5B94B8C6-2148-4F79-A44E-449190CF5159}"/>
    <cellStyle name="Percent 4 31 4" xfId="13949" xr:uid="{00000000-0005-0000-0000-00007D360000}"/>
    <cellStyle name="Percent 4 31 4 2" xfId="33003" xr:uid="{ADD5FD13-E6C8-4B49-8047-797B4EE2002F}"/>
    <cellStyle name="Percent 4 31 5" xfId="13950" xr:uid="{00000000-0005-0000-0000-00007E360000}"/>
    <cellStyle name="Percent 4 31 5 2" xfId="33004" xr:uid="{EF17CA55-3AE9-4F56-8E6C-3C4584B9DB02}"/>
    <cellStyle name="Percent 4 31 6" xfId="22945" xr:uid="{F4ED23CA-2FA1-487D-B5A7-8AF80579BC01}"/>
    <cellStyle name="Percent 4 32" xfId="13951" xr:uid="{00000000-0005-0000-0000-00007F360000}"/>
    <cellStyle name="Percent 4 32 2" xfId="33005" xr:uid="{2C33A77E-4A83-47F6-8913-986FFB020992}"/>
    <cellStyle name="Percent 4 32 3" xfId="23770" xr:uid="{9D173280-CBD3-4E4E-8A26-0BC92A44B7D1}"/>
    <cellStyle name="Percent 4 32 4" xfId="37663" xr:uid="{A60FA6CC-A2E4-4F7E-995B-32FD9D62B5E0}"/>
    <cellStyle name="Percent 4 32 5" xfId="40143" xr:uid="{75F8F8D3-F0A2-4E02-8580-5F99A34EB5C0}"/>
    <cellStyle name="Percent 4 32 6" xfId="42621" xr:uid="{54745205-35B2-400D-B741-79B3F3853275}"/>
    <cellStyle name="Percent 4 33" xfId="13952" xr:uid="{00000000-0005-0000-0000-000080360000}"/>
    <cellStyle name="Percent 4 33 2" xfId="22898" xr:uid="{31F7C085-6923-4606-A16F-151ADC21185C}"/>
    <cellStyle name="Percent 4 34" xfId="13953" xr:uid="{00000000-0005-0000-0000-000081360000}"/>
    <cellStyle name="Percent 4 34 2" xfId="33006" xr:uid="{936E7EAD-7A0C-4E22-95C4-7D4933EE3EB6}"/>
    <cellStyle name="Percent 4 35" xfId="13954" xr:uid="{00000000-0005-0000-0000-000082360000}"/>
    <cellStyle name="Percent 4 35 2" xfId="33007" xr:uid="{D3BE43CE-8954-4119-B679-A4D4C6888955}"/>
    <cellStyle name="Percent 4 36" xfId="13955" xr:uid="{00000000-0005-0000-0000-000083360000}"/>
    <cellStyle name="Percent 4 36 2" xfId="33008" xr:uid="{EE6F6F71-E481-4DA3-B258-99E3E3AF11F8}"/>
    <cellStyle name="Percent 4 37" xfId="13956" xr:uid="{00000000-0005-0000-0000-000084360000}"/>
    <cellStyle name="Percent 4 37 2" xfId="33009" xr:uid="{5B5A4D5A-CC8B-4D7F-8D5E-2CCF7FF67695}"/>
    <cellStyle name="Percent 4 38" xfId="13957" xr:uid="{00000000-0005-0000-0000-000085360000}"/>
    <cellStyle name="Percent 4 38 2" xfId="33010" xr:uid="{00761984-47A3-41F2-84EC-91A0A2CE628E}"/>
    <cellStyle name="Percent 4 39" xfId="13958" xr:uid="{00000000-0005-0000-0000-000086360000}"/>
    <cellStyle name="Percent 4 39 2" xfId="33011" xr:uid="{0C2E2BD1-E792-4FB5-AFB8-0A9EB1DCF031}"/>
    <cellStyle name="Percent 4 4" xfId="13959" xr:uid="{00000000-0005-0000-0000-000087360000}"/>
    <cellStyle name="Percent 4 4 10" xfId="13960" xr:uid="{00000000-0005-0000-0000-000088360000}"/>
    <cellStyle name="Percent 4 4 10 2" xfId="22946" xr:uid="{BD2E9929-784B-4526-9FDF-68023427D6B4}"/>
    <cellStyle name="Percent 4 4 11" xfId="13961" xr:uid="{00000000-0005-0000-0000-000089360000}"/>
    <cellStyle name="Percent 4 4 11 2" xfId="33012" xr:uid="{25A38220-1EDE-45CE-A4E4-56D06F2286AD}"/>
    <cellStyle name="Percent 4 4 12" xfId="13962" xr:uid="{00000000-0005-0000-0000-00008A360000}"/>
    <cellStyle name="Percent 4 4 12 2" xfId="33013" xr:uid="{1D2E6E8A-1071-458F-9859-70776B9CD1C9}"/>
    <cellStyle name="Percent 4 4 13" xfId="13963" xr:uid="{00000000-0005-0000-0000-00008B360000}"/>
    <cellStyle name="Percent 4 4 13 2" xfId="33014" xr:uid="{9EC017D0-47B6-423E-85BC-853DFCB2A1D3}"/>
    <cellStyle name="Percent 4 4 14" xfId="13964" xr:uid="{00000000-0005-0000-0000-00008C360000}"/>
    <cellStyle name="Percent 4 4 14 2" xfId="33015" xr:uid="{0D59DE5F-46AD-4AFD-8235-D4BAD5551217}"/>
    <cellStyle name="Percent 4 4 15" xfId="13965" xr:uid="{00000000-0005-0000-0000-00008D360000}"/>
    <cellStyle name="Percent 4 4 15 2" xfId="33016" xr:uid="{29C962A9-D09D-4EFC-A0A7-F468D8FCF221}"/>
    <cellStyle name="Percent 4 4 16" xfId="13966" xr:uid="{00000000-0005-0000-0000-00008E360000}"/>
    <cellStyle name="Percent 4 4 16 2" xfId="33017" xr:uid="{953A9D5D-7AC3-4595-BE5E-B67432232FC5}"/>
    <cellStyle name="Percent 4 4 17" xfId="13967" xr:uid="{00000000-0005-0000-0000-00008F360000}"/>
    <cellStyle name="Percent 4 4 17 2" xfId="33018" xr:uid="{6B630046-72AB-4589-96AF-6515BB1001AC}"/>
    <cellStyle name="Percent 4 4 18" xfId="13968" xr:uid="{00000000-0005-0000-0000-000090360000}"/>
    <cellStyle name="Percent 4 4 18 2" xfId="33019" xr:uid="{1B830C1D-1A33-473B-8CCB-48E6C3C9054E}"/>
    <cellStyle name="Percent 4 4 19" xfId="20441" xr:uid="{457E29CF-88C8-46C9-BEB9-6708230B467A}"/>
    <cellStyle name="Percent 4 4 2" xfId="13969" xr:uid="{00000000-0005-0000-0000-000091360000}"/>
    <cellStyle name="Percent 4 4 2 10" xfId="20442" xr:uid="{7E497C21-BB59-4E78-A09A-BEC5F623DEDA}"/>
    <cellStyle name="Percent 4 4 2 2" xfId="13970" xr:uid="{00000000-0005-0000-0000-000092360000}"/>
    <cellStyle name="Percent 4 4 2 2 2" xfId="22947" xr:uid="{757CC112-6AD6-4FE5-BF75-07DAAC3A9946}"/>
    <cellStyle name="Percent 4 4 2 3" xfId="13971" xr:uid="{00000000-0005-0000-0000-000093360000}"/>
    <cellStyle name="Percent 4 4 2 3 2" xfId="33020" xr:uid="{9E857C3F-3118-4C33-B9DC-BF4497282A86}"/>
    <cellStyle name="Percent 4 4 2 4" xfId="13972" xr:uid="{00000000-0005-0000-0000-000094360000}"/>
    <cellStyle name="Percent 4 4 2 4 2" xfId="33021" xr:uid="{7AB523BF-A408-4111-AED0-ED6B76C1537C}"/>
    <cellStyle name="Percent 4 4 2 5" xfId="13973" xr:uid="{00000000-0005-0000-0000-000095360000}"/>
    <cellStyle name="Percent 4 4 2 5 2" xfId="33022" xr:uid="{340C29D7-20F6-41EB-9CA2-B54138210933}"/>
    <cellStyle name="Percent 4 4 2 6" xfId="13974" xr:uid="{00000000-0005-0000-0000-000096360000}"/>
    <cellStyle name="Percent 4 4 2 6 2" xfId="33023" xr:uid="{42AF1EF7-646E-42AC-B841-E8B9F7AFDC08}"/>
    <cellStyle name="Percent 4 4 2 7" xfId="13975" xr:uid="{00000000-0005-0000-0000-000097360000}"/>
    <cellStyle name="Percent 4 4 2 7 2" xfId="33024" xr:uid="{FDB54698-3D33-4C75-978D-3F69BBEEAB79}"/>
    <cellStyle name="Percent 4 4 2 8" xfId="13976" xr:uid="{00000000-0005-0000-0000-000098360000}"/>
    <cellStyle name="Percent 4 4 2 8 2" xfId="33025" xr:uid="{E024FD9F-80F0-43C1-A396-D87F88EAC792}"/>
    <cellStyle name="Percent 4 4 2 9" xfId="13977" xr:uid="{00000000-0005-0000-0000-000099360000}"/>
    <cellStyle name="Percent 4 4 2 9 2" xfId="33026" xr:uid="{B6347F24-B2EE-424B-AED3-FCEAA706C2D1}"/>
    <cellStyle name="Percent 4 4 3" xfId="13978" xr:uid="{00000000-0005-0000-0000-00009A360000}"/>
    <cellStyle name="Percent 4 4 3 10" xfId="20443" xr:uid="{5797C1D1-DBF2-4DA8-B2C7-3D821290E76B}"/>
    <cellStyle name="Percent 4 4 3 2" xfId="13979" xr:uid="{00000000-0005-0000-0000-00009B360000}"/>
    <cellStyle name="Percent 4 4 3 2 2" xfId="22948" xr:uid="{05C2E603-EA46-4856-B1A2-CEF464DD0C71}"/>
    <cellStyle name="Percent 4 4 3 3" xfId="13980" xr:uid="{00000000-0005-0000-0000-00009C360000}"/>
    <cellStyle name="Percent 4 4 3 3 2" xfId="33027" xr:uid="{ABFCE82A-25D9-4790-AFD7-47922BDE303F}"/>
    <cellStyle name="Percent 4 4 3 4" xfId="13981" xr:uid="{00000000-0005-0000-0000-00009D360000}"/>
    <cellStyle name="Percent 4 4 3 4 2" xfId="33028" xr:uid="{D8B09F21-7D40-4A1F-9753-1EA2C53D0F0A}"/>
    <cellStyle name="Percent 4 4 3 5" xfId="13982" xr:uid="{00000000-0005-0000-0000-00009E360000}"/>
    <cellStyle name="Percent 4 4 3 5 2" xfId="33029" xr:uid="{002797D7-8CFF-4781-A448-58D1FA3E2679}"/>
    <cellStyle name="Percent 4 4 3 6" xfId="13983" xr:uid="{00000000-0005-0000-0000-00009F360000}"/>
    <cellStyle name="Percent 4 4 3 6 2" xfId="33030" xr:uid="{597D3A4E-B112-4796-AAC1-842E16378CDA}"/>
    <cellStyle name="Percent 4 4 3 7" xfId="13984" xr:uid="{00000000-0005-0000-0000-0000A0360000}"/>
    <cellStyle name="Percent 4 4 3 7 2" xfId="33031" xr:uid="{77268A39-FC29-4BBA-A842-C333CAD4456F}"/>
    <cellStyle name="Percent 4 4 3 8" xfId="13985" xr:uid="{00000000-0005-0000-0000-0000A1360000}"/>
    <cellStyle name="Percent 4 4 3 8 2" xfId="33032" xr:uid="{07711870-1644-43A7-A193-65C7F5E86D6E}"/>
    <cellStyle name="Percent 4 4 3 9" xfId="13986" xr:uid="{00000000-0005-0000-0000-0000A2360000}"/>
    <cellStyle name="Percent 4 4 3 9 2" xfId="33033" xr:uid="{953531A0-3DEF-44DF-82C9-4D9CC4EA04E2}"/>
    <cellStyle name="Percent 4 4 4" xfId="13987" xr:uid="{00000000-0005-0000-0000-0000A3360000}"/>
    <cellStyle name="Percent 4 4 4 10" xfId="20444" xr:uid="{EF6EB039-A1CF-4E46-B891-DCE16001D52F}"/>
    <cellStyle name="Percent 4 4 4 2" xfId="13988" xr:uid="{00000000-0005-0000-0000-0000A4360000}"/>
    <cellStyle name="Percent 4 4 4 2 2" xfId="22949" xr:uid="{45B94AB4-FE72-4E9D-AD0E-AB204CEB4E59}"/>
    <cellStyle name="Percent 4 4 4 3" xfId="13989" xr:uid="{00000000-0005-0000-0000-0000A5360000}"/>
    <cellStyle name="Percent 4 4 4 3 2" xfId="33034" xr:uid="{3339C059-1489-42CB-B9EE-CE42FF88207A}"/>
    <cellStyle name="Percent 4 4 4 4" xfId="13990" xr:uid="{00000000-0005-0000-0000-0000A6360000}"/>
    <cellStyle name="Percent 4 4 4 4 2" xfId="33035" xr:uid="{477391D2-DD10-480D-8131-6D565D4BBF8F}"/>
    <cellStyle name="Percent 4 4 4 5" xfId="13991" xr:uid="{00000000-0005-0000-0000-0000A7360000}"/>
    <cellStyle name="Percent 4 4 4 5 2" xfId="33036" xr:uid="{ADBCBDE3-02AF-4F74-B627-5229C6A38DCA}"/>
    <cellStyle name="Percent 4 4 4 6" xfId="13992" xr:uid="{00000000-0005-0000-0000-0000A8360000}"/>
    <cellStyle name="Percent 4 4 4 6 2" xfId="33037" xr:uid="{AADBC1D2-5490-4CFD-8B28-276C1E65C65D}"/>
    <cellStyle name="Percent 4 4 4 7" xfId="13993" xr:uid="{00000000-0005-0000-0000-0000A9360000}"/>
    <cellStyle name="Percent 4 4 4 7 2" xfId="33038" xr:uid="{A780B1E0-4AD2-4CED-AAF3-B5C9C4C8D7D3}"/>
    <cellStyle name="Percent 4 4 4 8" xfId="13994" xr:uid="{00000000-0005-0000-0000-0000AA360000}"/>
    <cellStyle name="Percent 4 4 4 8 2" xfId="33039" xr:uid="{44DC3630-952E-41FA-8B53-193E25EF3DD8}"/>
    <cellStyle name="Percent 4 4 4 9" xfId="13995" xr:uid="{00000000-0005-0000-0000-0000AB360000}"/>
    <cellStyle name="Percent 4 4 4 9 2" xfId="33040" xr:uid="{4568ED59-9FA6-4400-A4B6-D6E0F6D568D8}"/>
    <cellStyle name="Percent 4 4 5" xfId="13996" xr:uid="{00000000-0005-0000-0000-0000AC360000}"/>
    <cellStyle name="Percent 4 4 5 10" xfId="20445" xr:uid="{6DE078C0-A65C-42F4-B0EF-E00AAB1D13F5}"/>
    <cellStyle name="Percent 4 4 5 2" xfId="13997" xr:uid="{00000000-0005-0000-0000-0000AD360000}"/>
    <cellStyle name="Percent 4 4 5 2 2" xfId="22950" xr:uid="{F70F266A-99C0-4BA7-BFBD-9B14CE0C422F}"/>
    <cellStyle name="Percent 4 4 5 3" xfId="13998" xr:uid="{00000000-0005-0000-0000-0000AE360000}"/>
    <cellStyle name="Percent 4 4 5 3 2" xfId="33041" xr:uid="{7284933C-AB05-4791-BD68-112009686231}"/>
    <cellStyle name="Percent 4 4 5 4" xfId="13999" xr:uid="{00000000-0005-0000-0000-0000AF360000}"/>
    <cellStyle name="Percent 4 4 5 4 2" xfId="33042" xr:uid="{F2431995-ACDF-4E13-A64B-85BCCD3D3A4F}"/>
    <cellStyle name="Percent 4 4 5 5" xfId="14000" xr:uid="{00000000-0005-0000-0000-0000B0360000}"/>
    <cellStyle name="Percent 4 4 5 5 2" xfId="33043" xr:uid="{22714FC6-08A4-477B-97A8-7952B278D827}"/>
    <cellStyle name="Percent 4 4 5 6" xfId="14001" xr:uid="{00000000-0005-0000-0000-0000B1360000}"/>
    <cellStyle name="Percent 4 4 5 6 2" xfId="33044" xr:uid="{58597B18-5A49-453D-91CC-5B7F968C3A3A}"/>
    <cellStyle name="Percent 4 4 5 7" xfId="14002" xr:uid="{00000000-0005-0000-0000-0000B2360000}"/>
    <cellStyle name="Percent 4 4 5 7 2" xfId="33045" xr:uid="{8EC89701-4AFE-40B4-8C7C-50763E872668}"/>
    <cellStyle name="Percent 4 4 5 8" xfId="14003" xr:uid="{00000000-0005-0000-0000-0000B3360000}"/>
    <cellStyle name="Percent 4 4 5 8 2" xfId="33046" xr:uid="{F4D8EF8D-0D8A-403B-A557-9CBD3E0F55E3}"/>
    <cellStyle name="Percent 4 4 5 9" xfId="14004" xr:uid="{00000000-0005-0000-0000-0000B4360000}"/>
    <cellStyle name="Percent 4 4 5 9 2" xfId="33047" xr:uid="{1DCA4437-5E48-4B79-AC26-EF5D96A09785}"/>
    <cellStyle name="Percent 4 4 6" xfId="14005" xr:uid="{00000000-0005-0000-0000-0000B5360000}"/>
    <cellStyle name="Percent 4 4 6 10" xfId="20446" xr:uid="{6BCB6EE5-71BD-45D9-AD0B-15B88543B419}"/>
    <cellStyle name="Percent 4 4 6 2" xfId="14006" xr:uid="{00000000-0005-0000-0000-0000B6360000}"/>
    <cellStyle name="Percent 4 4 6 2 2" xfId="22951" xr:uid="{877238B1-4AA9-4261-8F07-D639EBEC9A3A}"/>
    <cellStyle name="Percent 4 4 6 3" xfId="14007" xr:uid="{00000000-0005-0000-0000-0000B7360000}"/>
    <cellStyle name="Percent 4 4 6 3 2" xfId="33048" xr:uid="{C3A3E951-0D94-4630-9693-FD6DE10F67A6}"/>
    <cellStyle name="Percent 4 4 6 4" xfId="14008" xr:uid="{00000000-0005-0000-0000-0000B8360000}"/>
    <cellStyle name="Percent 4 4 6 4 2" xfId="33049" xr:uid="{4A8B8CC3-E799-4A25-AC2E-A97FE2AF607E}"/>
    <cellStyle name="Percent 4 4 6 5" xfId="14009" xr:uid="{00000000-0005-0000-0000-0000B9360000}"/>
    <cellStyle name="Percent 4 4 6 5 2" xfId="33050" xr:uid="{AD91A617-27C5-4241-80B3-5AD70ED88A98}"/>
    <cellStyle name="Percent 4 4 6 6" xfId="14010" xr:uid="{00000000-0005-0000-0000-0000BA360000}"/>
    <cellStyle name="Percent 4 4 6 6 2" xfId="33051" xr:uid="{129E94EA-4D3B-465D-93D5-F586B9C39ACB}"/>
    <cellStyle name="Percent 4 4 6 7" xfId="14011" xr:uid="{00000000-0005-0000-0000-0000BB360000}"/>
    <cellStyle name="Percent 4 4 6 7 2" xfId="33052" xr:uid="{B5B2D913-94E4-47B7-97C6-53149A98B4A3}"/>
    <cellStyle name="Percent 4 4 6 8" xfId="14012" xr:uid="{00000000-0005-0000-0000-0000BC360000}"/>
    <cellStyle name="Percent 4 4 6 8 2" xfId="33053" xr:uid="{175E7416-0B43-4129-A217-FE8E76B4AB44}"/>
    <cellStyle name="Percent 4 4 6 9" xfId="14013" xr:uid="{00000000-0005-0000-0000-0000BD360000}"/>
    <cellStyle name="Percent 4 4 6 9 2" xfId="33054" xr:uid="{05ECAC1A-BFF9-405E-9941-2669744D2FD4}"/>
    <cellStyle name="Percent 4 4 7" xfId="14014" xr:uid="{00000000-0005-0000-0000-0000BE360000}"/>
    <cellStyle name="Percent 4 4 7 10" xfId="20447" xr:uid="{1F63C130-E344-40C0-9EE3-2344F1524AD7}"/>
    <cellStyle name="Percent 4 4 7 2" xfId="14015" xr:uid="{00000000-0005-0000-0000-0000BF360000}"/>
    <cellStyle name="Percent 4 4 7 2 2" xfId="22952" xr:uid="{85010A25-6D3C-4601-BDB3-B34807053CA6}"/>
    <cellStyle name="Percent 4 4 7 3" xfId="14016" xr:uid="{00000000-0005-0000-0000-0000C0360000}"/>
    <cellStyle name="Percent 4 4 7 3 2" xfId="33055" xr:uid="{1501D385-6EDF-432C-8296-96769CF7AE9D}"/>
    <cellStyle name="Percent 4 4 7 4" xfId="14017" xr:uid="{00000000-0005-0000-0000-0000C1360000}"/>
    <cellStyle name="Percent 4 4 7 4 2" xfId="33056" xr:uid="{85CA1172-5C19-4073-82AE-2076A89B7385}"/>
    <cellStyle name="Percent 4 4 7 5" xfId="14018" xr:uid="{00000000-0005-0000-0000-0000C2360000}"/>
    <cellStyle name="Percent 4 4 7 5 2" xfId="33057" xr:uid="{2A209719-1983-4033-B52F-30B25A6A91BB}"/>
    <cellStyle name="Percent 4 4 7 6" xfId="14019" xr:uid="{00000000-0005-0000-0000-0000C3360000}"/>
    <cellStyle name="Percent 4 4 7 6 2" xfId="33058" xr:uid="{8C3BCFB7-DA77-43B6-B047-9932FC81F219}"/>
    <cellStyle name="Percent 4 4 7 7" xfId="14020" xr:uid="{00000000-0005-0000-0000-0000C4360000}"/>
    <cellStyle name="Percent 4 4 7 7 2" xfId="33059" xr:uid="{913435F9-7092-4E13-8E79-1641C951D9D1}"/>
    <cellStyle name="Percent 4 4 7 8" xfId="14021" xr:uid="{00000000-0005-0000-0000-0000C5360000}"/>
    <cellStyle name="Percent 4 4 7 8 2" xfId="33060" xr:uid="{8810530D-18C0-4058-8E0A-82BA693060E9}"/>
    <cellStyle name="Percent 4 4 7 9" xfId="14022" xr:uid="{00000000-0005-0000-0000-0000C6360000}"/>
    <cellStyle name="Percent 4 4 7 9 2" xfId="33061" xr:uid="{E3363ECE-DD8A-4392-A17F-CA4CC9D9BD79}"/>
    <cellStyle name="Percent 4 4 8" xfId="14023" xr:uid="{00000000-0005-0000-0000-0000C7360000}"/>
    <cellStyle name="Percent 4 4 8 10" xfId="20448" xr:uid="{468217A0-6B7A-4F74-A15D-E5F033B9927A}"/>
    <cellStyle name="Percent 4 4 8 2" xfId="14024" xr:uid="{00000000-0005-0000-0000-0000C8360000}"/>
    <cellStyle name="Percent 4 4 8 2 2" xfId="22953" xr:uid="{FC8630BF-CC29-445B-8F3D-F01C8B383494}"/>
    <cellStyle name="Percent 4 4 8 3" xfId="14025" xr:uid="{00000000-0005-0000-0000-0000C9360000}"/>
    <cellStyle name="Percent 4 4 8 3 2" xfId="33062" xr:uid="{A2D30871-E11B-4E4F-8937-C5A996E7C764}"/>
    <cellStyle name="Percent 4 4 8 4" xfId="14026" xr:uid="{00000000-0005-0000-0000-0000CA360000}"/>
    <cellStyle name="Percent 4 4 8 4 2" xfId="33063" xr:uid="{E1F943FD-DC31-4D22-84CC-BF21059E1B60}"/>
    <cellStyle name="Percent 4 4 8 5" xfId="14027" xr:uid="{00000000-0005-0000-0000-0000CB360000}"/>
    <cellStyle name="Percent 4 4 8 5 2" xfId="33064" xr:uid="{48783B38-AFEC-4DC4-B42F-177C25D10435}"/>
    <cellStyle name="Percent 4 4 8 6" xfId="14028" xr:uid="{00000000-0005-0000-0000-0000CC360000}"/>
    <cellStyle name="Percent 4 4 8 6 2" xfId="33065" xr:uid="{2BE1A227-3B8B-4986-8CBF-2B0BA25680BF}"/>
    <cellStyle name="Percent 4 4 8 7" xfId="14029" xr:uid="{00000000-0005-0000-0000-0000CD360000}"/>
    <cellStyle name="Percent 4 4 8 7 2" xfId="33066" xr:uid="{B8208F52-5C64-4ADF-A21B-47391DC60D28}"/>
    <cellStyle name="Percent 4 4 8 8" xfId="14030" xr:uid="{00000000-0005-0000-0000-0000CE360000}"/>
    <cellStyle name="Percent 4 4 8 8 2" xfId="33067" xr:uid="{F4DE7BAA-A8FD-46E9-BCD4-21335633AF0C}"/>
    <cellStyle name="Percent 4 4 8 9" xfId="14031" xr:uid="{00000000-0005-0000-0000-0000CF360000}"/>
    <cellStyle name="Percent 4 4 8 9 2" xfId="33068" xr:uid="{934BB98F-1D54-48CC-89BB-33C45F5FC78F}"/>
    <cellStyle name="Percent 4 4 9" xfId="14032" xr:uid="{00000000-0005-0000-0000-0000D0360000}"/>
    <cellStyle name="Percent 4 4 9 2" xfId="14033" xr:uid="{00000000-0005-0000-0000-0000D1360000}"/>
    <cellStyle name="Percent 4 4 9 2 2" xfId="33069" xr:uid="{D2BCBEC4-900B-4AA8-B2C9-3272A6C8BB10}"/>
    <cellStyle name="Percent 4 4 9 3" xfId="14034" xr:uid="{00000000-0005-0000-0000-0000D2360000}"/>
    <cellStyle name="Percent 4 4 9 3 2" xfId="33070" xr:uid="{508138B0-ACA4-4B4E-9432-D57987112974}"/>
    <cellStyle name="Percent 4 4 9 4" xfId="14035" xr:uid="{00000000-0005-0000-0000-0000D3360000}"/>
    <cellStyle name="Percent 4 4 9 4 2" xfId="33071" xr:uid="{C4D76412-EDB9-4198-AB6B-4B1B2C0E7587}"/>
    <cellStyle name="Percent 4 4 9 5" xfId="14036" xr:uid="{00000000-0005-0000-0000-0000D4360000}"/>
    <cellStyle name="Percent 4 4 9 5 2" xfId="33072" xr:uid="{628F707A-637F-49F7-B8D0-1A8499F64B26}"/>
    <cellStyle name="Percent 4 4 9 6" xfId="22954" xr:uid="{D07349B1-CF34-43BC-AB87-CD9A9F834C12}"/>
    <cellStyle name="Percent 4 40" xfId="20420" xr:uid="{083F7522-5392-4A98-AFF8-6B0C91A7FDFD}"/>
    <cellStyle name="Percent 4 5" xfId="14037" xr:uid="{00000000-0005-0000-0000-0000D5360000}"/>
    <cellStyle name="Percent 4 5 10" xfId="14038" xr:uid="{00000000-0005-0000-0000-0000D6360000}"/>
    <cellStyle name="Percent 4 5 10 2" xfId="22955" xr:uid="{1F18B7C2-D0C7-4385-88AE-FA15FCDE4AB9}"/>
    <cellStyle name="Percent 4 5 11" xfId="14039" xr:uid="{00000000-0005-0000-0000-0000D7360000}"/>
    <cellStyle name="Percent 4 5 11 2" xfId="33073" xr:uid="{E364A525-1941-49CA-80CE-D5EB148260D6}"/>
    <cellStyle name="Percent 4 5 12" xfId="14040" xr:uid="{00000000-0005-0000-0000-0000D8360000}"/>
    <cellStyle name="Percent 4 5 12 2" xfId="33074" xr:uid="{2DD88470-F13F-4686-BE4F-8D869399C75B}"/>
    <cellStyle name="Percent 4 5 13" xfId="14041" xr:uid="{00000000-0005-0000-0000-0000D9360000}"/>
    <cellStyle name="Percent 4 5 13 2" xfId="33075" xr:uid="{541B8B02-D728-4FAB-9A94-FF6C33BAE6B1}"/>
    <cellStyle name="Percent 4 5 14" xfId="14042" xr:uid="{00000000-0005-0000-0000-0000DA360000}"/>
    <cellStyle name="Percent 4 5 14 2" xfId="33076" xr:uid="{DCE2C398-3811-455A-AF5C-FD61B6F6E5B0}"/>
    <cellStyle name="Percent 4 5 15" xfId="14043" xr:uid="{00000000-0005-0000-0000-0000DB360000}"/>
    <cellStyle name="Percent 4 5 15 2" xfId="33077" xr:uid="{9EE93079-D2E5-4686-8F8B-D055CC74015D}"/>
    <cellStyle name="Percent 4 5 16" xfId="14044" xr:uid="{00000000-0005-0000-0000-0000DC360000}"/>
    <cellStyle name="Percent 4 5 16 2" xfId="33078" xr:uid="{78A1D241-658A-4814-9C28-7DBC962A784E}"/>
    <cellStyle name="Percent 4 5 17" xfId="14045" xr:uid="{00000000-0005-0000-0000-0000DD360000}"/>
    <cellStyle name="Percent 4 5 17 2" xfId="33079" xr:uid="{D0B6D6BF-EFD0-4970-B2A4-FBC1E0437A5F}"/>
    <cellStyle name="Percent 4 5 18" xfId="14046" xr:uid="{00000000-0005-0000-0000-0000DE360000}"/>
    <cellStyle name="Percent 4 5 18 2" xfId="33080" xr:uid="{5FCDD8CB-7DB6-4F36-B46E-D729936D6779}"/>
    <cellStyle name="Percent 4 5 19" xfId="20449" xr:uid="{3A907CE8-B660-4C2E-91D6-3D9F138CF36B}"/>
    <cellStyle name="Percent 4 5 2" xfId="14047" xr:uid="{00000000-0005-0000-0000-0000DF360000}"/>
    <cellStyle name="Percent 4 5 2 10" xfId="20450" xr:uid="{AF1196A8-B158-4C51-9BF4-86BCC45999AE}"/>
    <cellStyle name="Percent 4 5 2 2" xfId="14048" xr:uid="{00000000-0005-0000-0000-0000E0360000}"/>
    <cellStyle name="Percent 4 5 2 2 2" xfId="22956" xr:uid="{A92E2C71-E8A7-433F-BD19-09E3B5AE67B5}"/>
    <cellStyle name="Percent 4 5 2 3" xfId="14049" xr:uid="{00000000-0005-0000-0000-0000E1360000}"/>
    <cellStyle name="Percent 4 5 2 3 2" xfId="33081" xr:uid="{745D28AE-6391-4267-9128-5565452D8A86}"/>
    <cellStyle name="Percent 4 5 2 4" xfId="14050" xr:uid="{00000000-0005-0000-0000-0000E2360000}"/>
    <cellStyle name="Percent 4 5 2 4 2" xfId="33082" xr:uid="{79C3C2CE-03D8-4946-A7EF-018D110AB81D}"/>
    <cellStyle name="Percent 4 5 2 5" xfId="14051" xr:uid="{00000000-0005-0000-0000-0000E3360000}"/>
    <cellStyle name="Percent 4 5 2 5 2" xfId="33083" xr:uid="{50324E82-5286-4FC4-A7DB-291C41C2CFE6}"/>
    <cellStyle name="Percent 4 5 2 6" xfId="14052" xr:uid="{00000000-0005-0000-0000-0000E4360000}"/>
    <cellStyle name="Percent 4 5 2 6 2" xfId="33084" xr:uid="{41123B2D-4C17-4537-ABD2-0F43870DBEF5}"/>
    <cellStyle name="Percent 4 5 2 7" xfId="14053" xr:uid="{00000000-0005-0000-0000-0000E5360000}"/>
    <cellStyle name="Percent 4 5 2 7 2" xfId="33085" xr:uid="{B28DB096-DE4A-48F1-81BA-395E073B35B1}"/>
    <cellStyle name="Percent 4 5 2 8" xfId="14054" xr:uid="{00000000-0005-0000-0000-0000E6360000}"/>
    <cellStyle name="Percent 4 5 2 8 2" xfId="33086" xr:uid="{F1D387AB-619A-4961-BFEB-036962AB8B91}"/>
    <cellStyle name="Percent 4 5 2 9" xfId="14055" xr:uid="{00000000-0005-0000-0000-0000E7360000}"/>
    <cellStyle name="Percent 4 5 2 9 2" xfId="33087" xr:uid="{B641E756-056A-4ADB-8770-135A94E7B7F8}"/>
    <cellStyle name="Percent 4 5 3" xfId="14056" xr:uid="{00000000-0005-0000-0000-0000E8360000}"/>
    <cellStyle name="Percent 4 5 3 10" xfId="20451" xr:uid="{00DA25E4-8C75-423D-887A-A5CAB5C85E35}"/>
    <cellStyle name="Percent 4 5 3 2" xfId="14057" xr:uid="{00000000-0005-0000-0000-0000E9360000}"/>
    <cellStyle name="Percent 4 5 3 2 2" xfId="22957" xr:uid="{7D8F8E00-E47F-4520-B1A5-07F9285C5889}"/>
    <cellStyle name="Percent 4 5 3 3" xfId="14058" xr:uid="{00000000-0005-0000-0000-0000EA360000}"/>
    <cellStyle name="Percent 4 5 3 3 2" xfId="33088" xr:uid="{A8D1241F-4996-4BB6-93FE-0612B61126B2}"/>
    <cellStyle name="Percent 4 5 3 4" xfId="14059" xr:uid="{00000000-0005-0000-0000-0000EB360000}"/>
    <cellStyle name="Percent 4 5 3 4 2" xfId="33089" xr:uid="{94FE1AA3-39D7-4167-ACE0-D3E6EA0E2676}"/>
    <cellStyle name="Percent 4 5 3 5" xfId="14060" xr:uid="{00000000-0005-0000-0000-0000EC360000}"/>
    <cellStyle name="Percent 4 5 3 5 2" xfId="33090" xr:uid="{B01AA9DE-6C84-46E7-88B1-F061107767B8}"/>
    <cellStyle name="Percent 4 5 3 6" xfId="14061" xr:uid="{00000000-0005-0000-0000-0000ED360000}"/>
    <cellStyle name="Percent 4 5 3 6 2" xfId="33091" xr:uid="{D4DBB436-7108-4A34-BF8A-C1F93B0E908F}"/>
    <cellStyle name="Percent 4 5 3 7" xfId="14062" xr:uid="{00000000-0005-0000-0000-0000EE360000}"/>
    <cellStyle name="Percent 4 5 3 7 2" xfId="33092" xr:uid="{81E8223B-CBC7-4E90-B6CF-B018E627AC8F}"/>
    <cellStyle name="Percent 4 5 3 8" xfId="14063" xr:uid="{00000000-0005-0000-0000-0000EF360000}"/>
    <cellStyle name="Percent 4 5 3 8 2" xfId="33093" xr:uid="{D71DB403-67DD-4F92-AC34-AFC2FE9DE812}"/>
    <cellStyle name="Percent 4 5 3 9" xfId="14064" xr:uid="{00000000-0005-0000-0000-0000F0360000}"/>
    <cellStyle name="Percent 4 5 3 9 2" xfId="33094" xr:uid="{2B330BEB-AF31-4F9D-AFB2-01E811B774F6}"/>
    <cellStyle name="Percent 4 5 4" xfId="14065" xr:uid="{00000000-0005-0000-0000-0000F1360000}"/>
    <cellStyle name="Percent 4 5 4 10" xfId="20452" xr:uid="{C0F5BFC7-E07E-442E-B3FA-01FE5E06958D}"/>
    <cellStyle name="Percent 4 5 4 2" xfId="14066" xr:uid="{00000000-0005-0000-0000-0000F2360000}"/>
    <cellStyle name="Percent 4 5 4 2 2" xfId="22958" xr:uid="{EE5CF666-312A-44EC-9C6B-C1C6D07B1154}"/>
    <cellStyle name="Percent 4 5 4 3" xfId="14067" xr:uid="{00000000-0005-0000-0000-0000F3360000}"/>
    <cellStyle name="Percent 4 5 4 3 2" xfId="33095" xr:uid="{D48A6C18-1521-412D-B8FB-41B0ED693818}"/>
    <cellStyle name="Percent 4 5 4 4" xfId="14068" xr:uid="{00000000-0005-0000-0000-0000F4360000}"/>
    <cellStyle name="Percent 4 5 4 4 2" xfId="33096" xr:uid="{F3C9EB03-DA4B-4879-B4B8-82D100912F9C}"/>
    <cellStyle name="Percent 4 5 4 5" xfId="14069" xr:uid="{00000000-0005-0000-0000-0000F5360000}"/>
    <cellStyle name="Percent 4 5 4 5 2" xfId="33097" xr:uid="{96261C40-6F20-420E-8226-7317DD1A8E04}"/>
    <cellStyle name="Percent 4 5 4 6" xfId="14070" xr:uid="{00000000-0005-0000-0000-0000F6360000}"/>
    <cellStyle name="Percent 4 5 4 6 2" xfId="33098" xr:uid="{1469DFD6-F616-4501-8592-2EEC520F0624}"/>
    <cellStyle name="Percent 4 5 4 7" xfId="14071" xr:uid="{00000000-0005-0000-0000-0000F7360000}"/>
    <cellStyle name="Percent 4 5 4 7 2" xfId="33099" xr:uid="{188D764B-923A-4CA3-B4B5-0070069C445B}"/>
    <cellStyle name="Percent 4 5 4 8" xfId="14072" xr:uid="{00000000-0005-0000-0000-0000F8360000}"/>
    <cellStyle name="Percent 4 5 4 8 2" xfId="33100" xr:uid="{EEF7A231-B267-4A11-9AD0-2FEDE783E727}"/>
    <cellStyle name="Percent 4 5 4 9" xfId="14073" xr:uid="{00000000-0005-0000-0000-0000F9360000}"/>
    <cellStyle name="Percent 4 5 4 9 2" xfId="33101" xr:uid="{AAECA787-75C8-49E8-BBC8-73E26C87292A}"/>
    <cellStyle name="Percent 4 5 5" xfId="14074" xr:uid="{00000000-0005-0000-0000-0000FA360000}"/>
    <cellStyle name="Percent 4 5 5 10" xfId="20453" xr:uid="{A3B40B40-681E-4BC6-8227-EF656D7DF0C3}"/>
    <cellStyle name="Percent 4 5 5 2" xfId="14075" xr:uid="{00000000-0005-0000-0000-0000FB360000}"/>
    <cellStyle name="Percent 4 5 5 2 2" xfId="22959" xr:uid="{4AC0B0D9-0F48-4185-8013-747DE67A0458}"/>
    <cellStyle name="Percent 4 5 5 3" xfId="14076" xr:uid="{00000000-0005-0000-0000-0000FC360000}"/>
    <cellStyle name="Percent 4 5 5 3 2" xfId="33102" xr:uid="{59F83570-01B3-45B1-ACD0-69D557841AD3}"/>
    <cellStyle name="Percent 4 5 5 4" xfId="14077" xr:uid="{00000000-0005-0000-0000-0000FD360000}"/>
    <cellStyle name="Percent 4 5 5 4 2" xfId="33103" xr:uid="{0D152E0A-EC67-413A-888F-8FFBDD1F03AC}"/>
    <cellStyle name="Percent 4 5 5 5" xfId="14078" xr:uid="{00000000-0005-0000-0000-0000FE360000}"/>
    <cellStyle name="Percent 4 5 5 5 2" xfId="33104" xr:uid="{7691F840-F9B2-44CD-ABA5-697A5C9ECB13}"/>
    <cellStyle name="Percent 4 5 5 6" xfId="14079" xr:uid="{00000000-0005-0000-0000-0000FF360000}"/>
    <cellStyle name="Percent 4 5 5 6 2" xfId="33105" xr:uid="{ABA4EFD7-82EB-424B-93FF-21FC44BE5E6A}"/>
    <cellStyle name="Percent 4 5 5 7" xfId="14080" xr:uid="{00000000-0005-0000-0000-000000370000}"/>
    <cellStyle name="Percent 4 5 5 7 2" xfId="33106" xr:uid="{1C0EAFC6-0401-4B03-BC1F-8337B2EB4AEB}"/>
    <cellStyle name="Percent 4 5 5 8" xfId="14081" xr:uid="{00000000-0005-0000-0000-000001370000}"/>
    <cellStyle name="Percent 4 5 5 8 2" xfId="33107" xr:uid="{DD4C163E-7B1A-412B-BE96-73B80B092B7A}"/>
    <cellStyle name="Percent 4 5 5 9" xfId="14082" xr:uid="{00000000-0005-0000-0000-000002370000}"/>
    <cellStyle name="Percent 4 5 5 9 2" xfId="33108" xr:uid="{BB4D7369-E850-4F09-BE8D-AB09228E012C}"/>
    <cellStyle name="Percent 4 5 6" xfId="14083" xr:uid="{00000000-0005-0000-0000-000003370000}"/>
    <cellStyle name="Percent 4 5 6 10" xfId="20454" xr:uid="{1A8C21F5-4D3E-4A14-BA1C-29DA2855E7B7}"/>
    <cellStyle name="Percent 4 5 6 2" xfId="14084" xr:uid="{00000000-0005-0000-0000-000004370000}"/>
    <cellStyle name="Percent 4 5 6 2 2" xfId="22960" xr:uid="{3F64B013-95D7-415A-976D-928393C9084D}"/>
    <cellStyle name="Percent 4 5 6 3" xfId="14085" xr:uid="{00000000-0005-0000-0000-000005370000}"/>
    <cellStyle name="Percent 4 5 6 3 2" xfId="33109" xr:uid="{4B592F03-A60D-472A-9AA7-82AD57B30E65}"/>
    <cellStyle name="Percent 4 5 6 4" xfId="14086" xr:uid="{00000000-0005-0000-0000-000006370000}"/>
    <cellStyle name="Percent 4 5 6 4 2" xfId="33110" xr:uid="{40361154-2AF0-47E5-811C-958322CE66A6}"/>
    <cellStyle name="Percent 4 5 6 5" xfId="14087" xr:uid="{00000000-0005-0000-0000-000007370000}"/>
    <cellStyle name="Percent 4 5 6 5 2" xfId="33111" xr:uid="{A82E89C0-EE8B-403A-B74F-68CC30EA4C14}"/>
    <cellStyle name="Percent 4 5 6 6" xfId="14088" xr:uid="{00000000-0005-0000-0000-000008370000}"/>
    <cellStyle name="Percent 4 5 6 6 2" xfId="33112" xr:uid="{8A2D25EE-E57D-4251-B4FD-58B5A4EC8340}"/>
    <cellStyle name="Percent 4 5 6 7" xfId="14089" xr:uid="{00000000-0005-0000-0000-000009370000}"/>
    <cellStyle name="Percent 4 5 6 7 2" xfId="33113" xr:uid="{D73C3886-EE2A-4A24-A135-451CC0CC3F34}"/>
    <cellStyle name="Percent 4 5 6 8" xfId="14090" xr:uid="{00000000-0005-0000-0000-00000A370000}"/>
    <cellStyle name="Percent 4 5 6 8 2" xfId="33114" xr:uid="{9CAF5602-AA06-471A-ACDE-F2445BC247FB}"/>
    <cellStyle name="Percent 4 5 6 9" xfId="14091" xr:uid="{00000000-0005-0000-0000-00000B370000}"/>
    <cellStyle name="Percent 4 5 6 9 2" xfId="33115" xr:uid="{27948A06-CCCF-4B9D-ABF5-86EA6D031514}"/>
    <cellStyle name="Percent 4 5 7" xfId="14092" xr:uid="{00000000-0005-0000-0000-00000C370000}"/>
    <cellStyle name="Percent 4 5 7 10" xfId="20455" xr:uid="{5395DA34-87C1-438E-AD1A-275D935618E3}"/>
    <cellStyle name="Percent 4 5 7 2" xfId="14093" xr:uid="{00000000-0005-0000-0000-00000D370000}"/>
    <cellStyle name="Percent 4 5 7 2 2" xfId="22961" xr:uid="{0BD7497A-B121-483B-92DD-FF61E5B981DB}"/>
    <cellStyle name="Percent 4 5 7 3" xfId="14094" xr:uid="{00000000-0005-0000-0000-00000E370000}"/>
    <cellStyle name="Percent 4 5 7 3 2" xfId="33116" xr:uid="{8283FD35-DC7E-4F9C-B493-210AE92C5D16}"/>
    <cellStyle name="Percent 4 5 7 4" xfId="14095" xr:uid="{00000000-0005-0000-0000-00000F370000}"/>
    <cellStyle name="Percent 4 5 7 4 2" xfId="33117" xr:uid="{DB485249-CCE9-4D7C-AD97-CB25A3A388A7}"/>
    <cellStyle name="Percent 4 5 7 5" xfId="14096" xr:uid="{00000000-0005-0000-0000-000010370000}"/>
    <cellStyle name="Percent 4 5 7 5 2" xfId="33118" xr:uid="{BDA8FEBC-7A60-4D11-9690-2905201AB609}"/>
    <cellStyle name="Percent 4 5 7 6" xfId="14097" xr:uid="{00000000-0005-0000-0000-000011370000}"/>
    <cellStyle name="Percent 4 5 7 6 2" xfId="33119" xr:uid="{284BE421-1F28-4321-8AF2-F451D9FF5BE4}"/>
    <cellStyle name="Percent 4 5 7 7" xfId="14098" xr:uid="{00000000-0005-0000-0000-000012370000}"/>
    <cellStyle name="Percent 4 5 7 7 2" xfId="33120" xr:uid="{7223874F-4726-4D84-A858-DEB471806A44}"/>
    <cellStyle name="Percent 4 5 7 8" xfId="14099" xr:uid="{00000000-0005-0000-0000-000013370000}"/>
    <cellStyle name="Percent 4 5 7 8 2" xfId="33121" xr:uid="{B8433708-FFD3-4898-AB16-1BC8BFCCD4E8}"/>
    <cellStyle name="Percent 4 5 7 9" xfId="14100" xr:uid="{00000000-0005-0000-0000-000014370000}"/>
    <cellStyle name="Percent 4 5 7 9 2" xfId="33122" xr:uid="{ADD66D39-5F70-4FE6-8B23-7167207BB4E0}"/>
    <cellStyle name="Percent 4 5 8" xfId="14101" xr:uid="{00000000-0005-0000-0000-000015370000}"/>
    <cellStyle name="Percent 4 5 8 10" xfId="20456" xr:uid="{517F39D1-8085-4A05-B195-058C6EA021E5}"/>
    <cellStyle name="Percent 4 5 8 2" xfId="14102" xr:uid="{00000000-0005-0000-0000-000016370000}"/>
    <cellStyle name="Percent 4 5 8 2 2" xfId="22962" xr:uid="{4CB76030-598F-43C0-BF5A-7CE00F970264}"/>
    <cellStyle name="Percent 4 5 8 3" xfId="14103" xr:uid="{00000000-0005-0000-0000-000017370000}"/>
    <cellStyle name="Percent 4 5 8 3 2" xfId="33123" xr:uid="{A3E1DC15-E6F2-4F87-873C-CC1FC51C4C96}"/>
    <cellStyle name="Percent 4 5 8 4" xfId="14104" xr:uid="{00000000-0005-0000-0000-000018370000}"/>
    <cellStyle name="Percent 4 5 8 4 2" xfId="33124" xr:uid="{DEBE5F5D-A6C3-4915-8F7B-BEC8F55AFA21}"/>
    <cellStyle name="Percent 4 5 8 5" xfId="14105" xr:uid="{00000000-0005-0000-0000-000019370000}"/>
    <cellStyle name="Percent 4 5 8 5 2" xfId="33125" xr:uid="{7D7E2869-303C-43F9-BC71-F2A0E0F98EAC}"/>
    <cellStyle name="Percent 4 5 8 6" xfId="14106" xr:uid="{00000000-0005-0000-0000-00001A370000}"/>
    <cellStyle name="Percent 4 5 8 6 2" xfId="33126" xr:uid="{1B4D29B2-2F92-4E99-B2E6-9D5682B0B768}"/>
    <cellStyle name="Percent 4 5 8 7" xfId="14107" xr:uid="{00000000-0005-0000-0000-00001B370000}"/>
    <cellStyle name="Percent 4 5 8 7 2" xfId="33127" xr:uid="{F74EF5A3-5445-4A1D-9FE2-EB342FD82BE2}"/>
    <cellStyle name="Percent 4 5 8 8" xfId="14108" xr:uid="{00000000-0005-0000-0000-00001C370000}"/>
    <cellStyle name="Percent 4 5 8 8 2" xfId="33128" xr:uid="{78D0ACBE-19A8-4906-8C22-E6952F298901}"/>
    <cellStyle name="Percent 4 5 8 9" xfId="14109" xr:uid="{00000000-0005-0000-0000-00001D370000}"/>
    <cellStyle name="Percent 4 5 8 9 2" xfId="33129" xr:uid="{4B168D85-A14F-4522-933A-69476B9B81FB}"/>
    <cellStyle name="Percent 4 5 9" xfId="14110" xr:uid="{00000000-0005-0000-0000-00001E370000}"/>
    <cellStyle name="Percent 4 5 9 2" xfId="14111" xr:uid="{00000000-0005-0000-0000-00001F370000}"/>
    <cellStyle name="Percent 4 5 9 2 2" xfId="33130" xr:uid="{0EC7241F-776D-43A8-9B7F-5233711A09D4}"/>
    <cellStyle name="Percent 4 5 9 3" xfId="14112" xr:uid="{00000000-0005-0000-0000-000020370000}"/>
    <cellStyle name="Percent 4 5 9 3 2" xfId="33131" xr:uid="{3685349B-3886-48AC-876B-9CBFFFC49939}"/>
    <cellStyle name="Percent 4 5 9 4" xfId="14113" xr:uid="{00000000-0005-0000-0000-000021370000}"/>
    <cellStyle name="Percent 4 5 9 4 2" xfId="33132" xr:uid="{90E8440A-D153-4F53-8939-897503C80C6B}"/>
    <cellStyle name="Percent 4 5 9 5" xfId="14114" xr:uid="{00000000-0005-0000-0000-000022370000}"/>
    <cellStyle name="Percent 4 5 9 5 2" xfId="33133" xr:uid="{C4D8E929-4B0F-4F65-B428-1C41D62304DA}"/>
    <cellStyle name="Percent 4 5 9 6" xfId="22963" xr:uid="{766B6E0A-C52C-4A27-8721-48A45576625E}"/>
    <cellStyle name="Percent 4 6" xfId="14115" xr:uid="{00000000-0005-0000-0000-000023370000}"/>
    <cellStyle name="Percent 4 6 10" xfId="14116" xr:uid="{00000000-0005-0000-0000-000024370000}"/>
    <cellStyle name="Percent 4 6 10 2" xfId="33134" xr:uid="{19416098-9B01-49C3-B479-821433604E69}"/>
    <cellStyle name="Percent 4 6 11" xfId="14117" xr:uid="{00000000-0005-0000-0000-000025370000}"/>
    <cellStyle name="Percent 4 6 11 2" xfId="33135" xr:uid="{70AD587E-603A-44AB-8A1E-BBF5922A17EC}"/>
    <cellStyle name="Percent 4 6 12" xfId="14118" xr:uid="{00000000-0005-0000-0000-000026370000}"/>
    <cellStyle name="Percent 4 6 12 2" xfId="33136" xr:uid="{C4697E7B-A177-40A3-A2CD-0ECECD910B0F}"/>
    <cellStyle name="Percent 4 6 13" xfId="14119" xr:uid="{00000000-0005-0000-0000-000027370000}"/>
    <cellStyle name="Percent 4 6 13 2" xfId="33137" xr:uid="{F12AE74C-9FEC-43E0-8B47-9E3BD786F213}"/>
    <cellStyle name="Percent 4 6 14" xfId="14120" xr:uid="{00000000-0005-0000-0000-000028370000}"/>
    <cellStyle name="Percent 4 6 14 2" xfId="33138" xr:uid="{F81DC3D2-B557-4422-8C5F-7FD79EC9AA78}"/>
    <cellStyle name="Percent 4 6 15" xfId="14121" xr:uid="{00000000-0005-0000-0000-000029370000}"/>
    <cellStyle name="Percent 4 6 15 2" xfId="33139" xr:uid="{12B0B8AD-6333-4D2A-932B-CE58F747A2BD}"/>
    <cellStyle name="Percent 4 6 16" xfId="14122" xr:uid="{00000000-0005-0000-0000-00002A370000}"/>
    <cellStyle name="Percent 4 6 16 2" xfId="33140" xr:uid="{33DB0A90-1EBD-4738-84A7-E0F9E2518AF5}"/>
    <cellStyle name="Percent 4 6 17" xfId="14123" xr:uid="{00000000-0005-0000-0000-00002B370000}"/>
    <cellStyle name="Percent 4 6 17 2" xfId="33141" xr:uid="{61C83081-4DE5-496A-8404-3202FA6FB63C}"/>
    <cellStyle name="Percent 4 6 18" xfId="20457" xr:uid="{472AC2F9-6A32-4C58-AF7C-707ECC416994}"/>
    <cellStyle name="Percent 4 6 2" xfId="14124" xr:uid="{00000000-0005-0000-0000-00002C370000}"/>
    <cellStyle name="Percent 4 6 2 10" xfId="20458" xr:uid="{6B955A80-6EDC-44C8-9713-E483B2F7D58E}"/>
    <cellStyle name="Percent 4 6 2 2" xfId="14125" xr:uid="{00000000-0005-0000-0000-00002D370000}"/>
    <cellStyle name="Percent 4 6 2 2 2" xfId="22965" xr:uid="{CCF94ACD-B229-4C2D-812D-00DB1B97912F}"/>
    <cellStyle name="Percent 4 6 2 3" xfId="14126" xr:uid="{00000000-0005-0000-0000-00002E370000}"/>
    <cellStyle name="Percent 4 6 2 3 2" xfId="33142" xr:uid="{4052D724-6A1C-46EC-8B53-0E030927FB8B}"/>
    <cellStyle name="Percent 4 6 2 4" xfId="14127" xr:uid="{00000000-0005-0000-0000-00002F370000}"/>
    <cellStyle name="Percent 4 6 2 4 2" xfId="33143" xr:uid="{32F0CF00-AB91-46D6-AD35-33FC1C525F90}"/>
    <cellStyle name="Percent 4 6 2 5" xfId="14128" xr:uid="{00000000-0005-0000-0000-000030370000}"/>
    <cellStyle name="Percent 4 6 2 5 2" xfId="33144" xr:uid="{7697E447-5DC3-4658-9BA9-55548F4620B1}"/>
    <cellStyle name="Percent 4 6 2 6" xfId="14129" xr:uid="{00000000-0005-0000-0000-000031370000}"/>
    <cellStyle name="Percent 4 6 2 6 2" xfId="33145" xr:uid="{1A1775F5-B671-4A3E-BF6E-8C053CFBF706}"/>
    <cellStyle name="Percent 4 6 2 7" xfId="14130" xr:uid="{00000000-0005-0000-0000-000032370000}"/>
    <cellStyle name="Percent 4 6 2 7 2" xfId="33146" xr:uid="{3C455D9F-087E-4028-A90D-62677A370209}"/>
    <cellStyle name="Percent 4 6 2 8" xfId="14131" xr:uid="{00000000-0005-0000-0000-000033370000}"/>
    <cellStyle name="Percent 4 6 2 8 2" xfId="33147" xr:uid="{27F3E1E4-4BA4-4DB0-AF84-CF31DE93C9F4}"/>
    <cellStyle name="Percent 4 6 2 9" xfId="14132" xr:uid="{00000000-0005-0000-0000-000034370000}"/>
    <cellStyle name="Percent 4 6 2 9 2" xfId="33148" xr:uid="{064291E8-E8FE-48E0-98B6-DABF09034092}"/>
    <cellStyle name="Percent 4 6 3" xfId="14133" xr:uid="{00000000-0005-0000-0000-000035370000}"/>
    <cellStyle name="Percent 4 6 3 10" xfId="20459" xr:uid="{48D70471-36C6-4BFA-A0B5-546D0A351B6C}"/>
    <cellStyle name="Percent 4 6 3 2" xfId="14134" xr:uid="{00000000-0005-0000-0000-000036370000}"/>
    <cellStyle name="Percent 4 6 3 2 2" xfId="22966" xr:uid="{B5F84360-69E6-45E5-A656-8CEC8A3E0C1D}"/>
    <cellStyle name="Percent 4 6 3 3" xfId="14135" xr:uid="{00000000-0005-0000-0000-000037370000}"/>
    <cellStyle name="Percent 4 6 3 3 2" xfId="33149" xr:uid="{C4F6774E-619C-4261-BF9C-2F2EED40D40A}"/>
    <cellStyle name="Percent 4 6 3 4" xfId="14136" xr:uid="{00000000-0005-0000-0000-000038370000}"/>
    <cellStyle name="Percent 4 6 3 4 2" xfId="33150" xr:uid="{0D8CF3DF-4828-4F46-8A89-879E5C93A803}"/>
    <cellStyle name="Percent 4 6 3 5" xfId="14137" xr:uid="{00000000-0005-0000-0000-000039370000}"/>
    <cellStyle name="Percent 4 6 3 5 2" xfId="33151" xr:uid="{7B76B0B5-EB14-4201-9070-534729FF9834}"/>
    <cellStyle name="Percent 4 6 3 6" xfId="14138" xr:uid="{00000000-0005-0000-0000-00003A370000}"/>
    <cellStyle name="Percent 4 6 3 6 2" xfId="33152" xr:uid="{0A461332-9FD9-4A8C-8A95-4FC703763EF1}"/>
    <cellStyle name="Percent 4 6 3 7" xfId="14139" xr:uid="{00000000-0005-0000-0000-00003B370000}"/>
    <cellStyle name="Percent 4 6 3 7 2" xfId="33153" xr:uid="{3D95EDEC-E706-476E-84D7-25C0CA7B1C1F}"/>
    <cellStyle name="Percent 4 6 3 8" xfId="14140" xr:uid="{00000000-0005-0000-0000-00003C370000}"/>
    <cellStyle name="Percent 4 6 3 8 2" xfId="33154" xr:uid="{09339654-2C60-401D-B39B-26648B9F00B3}"/>
    <cellStyle name="Percent 4 6 3 9" xfId="14141" xr:uid="{00000000-0005-0000-0000-00003D370000}"/>
    <cellStyle name="Percent 4 6 3 9 2" xfId="33155" xr:uid="{AE5A5987-3E70-4C45-8635-C2D531D9846F}"/>
    <cellStyle name="Percent 4 6 4" xfId="14142" xr:uid="{00000000-0005-0000-0000-00003E370000}"/>
    <cellStyle name="Percent 4 6 4 10" xfId="20460" xr:uid="{FDD8AF25-11DD-4F9E-8AAD-99E1BCC737D0}"/>
    <cellStyle name="Percent 4 6 4 2" xfId="14143" xr:uid="{00000000-0005-0000-0000-00003F370000}"/>
    <cellStyle name="Percent 4 6 4 2 2" xfId="22967" xr:uid="{DE0190E7-E116-4EFB-ABC5-2E84243DDEA3}"/>
    <cellStyle name="Percent 4 6 4 3" xfId="14144" xr:uid="{00000000-0005-0000-0000-000040370000}"/>
    <cellStyle name="Percent 4 6 4 3 2" xfId="33156" xr:uid="{9762438F-F593-4127-A0C5-9522ECFF8B4A}"/>
    <cellStyle name="Percent 4 6 4 4" xfId="14145" xr:uid="{00000000-0005-0000-0000-000041370000}"/>
    <cellStyle name="Percent 4 6 4 4 2" xfId="33157" xr:uid="{462C67EA-0D67-4FD7-A350-89F7A2E16B93}"/>
    <cellStyle name="Percent 4 6 4 5" xfId="14146" xr:uid="{00000000-0005-0000-0000-000042370000}"/>
    <cellStyle name="Percent 4 6 4 5 2" xfId="33158" xr:uid="{1C93C4F8-2444-4932-8E3F-FC36EAEDFCED}"/>
    <cellStyle name="Percent 4 6 4 6" xfId="14147" xr:uid="{00000000-0005-0000-0000-000043370000}"/>
    <cellStyle name="Percent 4 6 4 6 2" xfId="33159" xr:uid="{C37B523A-E353-472D-AAE3-83BB5DEC7C81}"/>
    <cellStyle name="Percent 4 6 4 7" xfId="14148" xr:uid="{00000000-0005-0000-0000-000044370000}"/>
    <cellStyle name="Percent 4 6 4 7 2" xfId="33160" xr:uid="{2B14269A-2554-455B-9408-58508AD940C1}"/>
    <cellStyle name="Percent 4 6 4 8" xfId="14149" xr:uid="{00000000-0005-0000-0000-000045370000}"/>
    <cellStyle name="Percent 4 6 4 8 2" xfId="33161" xr:uid="{5DC7146E-CA1D-4089-8E39-069B4ECAE45E}"/>
    <cellStyle name="Percent 4 6 4 9" xfId="14150" xr:uid="{00000000-0005-0000-0000-000046370000}"/>
    <cellStyle name="Percent 4 6 4 9 2" xfId="33162" xr:uid="{847B6C88-D822-4B28-93BD-03EE7EF856E2}"/>
    <cellStyle name="Percent 4 6 5" xfId="14151" xr:uid="{00000000-0005-0000-0000-000047370000}"/>
    <cellStyle name="Percent 4 6 5 10" xfId="20461" xr:uid="{DD04E66A-CAFD-456F-9614-DD0DE454D140}"/>
    <cellStyle name="Percent 4 6 5 2" xfId="14152" xr:uid="{00000000-0005-0000-0000-000048370000}"/>
    <cellStyle name="Percent 4 6 5 2 2" xfId="22968" xr:uid="{09885655-E4BD-41F1-A633-CB9FC86827CB}"/>
    <cellStyle name="Percent 4 6 5 3" xfId="14153" xr:uid="{00000000-0005-0000-0000-000049370000}"/>
    <cellStyle name="Percent 4 6 5 3 2" xfId="33163" xr:uid="{9CCBC28E-0EC5-4CC4-B144-325373961D11}"/>
    <cellStyle name="Percent 4 6 5 4" xfId="14154" xr:uid="{00000000-0005-0000-0000-00004A370000}"/>
    <cellStyle name="Percent 4 6 5 4 2" xfId="33164" xr:uid="{A4CB90A0-BA5C-431C-A166-AED851A2102A}"/>
    <cellStyle name="Percent 4 6 5 5" xfId="14155" xr:uid="{00000000-0005-0000-0000-00004B370000}"/>
    <cellStyle name="Percent 4 6 5 5 2" xfId="33165" xr:uid="{070B36BB-8367-46B6-ACF6-CA9F8A0A2B38}"/>
    <cellStyle name="Percent 4 6 5 6" xfId="14156" xr:uid="{00000000-0005-0000-0000-00004C370000}"/>
    <cellStyle name="Percent 4 6 5 6 2" xfId="33166" xr:uid="{5AEE0AFC-CC88-42B8-9093-1D0E1F47755C}"/>
    <cellStyle name="Percent 4 6 5 7" xfId="14157" xr:uid="{00000000-0005-0000-0000-00004D370000}"/>
    <cellStyle name="Percent 4 6 5 7 2" xfId="33167" xr:uid="{76386C90-E8DE-46B2-B1E1-585887976307}"/>
    <cellStyle name="Percent 4 6 5 8" xfId="14158" xr:uid="{00000000-0005-0000-0000-00004E370000}"/>
    <cellStyle name="Percent 4 6 5 8 2" xfId="33168" xr:uid="{6E92056C-4352-465F-84DD-DB8E7022E898}"/>
    <cellStyle name="Percent 4 6 5 9" xfId="14159" xr:uid="{00000000-0005-0000-0000-00004F370000}"/>
    <cellStyle name="Percent 4 6 5 9 2" xfId="33169" xr:uid="{030612FB-F65D-4E98-B2AE-2E5DBAA09670}"/>
    <cellStyle name="Percent 4 6 6" xfId="14160" xr:uid="{00000000-0005-0000-0000-000050370000}"/>
    <cellStyle name="Percent 4 6 6 10" xfId="20462" xr:uid="{60F1AF07-E12A-4CCB-B8D7-00A6A5277EA5}"/>
    <cellStyle name="Percent 4 6 6 2" xfId="14161" xr:uid="{00000000-0005-0000-0000-000051370000}"/>
    <cellStyle name="Percent 4 6 6 2 2" xfId="22969" xr:uid="{55BB8017-DF85-47EB-AC8B-8DC5CBB26EB9}"/>
    <cellStyle name="Percent 4 6 6 3" xfId="14162" xr:uid="{00000000-0005-0000-0000-000052370000}"/>
    <cellStyle name="Percent 4 6 6 3 2" xfId="33170" xr:uid="{95FC7C13-DF42-47FC-B4CB-8E0BE59097D1}"/>
    <cellStyle name="Percent 4 6 6 4" xfId="14163" xr:uid="{00000000-0005-0000-0000-000053370000}"/>
    <cellStyle name="Percent 4 6 6 4 2" xfId="33171" xr:uid="{DD411B00-6F1D-46D1-8361-4B81110E32C5}"/>
    <cellStyle name="Percent 4 6 6 5" xfId="14164" xr:uid="{00000000-0005-0000-0000-000054370000}"/>
    <cellStyle name="Percent 4 6 6 5 2" xfId="33172" xr:uid="{AECA8A21-09CB-41A6-AFEB-C6C0E8CD3486}"/>
    <cellStyle name="Percent 4 6 6 6" xfId="14165" xr:uid="{00000000-0005-0000-0000-000055370000}"/>
    <cellStyle name="Percent 4 6 6 6 2" xfId="33173" xr:uid="{1F856067-702C-4128-B629-963CF21EBD13}"/>
    <cellStyle name="Percent 4 6 6 7" xfId="14166" xr:uid="{00000000-0005-0000-0000-000056370000}"/>
    <cellStyle name="Percent 4 6 6 7 2" xfId="33174" xr:uid="{ACBD74D7-DD9E-40F0-BC37-AF60E988CBB8}"/>
    <cellStyle name="Percent 4 6 6 8" xfId="14167" xr:uid="{00000000-0005-0000-0000-000057370000}"/>
    <cellStyle name="Percent 4 6 6 8 2" xfId="33175" xr:uid="{01039A3E-3660-44D7-AE41-DA8592EA6BFE}"/>
    <cellStyle name="Percent 4 6 6 9" xfId="14168" xr:uid="{00000000-0005-0000-0000-000058370000}"/>
    <cellStyle name="Percent 4 6 6 9 2" xfId="33176" xr:uid="{55C18FEC-6D29-4113-972D-147737F50C1C}"/>
    <cellStyle name="Percent 4 6 7" xfId="14169" xr:uid="{00000000-0005-0000-0000-000059370000}"/>
    <cellStyle name="Percent 4 6 7 10" xfId="20463" xr:uid="{E2CF86F1-05B0-424D-B138-2E98D56C705C}"/>
    <cellStyle name="Percent 4 6 7 2" xfId="14170" xr:uid="{00000000-0005-0000-0000-00005A370000}"/>
    <cellStyle name="Percent 4 6 7 2 2" xfId="22970" xr:uid="{9B08CF34-FD4D-4BE3-BFFF-BE22F55C8EBB}"/>
    <cellStyle name="Percent 4 6 7 3" xfId="14171" xr:uid="{00000000-0005-0000-0000-00005B370000}"/>
    <cellStyle name="Percent 4 6 7 3 2" xfId="33177" xr:uid="{46E175E4-92F7-4C71-8278-71DA06DB3C59}"/>
    <cellStyle name="Percent 4 6 7 4" xfId="14172" xr:uid="{00000000-0005-0000-0000-00005C370000}"/>
    <cellStyle name="Percent 4 6 7 4 2" xfId="33178" xr:uid="{048C75A7-46C4-44F7-8707-4055D84D7300}"/>
    <cellStyle name="Percent 4 6 7 5" xfId="14173" xr:uid="{00000000-0005-0000-0000-00005D370000}"/>
    <cellStyle name="Percent 4 6 7 5 2" xfId="33179" xr:uid="{298B3C40-9B8A-4D16-9E10-A9C5C15331C4}"/>
    <cellStyle name="Percent 4 6 7 6" xfId="14174" xr:uid="{00000000-0005-0000-0000-00005E370000}"/>
    <cellStyle name="Percent 4 6 7 6 2" xfId="33180" xr:uid="{0214A127-70FA-425E-85B4-31B368CA2DC6}"/>
    <cellStyle name="Percent 4 6 7 7" xfId="14175" xr:uid="{00000000-0005-0000-0000-00005F370000}"/>
    <cellStyle name="Percent 4 6 7 7 2" xfId="33181" xr:uid="{9428B8F3-1B45-44A3-B3E5-1B4B53220F1F}"/>
    <cellStyle name="Percent 4 6 7 8" xfId="14176" xr:uid="{00000000-0005-0000-0000-000060370000}"/>
    <cellStyle name="Percent 4 6 7 8 2" xfId="33182" xr:uid="{25692F9A-3C78-4E94-94A2-FDCC32B3C336}"/>
    <cellStyle name="Percent 4 6 7 9" xfId="14177" xr:uid="{00000000-0005-0000-0000-000061370000}"/>
    <cellStyle name="Percent 4 6 7 9 2" xfId="33183" xr:uid="{21E5446F-FBB2-4101-BD6A-7E0022FF39D9}"/>
    <cellStyle name="Percent 4 6 8" xfId="14178" xr:uid="{00000000-0005-0000-0000-000062370000}"/>
    <cellStyle name="Percent 4 6 8 10" xfId="20464" xr:uid="{D5542284-54F4-4B6E-B420-3EBC4610E08D}"/>
    <cellStyle name="Percent 4 6 8 2" xfId="14179" xr:uid="{00000000-0005-0000-0000-000063370000}"/>
    <cellStyle name="Percent 4 6 8 2 2" xfId="22971" xr:uid="{C21F0FA9-56F6-498E-95C4-2D6FEA99FAFD}"/>
    <cellStyle name="Percent 4 6 8 3" xfId="14180" xr:uid="{00000000-0005-0000-0000-000064370000}"/>
    <cellStyle name="Percent 4 6 8 3 2" xfId="33184" xr:uid="{8D66B7FA-2287-4516-9AE9-72851B22D8F2}"/>
    <cellStyle name="Percent 4 6 8 4" xfId="14181" xr:uid="{00000000-0005-0000-0000-000065370000}"/>
    <cellStyle name="Percent 4 6 8 4 2" xfId="33185" xr:uid="{4DDFE9D4-47CE-48A0-9726-335B940934CC}"/>
    <cellStyle name="Percent 4 6 8 5" xfId="14182" xr:uid="{00000000-0005-0000-0000-000066370000}"/>
    <cellStyle name="Percent 4 6 8 5 2" xfId="33186" xr:uid="{A633B5B5-C48F-459E-A3C2-78FBB64E1C87}"/>
    <cellStyle name="Percent 4 6 8 6" xfId="14183" xr:uid="{00000000-0005-0000-0000-000067370000}"/>
    <cellStyle name="Percent 4 6 8 6 2" xfId="33187" xr:uid="{47DF44F0-6FFC-41D5-B09F-477EEB55944A}"/>
    <cellStyle name="Percent 4 6 8 7" xfId="14184" xr:uid="{00000000-0005-0000-0000-000068370000}"/>
    <cellStyle name="Percent 4 6 8 7 2" xfId="33188" xr:uid="{25DF08D2-BD58-4EAA-B120-21B55D9F3EBE}"/>
    <cellStyle name="Percent 4 6 8 8" xfId="14185" xr:uid="{00000000-0005-0000-0000-000069370000}"/>
    <cellStyle name="Percent 4 6 8 8 2" xfId="33189" xr:uid="{9554B88A-C737-47A4-A8DB-FE683B9239E5}"/>
    <cellStyle name="Percent 4 6 8 9" xfId="14186" xr:uid="{00000000-0005-0000-0000-00006A370000}"/>
    <cellStyle name="Percent 4 6 8 9 2" xfId="33190" xr:uid="{54E47F9F-1268-4571-904B-31E26126E90F}"/>
    <cellStyle name="Percent 4 6 9" xfId="14187" xr:uid="{00000000-0005-0000-0000-00006B370000}"/>
    <cellStyle name="Percent 4 6 9 2" xfId="22964" xr:uid="{EC2AFDB2-AE59-4CF9-8CAE-A2874E49CA21}"/>
    <cellStyle name="Percent 4 7" xfId="14188" xr:uid="{00000000-0005-0000-0000-00006C370000}"/>
    <cellStyle name="Percent 4 7 10" xfId="14189" xr:uid="{00000000-0005-0000-0000-00006D370000}"/>
    <cellStyle name="Percent 4 7 10 2" xfId="33191" xr:uid="{D2D95A3D-8298-4044-88C5-63A97E300745}"/>
    <cellStyle name="Percent 4 7 11" xfId="20465" xr:uid="{734916F3-67EF-4FF0-9C25-860DB699AAA8}"/>
    <cellStyle name="Percent 4 7 2" xfId="14190" xr:uid="{00000000-0005-0000-0000-00006E370000}"/>
    <cellStyle name="Percent 4 7 2 2" xfId="22972" xr:uid="{08D56E22-77FC-43FE-B9D8-4C63FD22B8A5}"/>
    <cellStyle name="Percent 4 7 3" xfId="14191" xr:uid="{00000000-0005-0000-0000-00006F370000}"/>
    <cellStyle name="Percent 4 7 3 2" xfId="33192" xr:uid="{142B0B72-D72A-43EF-A4A5-D55FA7DFE92E}"/>
    <cellStyle name="Percent 4 7 4" xfId="14192" xr:uid="{00000000-0005-0000-0000-000070370000}"/>
    <cellStyle name="Percent 4 7 4 2" xfId="33193" xr:uid="{77712731-2F9A-47E1-8160-ADFF7CA2D294}"/>
    <cellStyle name="Percent 4 7 5" xfId="14193" xr:uid="{00000000-0005-0000-0000-000071370000}"/>
    <cellStyle name="Percent 4 7 5 2" xfId="33194" xr:uid="{36D2F4DB-0A17-4890-9565-17DBB0D1359D}"/>
    <cellStyle name="Percent 4 7 6" xfId="14194" xr:uid="{00000000-0005-0000-0000-000072370000}"/>
    <cellStyle name="Percent 4 7 6 2" xfId="33195" xr:uid="{2569324F-A089-4F8B-876A-479A36599275}"/>
    <cellStyle name="Percent 4 7 7" xfId="14195" xr:uid="{00000000-0005-0000-0000-000073370000}"/>
    <cellStyle name="Percent 4 7 7 2" xfId="33196" xr:uid="{B41789E6-F2EE-4056-9CA9-927216F6432D}"/>
    <cellStyle name="Percent 4 7 8" xfId="14196" xr:uid="{00000000-0005-0000-0000-000074370000}"/>
    <cellStyle name="Percent 4 7 8 2" xfId="33197" xr:uid="{2AC5185C-CBBA-424C-B139-9091B675123D}"/>
    <cellStyle name="Percent 4 7 9" xfId="14197" xr:uid="{00000000-0005-0000-0000-000075370000}"/>
    <cellStyle name="Percent 4 7 9 2" xfId="33198" xr:uid="{81ED3884-A091-455F-B9F1-EE2762BD3074}"/>
    <cellStyle name="Percent 4 8" xfId="14198" xr:uid="{00000000-0005-0000-0000-000076370000}"/>
    <cellStyle name="Percent 4 8 10" xfId="14199" xr:uid="{00000000-0005-0000-0000-000077370000}"/>
    <cellStyle name="Percent 4 8 10 2" xfId="33199" xr:uid="{A928E37C-7B7D-4505-9FB2-4767E850545C}"/>
    <cellStyle name="Percent 4 8 11" xfId="20466" xr:uid="{90881AAC-AB77-45F7-B139-EC7E273EEEE9}"/>
    <cellStyle name="Percent 4 8 2" xfId="14200" xr:uid="{00000000-0005-0000-0000-000078370000}"/>
    <cellStyle name="Percent 4 8 2 2" xfId="22973" xr:uid="{37C838EF-C078-4239-A45E-7956B2782B4C}"/>
    <cellStyle name="Percent 4 8 3" xfId="14201" xr:uid="{00000000-0005-0000-0000-000079370000}"/>
    <cellStyle name="Percent 4 8 3 2" xfId="33200" xr:uid="{0D774603-EBD0-4642-AA8A-22C98515647B}"/>
    <cellStyle name="Percent 4 8 4" xfId="14202" xr:uid="{00000000-0005-0000-0000-00007A370000}"/>
    <cellStyle name="Percent 4 8 4 2" xfId="33201" xr:uid="{B30F3957-DC46-4341-B2E8-A4A94D0A00B2}"/>
    <cellStyle name="Percent 4 8 5" xfId="14203" xr:uid="{00000000-0005-0000-0000-00007B370000}"/>
    <cellStyle name="Percent 4 8 5 2" xfId="33202" xr:uid="{0D841204-F80A-442B-A1C0-869F0D0BD530}"/>
    <cellStyle name="Percent 4 8 6" xfId="14204" xr:uid="{00000000-0005-0000-0000-00007C370000}"/>
    <cellStyle name="Percent 4 8 6 2" xfId="33203" xr:uid="{48F9E955-F542-4FD6-8C65-2A1C7E72A521}"/>
    <cellStyle name="Percent 4 8 7" xfId="14205" xr:uid="{00000000-0005-0000-0000-00007D370000}"/>
    <cellStyle name="Percent 4 8 7 2" xfId="33204" xr:uid="{F7F459D8-D4B9-40A3-9C45-F3F364E7717E}"/>
    <cellStyle name="Percent 4 8 8" xfId="14206" xr:uid="{00000000-0005-0000-0000-00007E370000}"/>
    <cellStyle name="Percent 4 8 8 2" xfId="33205" xr:uid="{C088E55B-312D-431C-BA35-83BB2CE3FED0}"/>
    <cellStyle name="Percent 4 8 9" xfId="14207" xr:uid="{00000000-0005-0000-0000-00007F370000}"/>
    <cellStyle name="Percent 4 8 9 2" xfId="33206" xr:uid="{D3419B54-D004-4614-B2E4-6A54B65DCF4C}"/>
    <cellStyle name="Percent 4 9" xfId="14208" xr:uid="{00000000-0005-0000-0000-000080370000}"/>
    <cellStyle name="Percent 4 9 10" xfId="14209" xr:uid="{00000000-0005-0000-0000-000081370000}"/>
    <cellStyle name="Percent 4 9 10 2" xfId="33207" xr:uid="{A9EB4958-10C8-48E6-9551-56AD992DA885}"/>
    <cellStyle name="Percent 4 9 11" xfId="20467" xr:uid="{7EA3F2DC-7AAD-4E16-8EA3-2178DEB06E69}"/>
    <cellStyle name="Percent 4 9 2" xfId="14210" xr:uid="{00000000-0005-0000-0000-000082370000}"/>
    <cellStyle name="Percent 4 9 2 2" xfId="22974" xr:uid="{A075D551-EAD6-4131-AA21-B0D00A326A00}"/>
    <cellStyle name="Percent 4 9 3" xfId="14211" xr:uid="{00000000-0005-0000-0000-000083370000}"/>
    <cellStyle name="Percent 4 9 3 2" xfId="33208" xr:uid="{F53D8F51-A05C-424E-9463-8DFECA104D0B}"/>
    <cellStyle name="Percent 4 9 4" xfId="14212" xr:uid="{00000000-0005-0000-0000-000084370000}"/>
    <cellStyle name="Percent 4 9 4 2" xfId="33209" xr:uid="{3AF674E5-A1C3-4C75-BE08-F7D90C045977}"/>
    <cellStyle name="Percent 4 9 5" xfId="14213" xr:uid="{00000000-0005-0000-0000-000085370000}"/>
    <cellStyle name="Percent 4 9 5 2" xfId="33210" xr:uid="{FA1CD73B-CD7B-495A-B405-82AE4933B71E}"/>
    <cellStyle name="Percent 4 9 6" xfId="14214" xr:uid="{00000000-0005-0000-0000-000086370000}"/>
    <cellStyle name="Percent 4 9 6 2" xfId="33211" xr:uid="{3428B056-6F3E-4626-9255-E90529070174}"/>
    <cellStyle name="Percent 4 9 7" xfId="14215" xr:uid="{00000000-0005-0000-0000-000087370000}"/>
    <cellStyle name="Percent 4 9 7 2" xfId="33212" xr:uid="{D042E381-38DA-4E36-A68F-1161B6750483}"/>
    <cellStyle name="Percent 4 9 8" xfId="14216" xr:uid="{00000000-0005-0000-0000-000088370000}"/>
    <cellStyle name="Percent 4 9 8 2" xfId="33213" xr:uid="{68282756-2CF8-4C6D-83AD-C2B0974F9961}"/>
    <cellStyle name="Percent 4 9 9" xfId="14217" xr:uid="{00000000-0005-0000-0000-000089370000}"/>
    <cellStyle name="Percent 4 9 9 2" xfId="33214" xr:uid="{9E2A05C7-631C-4961-890A-DEF799B0AE85}"/>
    <cellStyle name="Percent 5" xfId="14218" xr:uid="{00000000-0005-0000-0000-00008A370000}"/>
    <cellStyle name="Percent 5 10" xfId="14219" xr:uid="{00000000-0005-0000-0000-00008B370000}"/>
    <cellStyle name="Percent 5 10 2" xfId="14220" xr:uid="{00000000-0005-0000-0000-00008C370000}"/>
    <cellStyle name="Percent 5 10 2 2" xfId="33215" xr:uid="{0B991A70-8715-4829-8708-F77F3E896142}"/>
    <cellStyle name="Percent 5 10 3" xfId="14221" xr:uid="{00000000-0005-0000-0000-00008D370000}"/>
    <cellStyle name="Percent 5 10 3 2" xfId="33216" xr:uid="{815A4100-AB18-4E56-A726-7907744F18E5}"/>
    <cellStyle name="Percent 5 10 4" xfId="14222" xr:uid="{00000000-0005-0000-0000-00008E370000}"/>
    <cellStyle name="Percent 5 10 4 2" xfId="33217" xr:uid="{DF0FA5C7-926D-49C4-ABE4-792BF1970056}"/>
    <cellStyle name="Percent 5 10 5" xfId="14223" xr:uid="{00000000-0005-0000-0000-00008F370000}"/>
    <cellStyle name="Percent 5 10 5 2" xfId="33218" xr:uid="{4E37E376-E876-4EE1-85EE-3A48599828E2}"/>
    <cellStyle name="Percent 5 10 6" xfId="22976" xr:uid="{321B7B60-BD3F-4167-930D-6866E5E1781C}"/>
    <cellStyle name="Percent 5 11" xfId="14224" xr:uid="{00000000-0005-0000-0000-000090370000}"/>
    <cellStyle name="Percent 5 11 2" xfId="14225" xr:uid="{00000000-0005-0000-0000-000091370000}"/>
    <cellStyle name="Percent 5 11 2 2" xfId="14226" xr:uid="{00000000-0005-0000-0000-000092370000}"/>
    <cellStyle name="Percent 5 11 2 2 2" xfId="14227" xr:uid="{00000000-0005-0000-0000-000093370000}"/>
    <cellStyle name="Percent 5 11 2 2 2 2" xfId="14228" xr:uid="{00000000-0005-0000-0000-000094370000}"/>
    <cellStyle name="Percent 5 11 2 2 2 2 2" xfId="33221" xr:uid="{2430C143-BD56-44DB-A861-E4D05A8E3795}"/>
    <cellStyle name="Percent 5 11 2 2 2 3" xfId="33220" xr:uid="{08EB85B3-D898-45DE-97AF-EBD5DF5BF6AB}"/>
    <cellStyle name="Percent 5 11 2 2 3" xfId="14229" xr:uid="{00000000-0005-0000-0000-000095370000}"/>
    <cellStyle name="Percent 5 11 2 2 3 2" xfId="33222" xr:uid="{9BF062FB-96C8-41E6-9C02-408A72912516}"/>
    <cellStyle name="Percent 5 11 2 2 4" xfId="33219" xr:uid="{73FA2067-8F83-465B-8C5A-5A17D80353B8}"/>
    <cellStyle name="Percent 5 11 2 3" xfId="14230" xr:uid="{00000000-0005-0000-0000-000096370000}"/>
    <cellStyle name="Percent 5 11 2 3 2" xfId="14231" xr:uid="{00000000-0005-0000-0000-000097370000}"/>
    <cellStyle name="Percent 5 11 2 3 2 2" xfId="14232" xr:uid="{00000000-0005-0000-0000-000098370000}"/>
    <cellStyle name="Percent 5 11 2 3 2 2 2" xfId="33225" xr:uid="{72E5A261-9A3C-4106-A9AB-DDB7ED7C5AEC}"/>
    <cellStyle name="Percent 5 11 2 3 2 3" xfId="33224" xr:uid="{E7A394B6-3CA4-43B7-A3BE-99954F126A9C}"/>
    <cellStyle name="Percent 5 11 2 3 3" xfId="14233" xr:uid="{00000000-0005-0000-0000-000099370000}"/>
    <cellStyle name="Percent 5 11 2 3 3 2" xfId="33226" xr:uid="{3FED8C24-6DFB-4CD8-90E7-A69DCBC5D169}"/>
    <cellStyle name="Percent 5 11 2 3 4" xfId="33223" xr:uid="{7251064D-A3AC-4700-9C6D-6B3FD8753580}"/>
    <cellStyle name="Percent 5 11 2 4" xfId="14234" xr:uid="{00000000-0005-0000-0000-00009A370000}"/>
    <cellStyle name="Percent 5 11 2 4 2" xfId="14235" xr:uid="{00000000-0005-0000-0000-00009B370000}"/>
    <cellStyle name="Percent 5 11 2 4 2 2" xfId="33228" xr:uid="{25241E19-F5A8-4A6B-84D2-D6B17D256E5F}"/>
    <cellStyle name="Percent 5 11 2 4 3" xfId="33227" xr:uid="{63E4C251-1689-4B6A-B8CB-7F5EF43C4827}"/>
    <cellStyle name="Percent 5 11 2 5" xfId="14236" xr:uid="{00000000-0005-0000-0000-00009C370000}"/>
    <cellStyle name="Percent 5 11 2 5 2" xfId="33229" xr:uid="{46E4FEFF-F55C-4982-81FA-DBF16F519F20}"/>
    <cellStyle name="Percent 5 11 2 6" xfId="14237" xr:uid="{00000000-0005-0000-0000-00009D370000}"/>
    <cellStyle name="Percent 5 11 2 6 2" xfId="33230" xr:uid="{961B2EE8-CADC-414C-AE4D-9572C0FBD3B3}"/>
    <cellStyle name="Percent 5 11 2 7" xfId="14238" xr:uid="{00000000-0005-0000-0000-00009E370000}"/>
    <cellStyle name="Percent 5 11 2 7 2" xfId="33231" xr:uid="{3AE48FF4-CC0C-4F3E-A306-3B502CF2266A}"/>
    <cellStyle name="Percent 5 11 2 8" xfId="14239" xr:uid="{00000000-0005-0000-0000-00009F370000}"/>
    <cellStyle name="Percent 5 11 2 8 2" xfId="33232" xr:uid="{5A56A3BA-8294-4B84-A536-0222DDC3B79E}"/>
    <cellStyle name="Percent 5 11 2 9" xfId="22978" xr:uid="{F1718CCB-9744-45A8-A430-F67E4E91D5BE}"/>
    <cellStyle name="Percent 5 11 3" xfId="14240" xr:uid="{00000000-0005-0000-0000-0000A0370000}"/>
    <cellStyle name="Percent 5 11 3 2" xfId="14241" xr:uid="{00000000-0005-0000-0000-0000A1370000}"/>
    <cellStyle name="Percent 5 11 3 2 2" xfId="14242" xr:uid="{00000000-0005-0000-0000-0000A2370000}"/>
    <cellStyle name="Percent 5 11 3 2 2 2" xfId="33235" xr:uid="{59612475-2EAE-4260-8722-E47C4797342A}"/>
    <cellStyle name="Percent 5 11 3 2 3" xfId="33234" xr:uid="{3667898D-95B8-4DB5-947B-E6E482D3D16A}"/>
    <cellStyle name="Percent 5 11 3 3" xfId="14243" xr:uid="{00000000-0005-0000-0000-0000A3370000}"/>
    <cellStyle name="Percent 5 11 3 3 2" xfId="33236" xr:uid="{60509D51-AEE5-4737-AD23-0E3B6731FC2B}"/>
    <cellStyle name="Percent 5 11 3 4" xfId="33233" xr:uid="{B7C059CB-42AC-4530-B7C2-6067F5E95CF6}"/>
    <cellStyle name="Percent 5 11 4" xfId="14244" xr:uid="{00000000-0005-0000-0000-0000A4370000}"/>
    <cellStyle name="Percent 5 11 4 2" xfId="14245" xr:uid="{00000000-0005-0000-0000-0000A5370000}"/>
    <cellStyle name="Percent 5 11 4 2 2" xfId="14246" xr:uid="{00000000-0005-0000-0000-0000A6370000}"/>
    <cellStyle name="Percent 5 11 4 2 2 2" xfId="33239" xr:uid="{918E1AF8-E546-4525-ACAC-A67C88E15E96}"/>
    <cellStyle name="Percent 5 11 4 2 3" xfId="33238" xr:uid="{C8E899B5-4A2A-4CDC-AC82-C7771D383BFC}"/>
    <cellStyle name="Percent 5 11 4 3" xfId="14247" xr:uid="{00000000-0005-0000-0000-0000A7370000}"/>
    <cellStyle name="Percent 5 11 4 3 2" xfId="33240" xr:uid="{5D699F3B-7074-4EAF-9CC0-4E78BC458C65}"/>
    <cellStyle name="Percent 5 11 4 4" xfId="33237" xr:uid="{069EA8EF-E7A0-49D0-A16A-A6922F6E27AE}"/>
    <cellStyle name="Percent 5 11 5" xfId="14248" xr:uid="{00000000-0005-0000-0000-0000A8370000}"/>
    <cellStyle name="Percent 5 11 5 2" xfId="14249" xr:uid="{00000000-0005-0000-0000-0000A9370000}"/>
    <cellStyle name="Percent 5 11 5 2 2" xfId="33242" xr:uid="{5237F382-B0C6-473C-874F-6555B71DC3D1}"/>
    <cellStyle name="Percent 5 11 5 3" xfId="33241" xr:uid="{470C08B4-9289-4952-B30A-F847C3EFE8A8}"/>
    <cellStyle name="Percent 5 11 6" xfId="14250" xr:uid="{00000000-0005-0000-0000-0000AA370000}"/>
    <cellStyle name="Percent 5 11 6 2" xfId="33243" xr:uid="{05E99417-6B4E-4428-91AE-E0D5B2589E58}"/>
    <cellStyle name="Percent 5 11 7" xfId="14251" xr:uid="{00000000-0005-0000-0000-0000AB370000}"/>
    <cellStyle name="Percent 5 11 7 2" xfId="33244" xr:uid="{54BB5544-87EE-4EFD-A4F3-0BBF55A82497}"/>
    <cellStyle name="Percent 5 11 8" xfId="14252" xr:uid="{00000000-0005-0000-0000-0000AC370000}"/>
    <cellStyle name="Percent 5 11 8 2" xfId="33245" xr:uid="{8A4FB617-111B-41BC-B75E-0103EC8685FE}"/>
    <cellStyle name="Percent 5 11 9" xfId="22977" xr:uid="{E2181C6C-11F1-4F90-84E0-A92B1D3F691D}"/>
    <cellStyle name="Percent 5 12" xfId="14253" xr:uid="{00000000-0005-0000-0000-0000AD370000}"/>
    <cellStyle name="Percent 5 12 2" xfId="22975" xr:uid="{C2F5E228-8C28-4C7E-A41C-E9F188FD5D73}"/>
    <cellStyle name="Percent 5 13" xfId="14254" xr:uid="{00000000-0005-0000-0000-0000AE370000}"/>
    <cellStyle name="Percent 5 13 2" xfId="33246" xr:uid="{D1284E5A-CA0B-41FA-ACDC-7DE117EC2DCF}"/>
    <cellStyle name="Percent 5 14" xfId="14255" xr:uid="{00000000-0005-0000-0000-0000AF370000}"/>
    <cellStyle name="Percent 5 14 2" xfId="33247" xr:uid="{20A43448-5731-4D59-82A3-13F3FA80539F}"/>
    <cellStyle name="Percent 5 15" xfId="14256" xr:uid="{00000000-0005-0000-0000-0000B0370000}"/>
    <cellStyle name="Percent 5 15 2" xfId="33248" xr:uid="{97D6783B-43E4-4EFB-9339-73591C13B99A}"/>
    <cellStyle name="Percent 5 16" xfId="14257" xr:uid="{00000000-0005-0000-0000-0000B1370000}"/>
    <cellStyle name="Percent 5 16 2" xfId="33249" xr:uid="{D8008D45-A760-4245-9277-AC66FB10A99F}"/>
    <cellStyle name="Percent 5 17" xfId="14258" xr:uid="{00000000-0005-0000-0000-0000B2370000}"/>
    <cellStyle name="Percent 5 17 2" xfId="33250" xr:uid="{ACADD42F-7F4F-4154-9AD6-9DB4E6E08F57}"/>
    <cellStyle name="Percent 5 18" xfId="14259" xr:uid="{00000000-0005-0000-0000-0000B3370000}"/>
    <cellStyle name="Percent 5 18 2" xfId="33251" xr:uid="{D8B4484A-9BC5-4E36-AB0B-4DC62EC4D9F8}"/>
    <cellStyle name="Percent 5 19" xfId="20468" xr:uid="{53CE885E-18AC-4797-B726-C4E83F743D2D}"/>
    <cellStyle name="Percent 5 2" xfId="14260" xr:uid="{00000000-0005-0000-0000-0000B4370000}"/>
    <cellStyle name="Percent 5 2 10" xfId="20469" xr:uid="{0A7DDD3E-DFC3-4279-B65C-15E8FB3BEE20}"/>
    <cellStyle name="Percent 5 2 2" xfId="14261" xr:uid="{00000000-0005-0000-0000-0000B5370000}"/>
    <cellStyle name="Percent 5 2 2 2" xfId="22979" xr:uid="{1491FCFC-669B-426C-AF70-96B99879C41C}"/>
    <cellStyle name="Percent 5 2 3" xfId="14262" xr:uid="{00000000-0005-0000-0000-0000B6370000}"/>
    <cellStyle name="Percent 5 2 3 2" xfId="33252" xr:uid="{77F5E19B-DDDC-4FF3-88A9-C810D98F774B}"/>
    <cellStyle name="Percent 5 2 4" xfId="14263" xr:uid="{00000000-0005-0000-0000-0000B7370000}"/>
    <cellStyle name="Percent 5 2 4 2" xfId="33253" xr:uid="{B4BEFF73-B0EE-4BDF-BA7A-BE23C9BC7FDC}"/>
    <cellStyle name="Percent 5 2 5" xfId="14264" xr:uid="{00000000-0005-0000-0000-0000B8370000}"/>
    <cellStyle name="Percent 5 2 5 2" xfId="33254" xr:uid="{DB4C2671-EF19-4E6D-BCD8-9AABB785241D}"/>
    <cellStyle name="Percent 5 2 6" xfId="14265" xr:uid="{00000000-0005-0000-0000-0000B9370000}"/>
    <cellStyle name="Percent 5 2 6 2" xfId="33255" xr:uid="{58B31415-5706-4B73-BB6C-0092C361462B}"/>
    <cellStyle name="Percent 5 2 7" xfId="14266" xr:uid="{00000000-0005-0000-0000-0000BA370000}"/>
    <cellStyle name="Percent 5 2 7 2" xfId="33256" xr:uid="{7047B19A-978D-4B3D-A564-C9EB61DE352C}"/>
    <cellStyle name="Percent 5 2 8" xfId="14267" xr:uid="{00000000-0005-0000-0000-0000BB370000}"/>
    <cellStyle name="Percent 5 2 8 2" xfId="33257" xr:uid="{77C80711-377F-4E80-8445-D019F3E88FAC}"/>
    <cellStyle name="Percent 5 2 9" xfId="14268" xr:uid="{00000000-0005-0000-0000-0000BC370000}"/>
    <cellStyle name="Percent 5 2 9 2" xfId="33258" xr:uid="{A0E7CCE4-9613-4340-A324-ED61E9D2DAEF}"/>
    <cellStyle name="Percent 5 3" xfId="14269" xr:uid="{00000000-0005-0000-0000-0000BD370000}"/>
    <cellStyle name="Percent 5 3 10" xfId="14270" xr:uid="{00000000-0005-0000-0000-0000BE370000}"/>
    <cellStyle name="Percent 5 3 10 2" xfId="33259" xr:uid="{6F54FFB1-6A99-4819-98A0-E3A8CCB3C527}"/>
    <cellStyle name="Percent 5 3 11" xfId="20470" xr:uid="{2FB84781-2313-4EA4-9354-7DC1E231259E}"/>
    <cellStyle name="Percent 5 3 2" xfId="14271" xr:uid="{00000000-0005-0000-0000-0000BF370000}"/>
    <cellStyle name="Percent 5 3 2 10" xfId="22981" xr:uid="{C072BECD-896A-45F7-B91E-ADBEBD8C053E}"/>
    <cellStyle name="Percent 5 3 2 2" xfId="14272" xr:uid="{00000000-0005-0000-0000-0000C0370000}"/>
    <cellStyle name="Percent 5 3 2 2 2" xfId="33260" xr:uid="{4FEF151C-480F-47F6-B7A4-BAEC3D1BEE6A}"/>
    <cellStyle name="Percent 5 3 2 3" xfId="14273" xr:uid="{00000000-0005-0000-0000-0000C1370000}"/>
    <cellStyle name="Percent 5 3 2 3 2" xfId="33261" xr:uid="{F67EECCF-AA2F-4C18-8D8E-20395BB57257}"/>
    <cellStyle name="Percent 5 3 2 4" xfId="14274" xr:uid="{00000000-0005-0000-0000-0000C2370000}"/>
    <cellStyle name="Percent 5 3 2 4 2" xfId="33262" xr:uid="{4917682B-D255-4121-96F3-B524DC669E93}"/>
    <cellStyle name="Percent 5 3 2 5" xfId="14275" xr:uid="{00000000-0005-0000-0000-0000C3370000}"/>
    <cellStyle name="Percent 5 3 2 5 2" xfId="33263" xr:uid="{AAC7CCDF-7BAC-49C0-AD7D-D2B28D98B004}"/>
    <cellStyle name="Percent 5 3 2 6" xfId="14276" xr:uid="{00000000-0005-0000-0000-0000C4370000}"/>
    <cellStyle name="Percent 5 3 2 6 2" xfId="33264" xr:uid="{431726CC-395F-40B3-85AA-6BED1D545080}"/>
    <cellStyle name="Percent 5 3 2 7" xfId="14277" xr:uid="{00000000-0005-0000-0000-0000C5370000}"/>
    <cellStyle name="Percent 5 3 2 7 2" xfId="33265" xr:uid="{9509CAC4-3ACA-4BC1-99A0-9D768C72F76F}"/>
    <cellStyle name="Percent 5 3 2 8" xfId="14278" xr:uid="{00000000-0005-0000-0000-0000C6370000}"/>
    <cellStyle name="Percent 5 3 2 8 2" xfId="33266" xr:uid="{8300E02F-A1E9-4DF8-B673-360EAD0002C2}"/>
    <cellStyle name="Percent 5 3 2 9" xfId="14279" xr:uid="{00000000-0005-0000-0000-0000C7370000}"/>
    <cellStyle name="Percent 5 3 2 9 2" xfId="33267" xr:uid="{4B44C1F3-5CC8-4DDD-9DCA-4CA41A902306}"/>
    <cellStyle name="Percent 5 3 3" xfId="14280" xr:uid="{00000000-0005-0000-0000-0000C8370000}"/>
    <cellStyle name="Percent 5 3 3 2" xfId="22980" xr:uid="{2C2E994C-3ECF-4536-ADA0-CFF83F065C4E}"/>
    <cellStyle name="Percent 5 3 4" xfId="14281" xr:uid="{00000000-0005-0000-0000-0000C9370000}"/>
    <cellStyle name="Percent 5 3 4 2" xfId="33268" xr:uid="{3FFF8037-1DC3-4636-9DE8-E0EB1DA9B0D8}"/>
    <cellStyle name="Percent 5 3 5" xfId="14282" xr:uid="{00000000-0005-0000-0000-0000CA370000}"/>
    <cellStyle name="Percent 5 3 5 2" xfId="33269" xr:uid="{316DD9F9-8EF4-483E-B5D0-07BD2F253C79}"/>
    <cellStyle name="Percent 5 3 6" xfId="14283" xr:uid="{00000000-0005-0000-0000-0000CB370000}"/>
    <cellStyle name="Percent 5 3 6 2" xfId="33270" xr:uid="{E68B2FB1-BA72-43B5-A8A5-AB2CD04B6762}"/>
    <cellStyle name="Percent 5 3 7" xfId="14284" xr:uid="{00000000-0005-0000-0000-0000CC370000}"/>
    <cellStyle name="Percent 5 3 7 2" xfId="33271" xr:uid="{27F31D87-4865-4A6A-9224-CD5C4CCDBB09}"/>
    <cellStyle name="Percent 5 3 8" xfId="14285" xr:uid="{00000000-0005-0000-0000-0000CD370000}"/>
    <cellStyle name="Percent 5 3 8 2" xfId="33272" xr:uid="{5BF9C26A-01F0-4004-A2CB-3CAC229C3F01}"/>
    <cellStyle name="Percent 5 3 9" xfId="14286" xr:uid="{00000000-0005-0000-0000-0000CE370000}"/>
    <cellStyle name="Percent 5 3 9 2" xfId="33273" xr:uid="{EF6667BB-67E1-4156-878F-35A0B3841AF7}"/>
    <cellStyle name="Percent 5 4" xfId="14287" xr:uid="{00000000-0005-0000-0000-0000CF370000}"/>
    <cellStyle name="Percent 5 4 10" xfId="20471" xr:uid="{4E1D5857-B6F5-4E4C-B460-F424C44C6432}"/>
    <cellStyle name="Percent 5 4 2" xfId="14288" xr:uid="{00000000-0005-0000-0000-0000D0370000}"/>
    <cellStyle name="Percent 5 4 2 2" xfId="14289" xr:uid="{00000000-0005-0000-0000-0000D1370000}"/>
    <cellStyle name="Percent 5 4 2 2 2" xfId="33274" xr:uid="{E7AB53FE-AC1F-4110-92D6-2CA8275B19BA}"/>
    <cellStyle name="Percent 5 4 2 3" xfId="14290" xr:uid="{00000000-0005-0000-0000-0000D2370000}"/>
    <cellStyle name="Percent 5 4 2 3 2" xfId="33275" xr:uid="{358C7763-3F20-4581-8782-C29A142F60EB}"/>
    <cellStyle name="Percent 5 4 2 4" xfId="14291" xr:uid="{00000000-0005-0000-0000-0000D3370000}"/>
    <cellStyle name="Percent 5 4 2 4 2" xfId="33276" xr:uid="{7425AD98-4E0E-4B29-9869-FA3CCD3EABD9}"/>
    <cellStyle name="Percent 5 4 2 5" xfId="14292" xr:uid="{00000000-0005-0000-0000-0000D4370000}"/>
    <cellStyle name="Percent 5 4 2 5 2" xfId="33277" xr:uid="{813F6036-11C1-4A6D-8F9B-4D9C35857C6F}"/>
    <cellStyle name="Percent 5 4 2 6" xfId="22983" xr:uid="{DDBC552A-CB61-4F64-94AB-7E0666A59BE4}"/>
    <cellStyle name="Percent 5 4 3" xfId="14293" xr:uid="{00000000-0005-0000-0000-0000D5370000}"/>
    <cellStyle name="Percent 5 4 3 2" xfId="22982" xr:uid="{578F81C3-F3EB-45B8-8D27-3DCB9D05BAA8}"/>
    <cellStyle name="Percent 5 4 4" xfId="14294" xr:uid="{00000000-0005-0000-0000-0000D6370000}"/>
    <cellStyle name="Percent 5 4 4 2" xfId="33278" xr:uid="{86A91A0E-54DB-422B-9631-97DC8650F977}"/>
    <cellStyle name="Percent 5 4 5" xfId="14295" xr:uid="{00000000-0005-0000-0000-0000D7370000}"/>
    <cellStyle name="Percent 5 4 5 2" xfId="33279" xr:uid="{AE978406-2156-472B-9B5F-CAB201315BDA}"/>
    <cellStyle name="Percent 5 4 6" xfId="14296" xr:uid="{00000000-0005-0000-0000-0000D8370000}"/>
    <cellStyle name="Percent 5 4 6 2" xfId="33280" xr:uid="{6EE21DEA-421E-4E7D-98BD-FDB1D628DBE2}"/>
    <cellStyle name="Percent 5 4 7" xfId="14297" xr:uid="{00000000-0005-0000-0000-0000D9370000}"/>
    <cellStyle name="Percent 5 4 7 2" xfId="33281" xr:uid="{0A391E06-C7E9-4A65-8F6B-CBE6F23F0252}"/>
    <cellStyle name="Percent 5 4 8" xfId="14298" xr:uid="{00000000-0005-0000-0000-0000DA370000}"/>
    <cellStyle name="Percent 5 4 8 2" xfId="33282" xr:uid="{BFB0BC86-595F-4B73-9076-F458E556F0D9}"/>
    <cellStyle name="Percent 5 4 9" xfId="14299" xr:uid="{00000000-0005-0000-0000-0000DB370000}"/>
    <cellStyle name="Percent 5 4 9 2" xfId="33283" xr:uid="{65747C49-372B-455B-BC6A-4D0CB1066CD5}"/>
    <cellStyle name="Percent 5 5" xfId="14300" xr:uid="{00000000-0005-0000-0000-0000DC370000}"/>
    <cellStyle name="Percent 5 5 10" xfId="14301" xr:uid="{00000000-0005-0000-0000-0000DD370000}"/>
    <cellStyle name="Percent 5 5 10 2" xfId="33284" xr:uid="{17D88FE0-C25B-4839-A0C8-894136FF3E46}"/>
    <cellStyle name="Percent 5 5 11" xfId="20472" xr:uid="{7C5FC6C4-4C1B-4FC3-9632-8940F96BA7E8}"/>
    <cellStyle name="Percent 5 5 2" xfId="14302" xr:uid="{00000000-0005-0000-0000-0000DE370000}"/>
    <cellStyle name="Percent 5 5 2 2" xfId="14303" xr:uid="{00000000-0005-0000-0000-0000DF370000}"/>
    <cellStyle name="Percent 5 5 2 2 2" xfId="33285" xr:uid="{EFBE0DFC-077B-4043-BA05-344557C384BC}"/>
    <cellStyle name="Percent 5 5 2 3" xfId="14304" xr:uid="{00000000-0005-0000-0000-0000E0370000}"/>
    <cellStyle name="Percent 5 5 2 3 2" xfId="33286" xr:uid="{D96C892E-4FE3-4C44-AEA3-C24D9AD920B8}"/>
    <cellStyle name="Percent 5 5 2 4" xfId="14305" xr:uid="{00000000-0005-0000-0000-0000E1370000}"/>
    <cellStyle name="Percent 5 5 2 4 2" xfId="33287" xr:uid="{1012FA7D-2B00-4264-84E1-5D6D7B6F55AD}"/>
    <cellStyle name="Percent 5 5 2 5" xfId="14306" xr:uid="{00000000-0005-0000-0000-0000E2370000}"/>
    <cellStyle name="Percent 5 5 2 5 2" xfId="33288" xr:uid="{1D4948AA-19A8-4C88-A294-93D806ECEFC0}"/>
    <cellStyle name="Percent 5 5 2 6" xfId="22985" xr:uid="{D4AAD97E-2BFA-4ABE-9932-B01658CD4257}"/>
    <cellStyle name="Percent 5 5 3" xfId="14307" xr:uid="{00000000-0005-0000-0000-0000E3370000}"/>
    <cellStyle name="Percent 5 5 3 2" xfId="14308" xr:uid="{00000000-0005-0000-0000-0000E4370000}"/>
    <cellStyle name="Percent 5 5 3 2 2" xfId="33289" xr:uid="{E8320080-FD2D-4F17-B279-7B6D34683117}"/>
    <cellStyle name="Percent 5 5 3 3" xfId="14309" xr:uid="{00000000-0005-0000-0000-0000E5370000}"/>
    <cellStyle name="Percent 5 5 3 3 2" xfId="33290" xr:uid="{0F6CA72E-40A5-4F1F-A638-2050563E1AB2}"/>
    <cellStyle name="Percent 5 5 3 4" xfId="14310" xr:uid="{00000000-0005-0000-0000-0000E6370000}"/>
    <cellStyle name="Percent 5 5 3 4 2" xfId="33291" xr:uid="{3B93C055-4BB9-44E7-8667-5E1D5AB37262}"/>
    <cellStyle name="Percent 5 5 3 5" xfId="14311" xr:uid="{00000000-0005-0000-0000-0000E7370000}"/>
    <cellStyle name="Percent 5 5 3 5 2" xfId="33292" xr:uid="{D4413172-45B6-422E-B17A-393FEE5EE59D}"/>
    <cellStyle name="Percent 5 5 3 6" xfId="22986" xr:uid="{A6C9C0FA-5945-4E6B-9E89-0D2DCCA9CC81}"/>
    <cellStyle name="Percent 5 5 4" xfId="14312" xr:uid="{00000000-0005-0000-0000-0000E8370000}"/>
    <cellStyle name="Percent 5 5 4 2" xfId="22984" xr:uid="{B5E5B3C3-8190-45AC-A664-54B3AD0CD7C6}"/>
    <cellStyle name="Percent 5 5 5" xfId="14313" xr:uid="{00000000-0005-0000-0000-0000E9370000}"/>
    <cellStyle name="Percent 5 5 5 2" xfId="33293" xr:uid="{5E699433-F08B-4192-9949-4815FA7DB49A}"/>
    <cellStyle name="Percent 5 5 6" xfId="14314" xr:uid="{00000000-0005-0000-0000-0000EA370000}"/>
    <cellStyle name="Percent 5 5 6 2" xfId="33294" xr:uid="{95FA0E8A-FF03-46B5-A6FB-EE328B500AF7}"/>
    <cellStyle name="Percent 5 5 7" xfId="14315" xr:uid="{00000000-0005-0000-0000-0000EB370000}"/>
    <cellStyle name="Percent 5 5 7 2" xfId="33295" xr:uid="{B41C4958-1A4D-438F-81FD-667326154869}"/>
    <cellStyle name="Percent 5 5 8" xfId="14316" xr:uid="{00000000-0005-0000-0000-0000EC370000}"/>
    <cellStyle name="Percent 5 5 8 2" xfId="33296" xr:uid="{9BBBBBE9-3472-411F-AD50-C6E9A590DEBD}"/>
    <cellStyle name="Percent 5 5 9" xfId="14317" xr:uid="{00000000-0005-0000-0000-0000ED370000}"/>
    <cellStyle name="Percent 5 5 9 2" xfId="33297" xr:uid="{5809418C-E7F5-4B50-A388-0D5A9D4326B9}"/>
    <cellStyle name="Percent 5 6" xfId="14318" xr:uid="{00000000-0005-0000-0000-0000EE370000}"/>
    <cellStyle name="Percent 5 6 10" xfId="20473" xr:uid="{F56E4DAF-CBAB-4EDA-A461-E5AA07BA016B}"/>
    <cellStyle name="Percent 5 6 2" xfId="14319" xr:uid="{00000000-0005-0000-0000-0000EF370000}"/>
    <cellStyle name="Percent 5 6 2 2" xfId="22987" xr:uid="{5FA1E6AE-CFF6-4D06-971C-66E3A1E1F674}"/>
    <cellStyle name="Percent 5 6 3" xfId="14320" xr:uid="{00000000-0005-0000-0000-0000F0370000}"/>
    <cellStyle name="Percent 5 6 3 2" xfId="33298" xr:uid="{5A2C4400-A5E0-4381-9324-44969EA98003}"/>
    <cellStyle name="Percent 5 6 4" xfId="14321" xr:uid="{00000000-0005-0000-0000-0000F1370000}"/>
    <cellStyle name="Percent 5 6 4 2" xfId="33299" xr:uid="{B6DF9F58-E63F-44D0-A19A-DF21D9401A58}"/>
    <cellStyle name="Percent 5 6 5" xfId="14322" xr:uid="{00000000-0005-0000-0000-0000F2370000}"/>
    <cellStyle name="Percent 5 6 5 2" xfId="33300" xr:uid="{2F53D653-200F-4B8B-AC37-753AAF613919}"/>
    <cellStyle name="Percent 5 6 6" xfId="14323" xr:uid="{00000000-0005-0000-0000-0000F3370000}"/>
    <cellStyle name="Percent 5 6 6 2" xfId="33301" xr:uid="{C922593E-9941-41F9-90D1-1403270DE5FD}"/>
    <cellStyle name="Percent 5 6 7" xfId="14324" xr:uid="{00000000-0005-0000-0000-0000F4370000}"/>
    <cellStyle name="Percent 5 6 7 2" xfId="33302" xr:uid="{2BA0572E-D0C7-489F-87F7-0037F9007C3A}"/>
    <cellStyle name="Percent 5 6 8" xfId="14325" xr:uid="{00000000-0005-0000-0000-0000F5370000}"/>
    <cellStyle name="Percent 5 6 8 2" xfId="33303" xr:uid="{D476253E-ED4C-4602-B8E5-B14CE7395F8E}"/>
    <cellStyle name="Percent 5 6 9" xfId="14326" xr:uid="{00000000-0005-0000-0000-0000F6370000}"/>
    <cellStyle name="Percent 5 6 9 2" xfId="33304" xr:uid="{EFBEBA63-810B-49AD-9F85-9EFCC6741E10}"/>
    <cellStyle name="Percent 5 7" xfId="14327" xr:uid="{00000000-0005-0000-0000-0000F7370000}"/>
    <cellStyle name="Percent 5 7 10" xfId="20474" xr:uid="{1D9EC2D2-F302-40E0-BCF9-EA4C43B1008E}"/>
    <cellStyle name="Percent 5 7 2" xfId="14328" xr:uid="{00000000-0005-0000-0000-0000F8370000}"/>
    <cellStyle name="Percent 5 7 2 2" xfId="22988" xr:uid="{166B9E03-DAE6-4277-A90B-DEF96A102B2E}"/>
    <cellStyle name="Percent 5 7 3" xfId="14329" xr:uid="{00000000-0005-0000-0000-0000F9370000}"/>
    <cellStyle name="Percent 5 7 3 2" xfId="33305" xr:uid="{B3E4677E-52F5-4009-9EAE-0D74E5224590}"/>
    <cellStyle name="Percent 5 7 4" xfId="14330" xr:uid="{00000000-0005-0000-0000-0000FA370000}"/>
    <cellStyle name="Percent 5 7 4 2" xfId="33306" xr:uid="{FD86B7EF-D29B-4CB4-8D6F-278DA10AF754}"/>
    <cellStyle name="Percent 5 7 5" xfId="14331" xr:uid="{00000000-0005-0000-0000-0000FB370000}"/>
    <cellStyle name="Percent 5 7 5 2" xfId="33307" xr:uid="{8C62B52D-4F5B-4CBA-946B-BFD9220DED2B}"/>
    <cellStyle name="Percent 5 7 6" xfId="14332" xr:uid="{00000000-0005-0000-0000-0000FC370000}"/>
    <cellStyle name="Percent 5 7 6 2" xfId="33308" xr:uid="{DB03059E-E321-49DF-A5D6-C0FC0F7E71D9}"/>
    <cellStyle name="Percent 5 7 7" xfId="14333" xr:uid="{00000000-0005-0000-0000-0000FD370000}"/>
    <cellStyle name="Percent 5 7 7 2" xfId="33309" xr:uid="{9DEB6726-0D18-43A5-A3B6-EF92E7277F6A}"/>
    <cellStyle name="Percent 5 7 8" xfId="14334" xr:uid="{00000000-0005-0000-0000-0000FE370000}"/>
    <cellStyle name="Percent 5 7 8 2" xfId="33310" xr:uid="{757E3709-B7C1-4F53-8A27-9C04E81865C7}"/>
    <cellStyle name="Percent 5 7 9" xfId="14335" xr:uid="{00000000-0005-0000-0000-0000FF370000}"/>
    <cellStyle name="Percent 5 7 9 2" xfId="33311" xr:uid="{AB376DFF-9964-42DE-869F-06946D35C703}"/>
    <cellStyle name="Percent 5 8" xfId="14336" xr:uid="{00000000-0005-0000-0000-000000380000}"/>
    <cellStyle name="Percent 5 8 10" xfId="20475" xr:uid="{ADD3D862-334F-47E3-BC5A-421011285E29}"/>
    <cellStyle name="Percent 5 8 2" xfId="14337" xr:uid="{00000000-0005-0000-0000-000001380000}"/>
    <cellStyle name="Percent 5 8 2 2" xfId="22989" xr:uid="{1EF70C45-6E92-4B68-8C50-81C4F6FF60AF}"/>
    <cellStyle name="Percent 5 8 3" xfId="14338" xr:uid="{00000000-0005-0000-0000-000002380000}"/>
    <cellStyle name="Percent 5 8 3 2" xfId="33312" xr:uid="{5D4E67DE-ADD1-4B69-83D4-36A0167FF168}"/>
    <cellStyle name="Percent 5 8 4" xfId="14339" xr:uid="{00000000-0005-0000-0000-000003380000}"/>
    <cellStyle name="Percent 5 8 4 2" xfId="33313" xr:uid="{913384CF-7893-4BA8-9AD1-8219EAFD9016}"/>
    <cellStyle name="Percent 5 8 5" xfId="14340" xr:uid="{00000000-0005-0000-0000-000004380000}"/>
    <cellStyle name="Percent 5 8 5 2" xfId="33314" xr:uid="{768CD47E-148E-4EC1-AEC9-99FF9EE15739}"/>
    <cellStyle name="Percent 5 8 6" xfId="14341" xr:uid="{00000000-0005-0000-0000-000005380000}"/>
    <cellStyle name="Percent 5 8 6 2" xfId="33315" xr:uid="{260C7BD9-3664-4DB5-B147-10BE91B856A5}"/>
    <cellStyle name="Percent 5 8 7" xfId="14342" xr:uid="{00000000-0005-0000-0000-000006380000}"/>
    <cellStyle name="Percent 5 8 7 2" xfId="33316" xr:uid="{2F6E93F8-E4AC-40BB-B958-6807E9222737}"/>
    <cellStyle name="Percent 5 8 8" xfId="14343" xr:uid="{00000000-0005-0000-0000-000007380000}"/>
    <cellStyle name="Percent 5 8 8 2" xfId="33317" xr:uid="{58435505-71E7-41CE-9FC4-C34DB75105B4}"/>
    <cellStyle name="Percent 5 8 9" xfId="14344" xr:uid="{00000000-0005-0000-0000-000008380000}"/>
    <cellStyle name="Percent 5 8 9 2" xfId="33318" xr:uid="{FBEA2592-358A-40E2-BA65-C8E91A2FC628}"/>
    <cellStyle name="Percent 5 9" xfId="14345" xr:uid="{00000000-0005-0000-0000-000009380000}"/>
    <cellStyle name="Percent 5 9 10" xfId="22990" xr:uid="{C4E7BAAA-64B2-43F6-BC27-B97D5835D1EB}"/>
    <cellStyle name="Percent 5 9 2" xfId="14346" xr:uid="{00000000-0005-0000-0000-00000A380000}"/>
    <cellStyle name="Percent 5 9 2 2" xfId="14347" xr:uid="{00000000-0005-0000-0000-00000B380000}"/>
    <cellStyle name="Percent 5 9 2 2 2" xfId="14348" xr:uid="{00000000-0005-0000-0000-00000C380000}"/>
    <cellStyle name="Percent 5 9 2 2 2 2" xfId="33319" xr:uid="{80D439E7-A997-412F-BBE2-304685B90215}"/>
    <cellStyle name="Percent 5 9 2 2 3" xfId="14349" xr:uid="{00000000-0005-0000-0000-00000D380000}"/>
    <cellStyle name="Percent 5 9 2 2 3 2" xfId="33320" xr:uid="{9EB4E4E9-2BD0-41B3-97DD-AA87B12C55EC}"/>
    <cellStyle name="Percent 5 9 2 2 4" xfId="22992" xr:uid="{5888EE7F-FDDA-4188-A58F-F80DE53166A1}"/>
    <cellStyle name="Percent 5 9 2 3" xfId="14350" xr:uid="{00000000-0005-0000-0000-00000E380000}"/>
    <cellStyle name="Percent 5 9 2 3 2" xfId="33321" xr:uid="{F67649D6-D7FB-4EBA-80B7-929D9E05530F}"/>
    <cellStyle name="Percent 5 9 2 4" xfId="14351" xr:uid="{00000000-0005-0000-0000-00000F380000}"/>
    <cellStyle name="Percent 5 9 2 4 2" xfId="33322" xr:uid="{3A36EDEF-3FB9-4168-8DB7-4670EAB4D230}"/>
    <cellStyle name="Percent 5 9 2 5" xfId="14352" xr:uid="{00000000-0005-0000-0000-000010380000}"/>
    <cellStyle name="Percent 5 9 2 5 2" xfId="33323" xr:uid="{9BE00164-4FB8-4969-9958-F5BC5D44C4BF}"/>
    <cellStyle name="Percent 5 9 2 6" xfId="14353" xr:uid="{00000000-0005-0000-0000-000011380000}"/>
    <cellStyle name="Percent 5 9 2 6 2" xfId="33324" xr:uid="{E21B5575-1B1B-40C8-BED4-6060C3F6318C}"/>
    <cellStyle name="Percent 5 9 2 7" xfId="14354" xr:uid="{00000000-0005-0000-0000-000012380000}"/>
    <cellStyle name="Percent 5 9 2 7 2" xfId="33325" xr:uid="{F6176F15-0523-474D-9DDF-01D1C9A97836}"/>
    <cellStyle name="Percent 5 9 2 8" xfId="22991" xr:uid="{A7C009E3-43FC-4945-AA1C-63A3F827DF5C}"/>
    <cellStyle name="Percent 5 9 3" xfId="14355" xr:uid="{00000000-0005-0000-0000-000013380000}"/>
    <cellStyle name="Percent 5 9 3 2" xfId="14356" xr:uid="{00000000-0005-0000-0000-000014380000}"/>
    <cellStyle name="Percent 5 9 3 2 2" xfId="33327" xr:uid="{D22D284C-CEC0-42AE-BDC1-2B721CC6B3D1}"/>
    <cellStyle name="Percent 5 9 3 3" xfId="14357" xr:uid="{00000000-0005-0000-0000-000015380000}"/>
    <cellStyle name="Percent 5 9 3 3 2" xfId="33328" xr:uid="{D115F7C0-266A-42BB-AAC9-ACC967566B63}"/>
    <cellStyle name="Percent 5 9 3 4" xfId="33326" xr:uid="{D3EA53F1-014A-41DB-9FC6-322A2FA4DEE4}"/>
    <cellStyle name="Percent 5 9 4" xfId="14358" xr:uid="{00000000-0005-0000-0000-000016380000}"/>
    <cellStyle name="Percent 5 9 4 2" xfId="14359" xr:uid="{00000000-0005-0000-0000-000017380000}"/>
    <cellStyle name="Percent 5 9 4 2 2" xfId="14360" xr:uid="{00000000-0005-0000-0000-000018380000}"/>
    <cellStyle name="Percent 5 9 4 2 2 2" xfId="33331" xr:uid="{C6AF52DF-50DE-40B9-A6DB-6B9FC65885C7}"/>
    <cellStyle name="Percent 5 9 4 2 3" xfId="33330" xr:uid="{0829CC60-494E-4DEE-AEF4-BC3B1EFDD7ED}"/>
    <cellStyle name="Percent 5 9 4 3" xfId="14361" xr:uid="{00000000-0005-0000-0000-000019380000}"/>
    <cellStyle name="Percent 5 9 4 3 2" xfId="33332" xr:uid="{7E9174B5-517A-4DFB-9F95-AE99EB36A031}"/>
    <cellStyle name="Percent 5 9 4 4" xfId="14362" xr:uid="{00000000-0005-0000-0000-00001A380000}"/>
    <cellStyle name="Percent 5 9 4 4 2" xfId="33333" xr:uid="{A0742434-6569-40E3-9151-B35945A03C8E}"/>
    <cellStyle name="Percent 5 9 4 5" xfId="33329" xr:uid="{009AC7F2-EED9-4AC5-A457-D11DAD7E481C}"/>
    <cellStyle name="Percent 5 9 5" xfId="14363" xr:uid="{00000000-0005-0000-0000-00001B380000}"/>
    <cellStyle name="Percent 5 9 5 2" xfId="33334" xr:uid="{B4D22946-141B-4886-A0E9-80934F7963DE}"/>
    <cellStyle name="Percent 5 9 6" xfId="14364" xr:uid="{00000000-0005-0000-0000-00001C380000}"/>
    <cellStyle name="Percent 5 9 6 2" xfId="33335" xr:uid="{36A3BF50-0652-434F-AE09-5558CD2B2F4D}"/>
    <cellStyle name="Percent 5 9 7" xfId="14365" xr:uid="{00000000-0005-0000-0000-00001D380000}"/>
    <cellStyle name="Percent 5 9 7 2" xfId="33336" xr:uid="{BCD9DC61-F9F1-4035-A6FB-254FDBF39EEF}"/>
    <cellStyle name="Percent 5 9 8" xfId="14366" xr:uid="{00000000-0005-0000-0000-00001E380000}"/>
    <cellStyle name="Percent 5 9 8 2" xfId="33337" xr:uid="{68DEB7B1-4EA8-4764-91C2-9B752D05CCBC}"/>
    <cellStyle name="Percent 5 9 9" xfId="14367" xr:uid="{00000000-0005-0000-0000-00001F380000}"/>
    <cellStyle name="Percent 5 9 9 2" xfId="33338" xr:uid="{C58AD925-6E5A-4DB3-B7F4-E8EB97919A46}"/>
    <cellStyle name="Percent 6" xfId="14368" xr:uid="{00000000-0005-0000-0000-000020380000}"/>
    <cellStyle name="Percent 6 10" xfId="14369" xr:uid="{00000000-0005-0000-0000-000021380000}"/>
    <cellStyle name="Percent 6 10 2" xfId="14370" xr:uid="{00000000-0005-0000-0000-000022380000}"/>
    <cellStyle name="Percent 6 10 2 2" xfId="14371" xr:uid="{00000000-0005-0000-0000-000023380000}"/>
    <cellStyle name="Percent 6 10 2 2 2" xfId="14372" xr:uid="{00000000-0005-0000-0000-000024380000}"/>
    <cellStyle name="Percent 6 10 2 2 2 2" xfId="33341" xr:uid="{468C86BC-58FA-45D5-A4B8-0F9844D7FC7C}"/>
    <cellStyle name="Percent 6 10 2 2 3" xfId="33340" xr:uid="{C53C67AA-883F-4628-8B3F-6523CF7BA7A3}"/>
    <cellStyle name="Percent 6 10 2 3" xfId="14373" xr:uid="{00000000-0005-0000-0000-000025380000}"/>
    <cellStyle name="Percent 6 10 2 3 2" xfId="33342" xr:uid="{56EE164B-AA52-4B46-B4BD-DB1907CAC422}"/>
    <cellStyle name="Percent 6 10 2 4" xfId="33339" xr:uid="{5AB01A06-A433-46CF-AB97-CECF6CA1B1B4}"/>
    <cellStyle name="Percent 6 10 3" xfId="14374" xr:uid="{00000000-0005-0000-0000-000026380000}"/>
    <cellStyle name="Percent 6 10 3 2" xfId="14375" xr:uid="{00000000-0005-0000-0000-000027380000}"/>
    <cellStyle name="Percent 6 10 3 2 2" xfId="33344" xr:uid="{24DD10A2-5DEA-479F-94FF-31C64E689F3A}"/>
    <cellStyle name="Percent 6 10 3 3" xfId="33343" xr:uid="{5B86AA72-2B83-4BDC-9130-C0B465002D07}"/>
    <cellStyle name="Percent 6 10 4" xfId="14376" xr:uid="{00000000-0005-0000-0000-000028380000}"/>
    <cellStyle name="Percent 6 10 4 2" xfId="33345" xr:uid="{5DAFA074-5870-4667-B213-5E503D22EA75}"/>
    <cellStyle name="Percent 6 10 5" xfId="14377" xr:uid="{00000000-0005-0000-0000-000029380000}"/>
    <cellStyle name="Percent 6 10 5 2" xfId="33346" xr:uid="{57662648-8559-4596-9D7E-170822435328}"/>
    <cellStyle name="Percent 6 10 6" xfId="14378" xr:uid="{00000000-0005-0000-0000-00002A380000}"/>
    <cellStyle name="Percent 6 10 6 2" xfId="33347" xr:uid="{455D402C-EA99-4EAD-A764-1B82B0183F48}"/>
    <cellStyle name="Percent 6 10 7" xfId="14379" xr:uid="{00000000-0005-0000-0000-00002B380000}"/>
    <cellStyle name="Percent 6 10 7 2" xfId="33348" xr:uid="{65D4814E-B6B8-4733-96F4-E0FF653D8C01}"/>
    <cellStyle name="Percent 6 10 8" xfId="22994" xr:uid="{B65A1EAC-E997-447A-8BE8-CE1045BB3A59}"/>
    <cellStyle name="Percent 6 11" xfId="14380" xr:uid="{00000000-0005-0000-0000-00002C380000}"/>
    <cellStyle name="Percent 6 11 2" xfId="14381" xr:uid="{00000000-0005-0000-0000-00002D380000}"/>
    <cellStyle name="Percent 6 11 2 2" xfId="33349" xr:uid="{EC065D9F-042E-434C-AB3B-F62E57D4B814}"/>
    <cellStyle name="Percent 6 11 3" xfId="14382" xr:uid="{00000000-0005-0000-0000-00002E380000}"/>
    <cellStyle name="Percent 6 11 3 2" xfId="33350" xr:uid="{DDB35583-0B5C-49E0-9CFB-1A12E86A2289}"/>
    <cellStyle name="Percent 6 11 4" xfId="22993" xr:uid="{B7BB1630-B1F3-4285-8C97-DD7E3DB6F626}"/>
    <cellStyle name="Percent 6 12" xfId="14383" xr:uid="{00000000-0005-0000-0000-00002F380000}"/>
    <cellStyle name="Percent 6 12 2" xfId="33351" xr:uid="{5B92B7F0-61A8-45FA-BA30-92FFDB75224F}"/>
    <cellStyle name="Percent 6 13" xfId="14384" xr:uid="{00000000-0005-0000-0000-000030380000}"/>
    <cellStyle name="Percent 6 13 2" xfId="33352" xr:uid="{F7AF8E9D-E4C9-4F86-8516-47F8C1CB0B28}"/>
    <cellStyle name="Percent 6 14" xfId="14385" xr:uid="{00000000-0005-0000-0000-000031380000}"/>
    <cellStyle name="Percent 6 14 2" xfId="33353" xr:uid="{1778ABBE-1595-422E-8732-9C36FB0DC51C}"/>
    <cellStyle name="Percent 6 15" xfId="14386" xr:uid="{00000000-0005-0000-0000-000032380000}"/>
    <cellStyle name="Percent 6 15 2" xfId="33354" xr:uid="{8BBB1DD6-0D6B-4DB4-A308-2AFC75B1BE94}"/>
    <cellStyle name="Percent 6 16" xfId="14387" xr:uid="{00000000-0005-0000-0000-000033380000}"/>
    <cellStyle name="Percent 6 16 2" xfId="33355" xr:uid="{73B4D39A-F3B3-4EAA-811E-53914974E570}"/>
    <cellStyle name="Percent 6 17" xfId="14388" xr:uid="{00000000-0005-0000-0000-000034380000}"/>
    <cellStyle name="Percent 6 17 2" xfId="33356" xr:uid="{EFD4DF03-810D-4D8C-8446-880FC2CCD019}"/>
    <cellStyle name="Percent 6 18" xfId="14389" xr:uid="{00000000-0005-0000-0000-000035380000}"/>
    <cellStyle name="Percent 6 18 2" xfId="33357" xr:uid="{06216DFB-3BDE-4E6D-B24E-757510CB47A1}"/>
    <cellStyle name="Percent 6 19" xfId="14390" xr:uid="{00000000-0005-0000-0000-000036380000}"/>
    <cellStyle name="Percent 6 19 2" xfId="33358" xr:uid="{50E032C6-1AD5-47A3-8645-22069C56C220}"/>
    <cellStyle name="Percent 6 2" xfId="14391" xr:uid="{00000000-0005-0000-0000-000037380000}"/>
    <cellStyle name="Percent 6 2 10" xfId="20477" xr:uid="{66844FBC-A8C2-40E1-8475-22ED029F1AA3}"/>
    <cellStyle name="Percent 6 2 2" xfId="14392" xr:uid="{00000000-0005-0000-0000-000038380000}"/>
    <cellStyle name="Percent 6 2 2 2" xfId="22995" xr:uid="{EF620845-32F6-404F-BC57-892EC0C2A5D7}"/>
    <cellStyle name="Percent 6 2 3" xfId="14393" xr:uid="{00000000-0005-0000-0000-000039380000}"/>
    <cellStyle name="Percent 6 2 3 2" xfId="33359" xr:uid="{011026DA-E251-48EA-8065-4772A3497E07}"/>
    <cellStyle name="Percent 6 2 4" xfId="14394" xr:uid="{00000000-0005-0000-0000-00003A380000}"/>
    <cellStyle name="Percent 6 2 4 2" xfId="33360" xr:uid="{38682489-ECE7-42DD-A7F9-7DF3576AB8DA}"/>
    <cellStyle name="Percent 6 2 5" xfId="14395" xr:uid="{00000000-0005-0000-0000-00003B380000}"/>
    <cellStyle name="Percent 6 2 5 2" xfId="33361" xr:uid="{F900DE32-B001-4577-99D9-D386C31AB612}"/>
    <cellStyle name="Percent 6 2 6" xfId="14396" xr:uid="{00000000-0005-0000-0000-00003C380000}"/>
    <cellStyle name="Percent 6 2 6 2" xfId="33362" xr:uid="{A4134361-848A-4ACF-8DA9-D19845C2DC12}"/>
    <cellStyle name="Percent 6 2 7" xfId="14397" xr:uid="{00000000-0005-0000-0000-00003D380000}"/>
    <cellStyle name="Percent 6 2 7 2" xfId="33363" xr:uid="{1506E17A-3BB9-4B8F-902D-6E6B38001B98}"/>
    <cellStyle name="Percent 6 2 8" xfId="14398" xr:uid="{00000000-0005-0000-0000-00003E380000}"/>
    <cellStyle name="Percent 6 2 8 2" xfId="33364" xr:uid="{94E1DE0C-0249-42EF-95A9-4E4CCA2BDD10}"/>
    <cellStyle name="Percent 6 2 9" xfId="14399" xr:uid="{00000000-0005-0000-0000-00003F380000}"/>
    <cellStyle name="Percent 6 2 9 2" xfId="33365" xr:uid="{7CB49752-4013-43E7-9958-760C3B8A8C5E}"/>
    <cellStyle name="Percent 6 20" xfId="20476" xr:uid="{B7497FB9-FE7F-4978-B83E-79DFDF3976C7}"/>
    <cellStyle name="Percent 6 3" xfId="14400" xr:uid="{00000000-0005-0000-0000-000040380000}"/>
    <cellStyle name="Percent 6 3 10" xfId="14401" xr:uid="{00000000-0005-0000-0000-000041380000}"/>
    <cellStyle name="Percent 6 3 10 2" xfId="33366" xr:uid="{8644F34E-74ED-4416-9BAF-DEF7CEC23492}"/>
    <cellStyle name="Percent 6 3 11" xfId="20478" xr:uid="{8C2CE64B-2FDF-4858-8D95-7F7C6444C015}"/>
    <cellStyle name="Percent 6 3 2" xfId="14402" xr:uid="{00000000-0005-0000-0000-000042380000}"/>
    <cellStyle name="Percent 6 3 2 2" xfId="14403" xr:uid="{00000000-0005-0000-0000-000043380000}"/>
    <cellStyle name="Percent 6 3 2 2 2" xfId="33367" xr:uid="{FBDAF2B8-D143-4F13-AA83-442834AF59B5}"/>
    <cellStyle name="Percent 6 3 2 3" xfId="14404" xr:uid="{00000000-0005-0000-0000-000044380000}"/>
    <cellStyle name="Percent 6 3 2 3 2" xfId="33368" xr:uid="{66599417-90F5-4F5A-88F7-F48D66DBAFFB}"/>
    <cellStyle name="Percent 6 3 2 4" xfId="14405" xr:uid="{00000000-0005-0000-0000-000045380000}"/>
    <cellStyle name="Percent 6 3 2 4 2" xfId="33369" xr:uid="{1365B13F-8069-4B74-A41E-7DAFFB30AC6A}"/>
    <cellStyle name="Percent 6 3 2 5" xfId="14406" xr:uid="{00000000-0005-0000-0000-000046380000}"/>
    <cellStyle name="Percent 6 3 2 5 2" xfId="33370" xr:uid="{53968BB7-B71A-4391-BBF5-D70166739C14}"/>
    <cellStyle name="Percent 6 3 2 6" xfId="22997" xr:uid="{43C2FE65-FBEE-43E1-AD5A-4AD28EC8F424}"/>
    <cellStyle name="Percent 6 3 3" xfId="14407" xr:uid="{00000000-0005-0000-0000-000047380000}"/>
    <cellStyle name="Percent 6 3 3 2" xfId="14408" xr:uid="{00000000-0005-0000-0000-000048380000}"/>
    <cellStyle name="Percent 6 3 3 2 2" xfId="33371" xr:uid="{65A1B2B2-4870-4A29-8A94-F9CAEEF52A65}"/>
    <cellStyle name="Percent 6 3 3 3" xfId="14409" xr:uid="{00000000-0005-0000-0000-000049380000}"/>
    <cellStyle name="Percent 6 3 3 3 2" xfId="33372" xr:uid="{FBD3FC07-2534-4AB1-93C8-2EB0F09AD36A}"/>
    <cellStyle name="Percent 6 3 3 4" xfId="14410" xr:uid="{00000000-0005-0000-0000-00004A380000}"/>
    <cellStyle name="Percent 6 3 3 4 2" xfId="33373" xr:uid="{3A6C6525-6DFB-4E57-9F09-D6CBAC2CC44B}"/>
    <cellStyle name="Percent 6 3 3 5" xfId="14411" xr:uid="{00000000-0005-0000-0000-00004B380000}"/>
    <cellStyle name="Percent 6 3 3 5 2" xfId="33374" xr:uid="{F8EF8428-5FCB-412B-B021-6C4DF502208A}"/>
    <cellStyle name="Percent 6 3 3 6" xfId="22998" xr:uid="{C080285C-D0A9-4D03-9846-34717C711C01}"/>
    <cellStyle name="Percent 6 3 4" xfId="14412" xr:uid="{00000000-0005-0000-0000-00004C380000}"/>
    <cellStyle name="Percent 6 3 4 2" xfId="22996" xr:uid="{E7B71C3D-46D7-412E-B23B-FF9378A1B9DC}"/>
    <cellStyle name="Percent 6 3 5" xfId="14413" xr:uid="{00000000-0005-0000-0000-00004D380000}"/>
    <cellStyle name="Percent 6 3 5 2" xfId="33375" xr:uid="{007C4222-C813-40F2-9287-24B2D435C396}"/>
    <cellStyle name="Percent 6 3 6" xfId="14414" xr:uid="{00000000-0005-0000-0000-00004E380000}"/>
    <cellStyle name="Percent 6 3 6 2" xfId="33376" xr:uid="{B4B6AC47-6879-41BD-859F-8CEC488F5BDD}"/>
    <cellStyle name="Percent 6 3 7" xfId="14415" xr:uid="{00000000-0005-0000-0000-00004F380000}"/>
    <cellStyle name="Percent 6 3 7 2" xfId="33377" xr:uid="{AB959D1F-FF80-43CD-BA62-9778C0BF11C7}"/>
    <cellStyle name="Percent 6 3 8" xfId="14416" xr:uid="{00000000-0005-0000-0000-000050380000}"/>
    <cellStyle name="Percent 6 3 8 2" xfId="33378" xr:uid="{FE144B77-4BF0-4EB9-8CA5-2F0E621899DE}"/>
    <cellStyle name="Percent 6 3 9" xfId="14417" xr:uid="{00000000-0005-0000-0000-000051380000}"/>
    <cellStyle name="Percent 6 3 9 2" xfId="33379" xr:uid="{1C03334B-5EF1-4E40-82DB-97E61C77C8B7}"/>
    <cellStyle name="Percent 6 4" xfId="14418" xr:uid="{00000000-0005-0000-0000-000052380000}"/>
    <cellStyle name="Percent 6 4 10" xfId="20479" xr:uid="{3C6D448A-CFF3-4C7B-B39F-A00C02967E7A}"/>
    <cellStyle name="Percent 6 4 2" xfId="14419" xr:uid="{00000000-0005-0000-0000-000053380000}"/>
    <cellStyle name="Percent 6 4 2 2" xfId="22999" xr:uid="{9DD88189-D1CD-4015-B278-AFA0393AFE55}"/>
    <cellStyle name="Percent 6 4 3" xfId="14420" xr:uid="{00000000-0005-0000-0000-000054380000}"/>
    <cellStyle name="Percent 6 4 3 2" xfId="33380" xr:uid="{7FF30438-6A9D-4EFF-BEEF-C2E6879D9E77}"/>
    <cellStyle name="Percent 6 4 4" xfId="14421" xr:uid="{00000000-0005-0000-0000-000055380000}"/>
    <cellStyle name="Percent 6 4 4 2" xfId="33381" xr:uid="{EAF68F85-A13C-4E12-AB0F-C52E5B2ED20F}"/>
    <cellStyle name="Percent 6 4 5" xfId="14422" xr:uid="{00000000-0005-0000-0000-000056380000}"/>
    <cellStyle name="Percent 6 4 5 2" xfId="33382" xr:uid="{64439BA5-3425-484F-9B54-9D73AE668D5A}"/>
    <cellStyle name="Percent 6 4 6" xfId="14423" xr:uid="{00000000-0005-0000-0000-000057380000}"/>
    <cellStyle name="Percent 6 4 6 2" xfId="33383" xr:uid="{E7D38F92-C00F-4045-8CDD-F6521827EA03}"/>
    <cellStyle name="Percent 6 4 7" xfId="14424" xr:uid="{00000000-0005-0000-0000-000058380000}"/>
    <cellStyle name="Percent 6 4 7 2" xfId="33384" xr:uid="{616E1E59-76F2-47CD-9BBC-F5D212A52948}"/>
    <cellStyle name="Percent 6 4 8" xfId="14425" xr:uid="{00000000-0005-0000-0000-000059380000}"/>
    <cellStyle name="Percent 6 4 8 2" xfId="33385" xr:uid="{6F3084B7-5313-4C7D-8D90-EF7AB602A7E2}"/>
    <cellStyle name="Percent 6 4 9" xfId="14426" xr:uid="{00000000-0005-0000-0000-00005A380000}"/>
    <cellStyle name="Percent 6 4 9 2" xfId="33386" xr:uid="{A84D5BD6-58FD-434E-A71E-DE06A1649931}"/>
    <cellStyle name="Percent 6 5" xfId="14427" xr:uid="{00000000-0005-0000-0000-00005B380000}"/>
    <cellStyle name="Percent 6 5 10" xfId="20480" xr:uid="{C1E290FD-4ADC-4E38-8CC7-D92A83541A5F}"/>
    <cellStyle name="Percent 6 5 2" xfId="14428" xr:uid="{00000000-0005-0000-0000-00005C380000}"/>
    <cellStyle name="Percent 6 5 2 2" xfId="23000" xr:uid="{93A46587-1257-4AA0-AE23-F01D5D8C2215}"/>
    <cellStyle name="Percent 6 5 3" xfId="14429" xr:uid="{00000000-0005-0000-0000-00005D380000}"/>
    <cellStyle name="Percent 6 5 3 2" xfId="33387" xr:uid="{34DBDD99-CB6C-4086-9FCE-B398A8DFD39D}"/>
    <cellStyle name="Percent 6 5 4" xfId="14430" xr:uid="{00000000-0005-0000-0000-00005E380000}"/>
    <cellStyle name="Percent 6 5 4 2" xfId="33388" xr:uid="{35E42922-48E2-4536-B8E3-0DF047412593}"/>
    <cellStyle name="Percent 6 5 5" xfId="14431" xr:uid="{00000000-0005-0000-0000-00005F380000}"/>
    <cellStyle name="Percent 6 5 5 2" xfId="33389" xr:uid="{7D8BEBA5-1C9C-4F38-AA97-714492F6950E}"/>
    <cellStyle name="Percent 6 5 6" xfId="14432" xr:uid="{00000000-0005-0000-0000-000060380000}"/>
    <cellStyle name="Percent 6 5 6 2" xfId="33390" xr:uid="{70A0F424-A041-496B-A7E8-F782966D19EA}"/>
    <cellStyle name="Percent 6 5 7" xfId="14433" xr:uid="{00000000-0005-0000-0000-000061380000}"/>
    <cellStyle name="Percent 6 5 7 2" xfId="33391" xr:uid="{9D9CEAAE-718C-4B8C-873F-238215FE48D2}"/>
    <cellStyle name="Percent 6 5 8" xfId="14434" xr:uid="{00000000-0005-0000-0000-000062380000}"/>
    <cellStyle name="Percent 6 5 8 2" xfId="33392" xr:uid="{E9E05CC9-55AA-43C3-AD00-2A4947411852}"/>
    <cellStyle name="Percent 6 5 9" xfId="14435" xr:uid="{00000000-0005-0000-0000-000063380000}"/>
    <cellStyle name="Percent 6 5 9 2" xfId="33393" xr:uid="{E1297798-828C-4F05-9476-46261F0FB79E}"/>
    <cellStyle name="Percent 6 6" xfId="14436" xr:uid="{00000000-0005-0000-0000-000064380000}"/>
    <cellStyle name="Percent 6 6 10" xfId="20481" xr:uid="{A5651EB4-9DDE-4B20-A0B7-4A7D38BE833E}"/>
    <cellStyle name="Percent 6 6 2" xfId="14437" xr:uid="{00000000-0005-0000-0000-000065380000}"/>
    <cellStyle name="Percent 6 6 2 2" xfId="23001" xr:uid="{B6841036-6D72-413A-AF3F-39E3B47A5681}"/>
    <cellStyle name="Percent 6 6 3" xfId="14438" xr:uid="{00000000-0005-0000-0000-000066380000}"/>
    <cellStyle name="Percent 6 6 3 2" xfId="33394" xr:uid="{84FD0084-58A9-4A09-9B11-AEE158891854}"/>
    <cellStyle name="Percent 6 6 4" xfId="14439" xr:uid="{00000000-0005-0000-0000-000067380000}"/>
    <cellStyle name="Percent 6 6 4 2" xfId="33395" xr:uid="{B5A69FC7-674F-484F-9C80-7C735FC85604}"/>
    <cellStyle name="Percent 6 6 5" xfId="14440" xr:uid="{00000000-0005-0000-0000-000068380000}"/>
    <cellStyle name="Percent 6 6 5 2" xfId="33396" xr:uid="{C25D8330-E11F-41A3-8324-F746EBED905D}"/>
    <cellStyle name="Percent 6 6 6" xfId="14441" xr:uid="{00000000-0005-0000-0000-000069380000}"/>
    <cellStyle name="Percent 6 6 6 2" xfId="33397" xr:uid="{9721F183-4AB8-4109-B59F-A0A4FBA211CD}"/>
    <cellStyle name="Percent 6 6 7" xfId="14442" xr:uid="{00000000-0005-0000-0000-00006A380000}"/>
    <cellStyle name="Percent 6 6 7 2" xfId="33398" xr:uid="{4BE0A5DD-A2CE-44E9-BD10-B19FDE42216E}"/>
    <cellStyle name="Percent 6 6 8" xfId="14443" xr:uid="{00000000-0005-0000-0000-00006B380000}"/>
    <cellStyle name="Percent 6 6 8 2" xfId="33399" xr:uid="{7EB666FC-8392-4605-AACF-D2CBE3C4CCC8}"/>
    <cellStyle name="Percent 6 6 9" xfId="14444" xr:uid="{00000000-0005-0000-0000-00006C380000}"/>
    <cellStyle name="Percent 6 6 9 2" xfId="33400" xr:uid="{44FACF7E-BC7A-443D-845F-74EC212D1526}"/>
    <cellStyle name="Percent 6 7" xfId="14445" xr:uid="{00000000-0005-0000-0000-00006D380000}"/>
    <cellStyle name="Percent 6 7 10" xfId="20482" xr:uid="{904BD85A-ED88-4FBD-9EEA-FDA5D105B64D}"/>
    <cellStyle name="Percent 6 7 2" xfId="14446" xr:uid="{00000000-0005-0000-0000-00006E380000}"/>
    <cellStyle name="Percent 6 7 2 2" xfId="23002" xr:uid="{2D0ADD36-6C16-4244-B2AB-4B126C523E3C}"/>
    <cellStyle name="Percent 6 7 3" xfId="14447" xr:uid="{00000000-0005-0000-0000-00006F380000}"/>
    <cellStyle name="Percent 6 7 3 2" xfId="33401" xr:uid="{0E6FFF8D-CED7-4ABC-9636-AC80A021A73F}"/>
    <cellStyle name="Percent 6 7 4" xfId="14448" xr:uid="{00000000-0005-0000-0000-000070380000}"/>
    <cellStyle name="Percent 6 7 4 2" xfId="33402" xr:uid="{BB2BF8AE-516E-45FE-A8AD-4E59633B712C}"/>
    <cellStyle name="Percent 6 7 5" xfId="14449" xr:uid="{00000000-0005-0000-0000-000071380000}"/>
    <cellStyle name="Percent 6 7 5 2" xfId="33403" xr:uid="{995120ED-3C0B-4DFE-A5E3-3060585D42BD}"/>
    <cellStyle name="Percent 6 7 6" xfId="14450" xr:uid="{00000000-0005-0000-0000-000072380000}"/>
    <cellStyle name="Percent 6 7 6 2" xfId="33404" xr:uid="{EFE28326-6519-4B9C-9E87-57FCED8ABEE3}"/>
    <cellStyle name="Percent 6 7 7" xfId="14451" xr:uid="{00000000-0005-0000-0000-000073380000}"/>
    <cellStyle name="Percent 6 7 7 2" xfId="33405" xr:uid="{46BC25AA-766F-4918-968B-662D3C0D87A1}"/>
    <cellStyle name="Percent 6 7 8" xfId="14452" xr:uid="{00000000-0005-0000-0000-000074380000}"/>
    <cellStyle name="Percent 6 7 8 2" xfId="33406" xr:uid="{37337BDF-842A-4EC8-A468-41B4CE990D4B}"/>
    <cellStyle name="Percent 6 7 9" xfId="14453" xr:uid="{00000000-0005-0000-0000-000075380000}"/>
    <cellStyle name="Percent 6 7 9 2" xfId="33407" xr:uid="{25075652-63AE-4E18-AFE1-31196F085754}"/>
    <cellStyle name="Percent 6 8" xfId="14454" xr:uid="{00000000-0005-0000-0000-000076380000}"/>
    <cellStyle name="Percent 6 8 10" xfId="20483" xr:uid="{8628B081-3DCA-41DE-B259-956291B440F6}"/>
    <cellStyle name="Percent 6 8 2" xfId="14455" xr:uid="{00000000-0005-0000-0000-000077380000}"/>
    <cellStyle name="Percent 6 8 2 2" xfId="23003" xr:uid="{C5BCA97C-CC35-4F87-9B8B-51746D10CFF2}"/>
    <cellStyle name="Percent 6 8 3" xfId="14456" xr:uid="{00000000-0005-0000-0000-000078380000}"/>
    <cellStyle name="Percent 6 8 3 2" xfId="33408" xr:uid="{70E1C616-988D-4134-8EB8-93BCC77293BD}"/>
    <cellStyle name="Percent 6 8 4" xfId="14457" xr:uid="{00000000-0005-0000-0000-000079380000}"/>
    <cellStyle name="Percent 6 8 4 2" xfId="33409" xr:uid="{4C187729-BFA1-4837-95E0-DA40211E2496}"/>
    <cellStyle name="Percent 6 8 5" xfId="14458" xr:uid="{00000000-0005-0000-0000-00007A380000}"/>
    <cellStyle name="Percent 6 8 5 2" xfId="33410" xr:uid="{1EFA00E4-9471-430C-B028-CDF831E0129D}"/>
    <cellStyle name="Percent 6 8 6" xfId="14459" xr:uid="{00000000-0005-0000-0000-00007B380000}"/>
    <cellStyle name="Percent 6 8 6 2" xfId="33411" xr:uid="{4448F60C-72AA-4B32-9CCC-5B999997E472}"/>
    <cellStyle name="Percent 6 8 7" xfId="14460" xr:uid="{00000000-0005-0000-0000-00007C380000}"/>
    <cellStyle name="Percent 6 8 7 2" xfId="33412" xr:uid="{413CE6A8-2033-4766-8CAF-B0B9B26067A6}"/>
    <cellStyle name="Percent 6 8 8" xfId="14461" xr:uid="{00000000-0005-0000-0000-00007D380000}"/>
    <cellStyle name="Percent 6 8 8 2" xfId="33413" xr:uid="{884FAECA-A77F-42A1-A72E-1A4D2258A9DB}"/>
    <cellStyle name="Percent 6 8 9" xfId="14462" xr:uid="{00000000-0005-0000-0000-00007E380000}"/>
    <cellStyle name="Percent 6 8 9 2" xfId="33414" xr:uid="{5A011253-D130-4C79-844A-6DBEF35F3835}"/>
    <cellStyle name="Percent 6 9" xfId="14463" xr:uid="{00000000-0005-0000-0000-00007F380000}"/>
    <cellStyle name="Percent 6 9 10" xfId="23004" xr:uid="{BF7BC944-273F-4FCF-AE5A-9710C2AAFAE3}"/>
    <cellStyle name="Percent 6 9 2" xfId="14464" xr:uid="{00000000-0005-0000-0000-000080380000}"/>
    <cellStyle name="Percent 6 9 2 2" xfId="14465" xr:uid="{00000000-0005-0000-0000-000081380000}"/>
    <cellStyle name="Percent 6 9 2 2 2" xfId="14466" xr:uid="{00000000-0005-0000-0000-000082380000}"/>
    <cellStyle name="Percent 6 9 2 2 2 2" xfId="33417" xr:uid="{BCCA10F3-D6F4-4EF2-94D2-8AB494B6C632}"/>
    <cellStyle name="Percent 6 9 2 2 3" xfId="33416" xr:uid="{EA8E33AB-7977-4C8D-ABBC-4311B1A64025}"/>
    <cellStyle name="Percent 6 9 2 3" xfId="14467" xr:uid="{00000000-0005-0000-0000-000083380000}"/>
    <cellStyle name="Percent 6 9 2 3 2" xfId="33418" xr:uid="{7AB968E3-B6DB-4BB5-9A6F-1EE12D1B112F}"/>
    <cellStyle name="Percent 6 9 2 4" xfId="14468" xr:uid="{00000000-0005-0000-0000-000084380000}"/>
    <cellStyle name="Percent 6 9 2 4 2" xfId="33419" xr:uid="{961E796E-38C9-480D-8D1F-7F45603FD40F}"/>
    <cellStyle name="Percent 6 9 2 5" xfId="33415" xr:uid="{45D6FA72-0A03-4143-86EE-3020243E60B1}"/>
    <cellStyle name="Percent 6 9 3" xfId="14469" xr:uid="{00000000-0005-0000-0000-000085380000}"/>
    <cellStyle name="Percent 6 9 3 2" xfId="14470" xr:uid="{00000000-0005-0000-0000-000086380000}"/>
    <cellStyle name="Percent 6 9 3 2 2" xfId="14471" xr:uid="{00000000-0005-0000-0000-000087380000}"/>
    <cellStyle name="Percent 6 9 3 2 2 2" xfId="33422" xr:uid="{43DE71E1-08DB-4DA6-AE5A-4C07F862B8F3}"/>
    <cellStyle name="Percent 6 9 3 2 3" xfId="33421" xr:uid="{1FBE6AF1-3349-46F8-9D59-6B7B71B170B3}"/>
    <cellStyle name="Percent 6 9 3 3" xfId="14472" xr:uid="{00000000-0005-0000-0000-000088380000}"/>
    <cellStyle name="Percent 6 9 3 3 2" xfId="33423" xr:uid="{48FEF39C-0493-428A-AE96-274DD18ED70B}"/>
    <cellStyle name="Percent 6 9 3 4" xfId="14473" xr:uid="{00000000-0005-0000-0000-000089380000}"/>
    <cellStyle name="Percent 6 9 3 4 2" xfId="33424" xr:uid="{1BE42409-087E-45BF-9E66-D6C1C5408D90}"/>
    <cellStyle name="Percent 6 9 3 5" xfId="33420" xr:uid="{845FAFF4-05EE-445D-AFA1-840882DD8031}"/>
    <cellStyle name="Percent 6 9 4" xfId="14474" xr:uid="{00000000-0005-0000-0000-00008A380000}"/>
    <cellStyle name="Percent 6 9 4 2" xfId="14475" xr:uid="{00000000-0005-0000-0000-00008B380000}"/>
    <cellStyle name="Percent 6 9 4 2 2" xfId="33426" xr:uid="{F9F6DCC2-1A75-4EF1-B4A7-D0151BD05420}"/>
    <cellStyle name="Percent 6 9 4 3" xfId="14476" xr:uid="{00000000-0005-0000-0000-00008C380000}"/>
    <cellStyle name="Percent 6 9 4 3 2" xfId="33427" xr:uid="{020E8862-61EC-496A-98CB-F06A30C861C3}"/>
    <cellStyle name="Percent 6 9 4 4" xfId="33425" xr:uid="{3C009B74-75CF-409C-AAE1-93F36337BD29}"/>
    <cellStyle name="Percent 6 9 5" xfId="14477" xr:uid="{00000000-0005-0000-0000-00008D380000}"/>
    <cellStyle name="Percent 6 9 5 2" xfId="33428" xr:uid="{3DA9A4F0-C735-4127-951C-D91F552EF386}"/>
    <cellStyle name="Percent 6 9 6" xfId="14478" xr:uid="{00000000-0005-0000-0000-00008E380000}"/>
    <cellStyle name="Percent 6 9 6 2" xfId="33429" xr:uid="{6A9A50D3-05C4-438A-A022-2AD497FF8C77}"/>
    <cellStyle name="Percent 6 9 7" xfId="14479" xr:uid="{00000000-0005-0000-0000-00008F380000}"/>
    <cellStyle name="Percent 6 9 7 2" xfId="33430" xr:uid="{6FD36B54-DF48-4826-875C-0082DEC073AB}"/>
    <cellStyle name="Percent 6 9 8" xfId="14480" xr:uid="{00000000-0005-0000-0000-000090380000}"/>
    <cellStyle name="Percent 6 9 8 2" xfId="33431" xr:uid="{48F288F8-D28F-4868-AA4D-8BC40B089231}"/>
    <cellStyle name="Percent 6 9 9" xfId="14481" xr:uid="{00000000-0005-0000-0000-000091380000}"/>
    <cellStyle name="Percent 6 9 9 2" xfId="33432" xr:uid="{4DDC9E6A-DD87-432D-B484-FAD61488B56F}"/>
    <cellStyle name="Percent 7" xfId="14482" xr:uid="{00000000-0005-0000-0000-000092380000}"/>
    <cellStyle name="Percent 7 10" xfId="14483" xr:uid="{00000000-0005-0000-0000-000093380000}"/>
    <cellStyle name="Percent 7 10 2" xfId="14484" xr:uid="{00000000-0005-0000-0000-000094380000}"/>
    <cellStyle name="Percent 7 10 2 2" xfId="14485" xr:uid="{00000000-0005-0000-0000-000095380000}"/>
    <cellStyle name="Percent 7 10 2 2 2" xfId="14486" xr:uid="{00000000-0005-0000-0000-000096380000}"/>
    <cellStyle name="Percent 7 10 2 2 2 2" xfId="33435" xr:uid="{AB1147D3-0C7D-4E8D-AD5C-4934776D666C}"/>
    <cellStyle name="Percent 7 10 2 2 3" xfId="33434" xr:uid="{523C1C7A-52F4-4978-A8DF-DDF70E523164}"/>
    <cellStyle name="Percent 7 10 2 3" xfId="14487" xr:uid="{00000000-0005-0000-0000-000097380000}"/>
    <cellStyle name="Percent 7 10 2 3 2" xfId="33436" xr:uid="{E0777158-EF68-43F0-B98D-70AF03ABDAC9}"/>
    <cellStyle name="Percent 7 10 2 4" xfId="33433" xr:uid="{5AE7300B-C3C3-4318-AD0D-40D4AAFBE34C}"/>
    <cellStyle name="Percent 7 10 3" xfId="14488" xr:uid="{00000000-0005-0000-0000-000098380000}"/>
    <cellStyle name="Percent 7 10 3 2" xfId="14489" xr:uid="{00000000-0005-0000-0000-000099380000}"/>
    <cellStyle name="Percent 7 10 3 2 2" xfId="33438" xr:uid="{6BF7EC8A-A51C-4F68-B381-A9AE57E927AA}"/>
    <cellStyle name="Percent 7 10 3 3" xfId="33437" xr:uid="{802006A9-63C6-4115-9833-ECC4D9EA0D28}"/>
    <cellStyle name="Percent 7 10 4" xfId="14490" xr:uid="{00000000-0005-0000-0000-00009A380000}"/>
    <cellStyle name="Percent 7 10 4 2" xfId="33439" xr:uid="{892DA416-5726-43DE-8F21-489C059498F6}"/>
    <cellStyle name="Percent 7 10 5" xfId="14491" xr:uid="{00000000-0005-0000-0000-00009B380000}"/>
    <cellStyle name="Percent 7 10 5 2" xfId="33440" xr:uid="{FA90ECCA-F48C-4EF7-A01C-04E42B5CF2E5}"/>
    <cellStyle name="Percent 7 10 6" xfId="14492" xr:uid="{00000000-0005-0000-0000-00009C380000}"/>
    <cellStyle name="Percent 7 10 6 2" xfId="33441" xr:uid="{FD98382E-6C11-4B00-A721-7A106DF84377}"/>
    <cellStyle name="Percent 7 10 7" xfId="14493" xr:uid="{00000000-0005-0000-0000-00009D380000}"/>
    <cellStyle name="Percent 7 10 7 2" xfId="33442" xr:uid="{0173BA0B-76D9-47F0-BBDB-1AE19D365E95}"/>
    <cellStyle name="Percent 7 10 8" xfId="23006" xr:uid="{CB2429FC-3FD2-487E-818E-29046734AEE4}"/>
    <cellStyle name="Percent 7 11" xfId="14494" xr:uid="{00000000-0005-0000-0000-00009E380000}"/>
    <cellStyle name="Percent 7 11 2" xfId="14495" xr:uid="{00000000-0005-0000-0000-00009F380000}"/>
    <cellStyle name="Percent 7 11 2 2" xfId="33443" xr:uid="{C0CA8FED-B6F3-434B-A491-57DB4152078B}"/>
    <cellStyle name="Percent 7 11 3" xfId="14496" xr:uid="{00000000-0005-0000-0000-0000A0380000}"/>
    <cellStyle name="Percent 7 11 3 2" xfId="33444" xr:uid="{6790B803-50FE-41D8-A986-65A6714C21DA}"/>
    <cellStyle name="Percent 7 11 4" xfId="23005" xr:uid="{40C79320-7EAE-4E2C-81A0-C6CFE58A8984}"/>
    <cellStyle name="Percent 7 12" xfId="14497" xr:uid="{00000000-0005-0000-0000-0000A1380000}"/>
    <cellStyle name="Percent 7 12 2" xfId="33445" xr:uid="{FA2FCF72-F5F7-4980-9D85-B770A22B51C7}"/>
    <cellStyle name="Percent 7 13" xfId="14498" xr:uid="{00000000-0005-0000-0000-0000A2380000}"/>
    <cellStyle name="Percent 7 13 2" xfId="33446" xr:uid="{3EE24976-6463-4E14-BE37-10AD0856D914}"/>
    <cellStyle name="Percent 7 14" xfId="14499" xr:uid="{00000000-0005-0000-0000-0000A3380000}"/>
    <cellStyle name="Percent 7 14 2" xfId="33447" xr:uid="{8AEFDB06-496E-4BD3-805C-89F593A37201}"/>
    <cellStyle name="Percent 7 15" xfId="14500" xr:uid="{00000000-0005-0000-0000-0000A4380000}"/>
    <cellStyle name="Percent 7 15 2" xfId="33448" xr:uid="{8B0CA1A9-C926-4F55-8826-A3595153F9EA}"/>
    <cellStyle name="Percent 7 16" xfId="14501" xr:uid="{00000000-0005-0000-0000-0000A5380000}"/>
    <cellStyle name="Percent 7 16 2" xfId="33449" xr:uid="{F69AED09-26AE-4E6F-A11D-7422D66F4A1C}"/>
    <cellStyle name="Percent 7 17" xfId="14502" xr:uid="{00000000-0005-0000-0000-0000A6380000}"/>
    <cellStyle name="Percent 7 17 2" xfId="33450" xr:uid="{0105E52D-C774-4210-AE12-4B8DF9415808}"/>
    <cellStyle name="Percent 7 18" xfId="14503" xr:uid="{00000000-0005-0000-0000-0000A7380000}"/>
    <cellStyle name="Percent 7 18 2" xfId="33451" xr:uid="{C045964D-E594-4D61-81B8-56BD3EB085BA}"/>
    <cellStyle name="Percent 7 19" xfId="14504" xr:uid="{00000000-0005-0000-0000-0000A8380000}"/>
    <cellStyle name="Percent 7 19 2" xfId="33452" xr:uid="{38DB40A7-98A5-4C57-B192-0315AF91E864}"/>
    <cellStyle name="Percent 7 2" xfId="14505" xr:uid="{00000000-0005-0000-0000-0000A9380000}"/>
    <cellStyle name="Percent 7 2 10" xfId="20485" xr:uid="{47DF8A55-EC75-457C-94ED-7AD6AB1282E3}"/>
    <cellStyle name="Percent 7 2 2" xfId="14506" xr:uid="{00000000-0005-0000-0000-0000AA380000}"/>
    <cellStyle name="Percent 7 2 2 2" xfId="23007" xr:uid="{12417964-1F65-4D5A-A9D0-441D33C6E9C9}"/>
    <cellStyle name="Percent 7 2 3" xfId="14507" xr:uid="{00000000-0005-0000-0000-0000AB380000}"/>
    <cellStyle name="Percent 7 2 3 2" xfId="33453" xr:uid="{7523902F-36FC-4906-9444-F632E1A5150A}"/>
    <cellStyle name="Percent 7 2 4" xfId="14508" xr:uid="{00000000-0005-0000-0000-0000AC380000}"/>
    <cellStyle name="Percent 7 2 4 2" xfId="33454" xr:uid="{7C8E492E-2809-4B82-A5C5-9B64520E670F}"/>
    <cellStyle name="Percent 7 2 5" xfId="14509" xr:uid="{00000000-0005-0000-0000-0000AD380000}"/>
    <cellStyle name="Percent 7 2 5 2" xfId="33455" xr:uid="{84817780-BA59-4832-BE32-4F0D5A0B268F}"/>
    <cellStyle name="Percent 7 2 6" xfId="14510" xr:uid="{00000000-0005-0000-0000-0000AE380000}"/>
    <cellStyle name="Percent 7 2 6 2" xfId="33456" xr:uid="{19FB3EE2-1FEC-4CA3-A37C-F6AA152997B8}"/>
    <cellStyle name="Percent 7 2 7" xfId="14511" xr:uid="{00000000-0005-0000-0000-0000AF380000}"/>
    <cellStyle name="Percent 7 2 7 2" xfId="33457" xr:uid="{FD9897CB-39B7-4A08-93A5-C2122232B43D}"/>
    <cellStyle name="Percent 7 2 8" xfId="14512" xr:uid="{00000000-0005-0000-0000-0000B0380000}"/>
    <cellStyle name="Percent 7 2 8 2" xfId="33458" xr:uid="{D1E7DA1D-A57C-4912-B510-DD6B537161C1}"/>
    <cellStyle name="Percent 7 2 9" xfId="14513" xr:uid="{00000000-0005-0000-0000-0000B1380000}"/>
    <cellStyle name="Percent 7 2 9 2" xfId="33459" xr:uid="{5DE29964-4AB2-4127-8078-3D9993D077F9}"/>
    <cellStyle name="Percent 7 20" xfId="20484" xr:uid="{7C5E96D8-E823-423B-A23C-6EEBCCEDDE41}"/>
    <cellStyle name="Percent 7 3" xfId="14514" xr:uid="{00000000-0005-0000-0000-0000B2380000}"/>
    <cellStyle name="Percent 7 3 10" xfId="20486" xr:uid="{ABDA5205-74D6-4169-BDFA-EC17C90A2F76}"/>
    <cellStyle name="Percent 7 3 2" xfId="14515" xr:uid="{00000000-0005-0000-0000-0000B3380000}"/>
    <cellStyle name="Percent 7 3 2 2" xfId="23008" xr:uid="{DEFFBE38-35B5-4B8B-B165-FCB150CC752C}"/>
    <cellStyle name="Percent 7 3 3" xfId="14516" xr:uid="{00000000-0005-0000-0000-0000B4380000}"/>
    <cellStyle name="Percent 7 3 3 2" xfId="33460" xr:uid="{3F958C54-8AB9-45B3-8091-B8CB9772849B}"/>
    <cellStyle name="Percent 7 3 4" xfId="14517" xr:uid="{00000000-0005-0000-0000-0000B5380000}"/>
    <cellStyle name="Percent 7 3 4 2" xfId="33461" xr:uid="{DBE05A88-8E19-419A-91F2-6F1B6772CBFD}"/>
    <cellStyle name="Percent 7 3 5" xfId="14518" xr:uid="{00000000-0005-0000-0000-0000B6380000}"/>
    <cellStyle name="Percent 7 3 5 2" xfId="33462" xr:uid="{0639C61E-15FA-4B5F-9F87-C9000A7D9199}"/>
    <cellStyle name="Percent 7 3 6" xfId="14519" xr:uid="{00000000-0005-0000-0000-0000B7380000}"/>
    <cellStyle name="Percent 7 3 6 2" xfId="33463" xr:uid="{05591566-1EAE-42EA-84B0-3503A845D044}"/>
    <cellStyle name="Percent 7 3 7" xfId="14520" xr:uid="{00000000-0005-0000-0000-0000B8380000}"/>
    <cellStyle name="Percent 7 3 7 2" xfId="33464" xr:uid="{BE77F3FA-1F02-4568-BF01-84EE109114A6}"/>
    <cellStyle name="Percent 7 3 8" xfId="14521" xr:uid="{00000000-0005-0000-0000-0000B9380000}"/>
    <cellStyle name="Percent 7 3 8 2" xfId="33465" xr:uid="{4C692D6D-050F-4665-95CF-4F73BED53DD4}"/>
    <cellStyle name="Percent 7 3 9" xfId="14522" xr:uid="{00000000-0005-0000-0000-0000BA380000}"/>
    <cellStyle name="Percent 7 3 9 2" xfId="33466" xr:uid="{D0814B7B-9DE1-4857-A6AE-AFB935E62DD2}"/>
    <cellStyle name="Percent 7 4" xfId="14523" xr:uid="{00000000-0005-0000-0000-0000BB380000}"/>
    <cellStyle name="Percent 7 4 10" xfId="20487" xr:uid="{44A198CC-708B-423D-B6AC-4EFB39D7ADD0}"/>
    <cellStyle name="Percent 7 4 2" xfId="14524" xr:uid="{00000000-0005-0000-0000-0000BC380000}"/>
    <cellStyle name="Percent 7 4 2 2" xfId="23009" xr:uid="{89632F89-B0F9-41D9-8B15-546E2C439B30}"/>
    <cellStyle name="Percent 7 4 3" xfId="14525" xr:uid="{00000000-0005-0000-0000-0000BD380000}"/>
    <cellStyle name="Percent 7 4 3 2" xfId="33467" xr:uid="{CFDCED59-4070-4370-BD93-86926BEAFB77}"/>
    <cellStyle name="Percent 7 4 4" xfId="14526" xr:uid="{00000000-0005-0000-0000-0000BE380000}"/>
    <cellStyle name="Percent 7 4 4 2" xfId="33468" xr:uid="{CDF1431B-093E-4619-BF14-0FC738CB97AF}"/>
    <cellStyle name="Percent 7 4 5" xfId="14527" xr:uid="{00000000-0005-0000-0000-0000BF380000}"/>
    <cellStyle name="Percent 7 4 5 2" xfId="33469" xr:uid="{5A7EA2CC-100D-47E5-8C37-AF32C167A56C}"/>
    <cellStyle name="Percent 7 4 6" xfId="14528" xr:uid="{00000000-0005-0000-0000-0000C0380000}"/>
    <cellStyle name="Percent 7 4 6 2" xfId="33470" xr:uid="{7C3486CF-55F4-419C-A060-D56FFF66FCD0}"/>
    <cellStyle name="Percent 7 4 7" xfId="14529" xr:uid="{00000000-0005-0000-0000-0000C1380000}"/>
    <cellStyle name="Percent 7 4 7 2" xfId="33471" xr:uid="{04558BF1-3BD2-4F48-9222-B5336B5F43D8}"/>
    <cellStyle name="Percent 7 4 8" xfId="14530" xr:uid="{00000000-0005-0000-0000-0000C2380000}"/>
    <cellStyle name="Percent 7 4 8 2" xfId="33472" xr:uid="{C8288C6D-36A2-4BC7-94B0-E081856EDD6F}"/>
    <cellStyle name="Percent 7 4 9" xfId="14531" xr:uid="{00000000-0005-0000-0000-0000C3380000}"/>
    <cellStyle name="Percent 7 4 9 2" xfId="33473" xr:uid="{0E92BDAD-8191-4350-9E33-CCED45F01C7B}"/>
    <cellStyle name="Percent 7 5" xfId="14532" xr:uid="{00000000-0005-0000-0000-0000C4380000}"/>
    <cellStyle name="Percent 7 5 10" xfId="20488" xr:uid="{3142BF3F-6E27-4510-A6BA-DEE3AA1CD46D}"/>
    <cellStyle name="Percent 7 5 2" xfId="14533" xr:uid="{00000000-0005-0000-0000-0000C5380000}"/>
    <cellStyle name="Percent 7 5 2 2" xfId="23010" xr:uid="{DC9EA2B8-625F-429A-AC34-3301875B7BE8}"/>
    <cellStyle name="Percent 7 5 3" xfId="14534" xr:uid="{00000000-0005-0000-0000-0000C6380000}"/>
    <cellStyle name="Percent 7 5 3 2" xfId="33474" xr:uid="{F76CA9F2-3835-4C27-8BD7-8AB3F26BA6F9}"/>
    <cellStyle name="Percent 7 5 4" xfId="14535" xr:uid="{00000000-0005-0000-0000-0000C7380000}"/>
    <cellStyle name="Percent 7 5 4 2" xfId="33475" xr:uid="{4749F7E9-B00C-4DB6-BC97-48AA8ED9982E}"/>
    <cellStyle name="Percent 7 5 5" xfId="14536" xr:uid="{00000000-0005-0000-0000-0000C8380000}"/>
    <cellStyle name="Percent 7 5 5 2" xfId="33476" xr:uid="{7FBB83A1-CDC2-4DF8-A24C-7CB4D7D82983}"/>
    <cellStyle name="Percent 7 5 6" xfId="14537" xr:uid="{00000000-0005-0000-0000-0000C9380000}"/>
    <cellStyle name="Percent 7 5 6 2" xfId="33477" xr:uid="{F3F47B81-A16F-46FA-9B27-DC659FF448DB}"/>
    <cellStyle name="Percent 7 5 7" xfId="14538" xr:uid="{00000000-0005-0000-0000-0000CA380000}"/>
    <cellStyle name="Percent 7 5 7 2" xfId="33478" xr:uid="{5C967C8D-9AD0-42A3-83FB-1D2B1BA624D3}"/>
    <cellStyle name="Percent 7 5 8" xfId="14539" xr:uid="{00000000-0005-0000-0000-0000CB380000}"/>
    <cellStyle name="Percent 7 5 8 2" xfId="33479" xr:uid="{4803E534-B411-4693-9772-E1B93D7472C2}"/>
    <cellStyle name="Percent 7 5 9" xfId="14540" xr:uid="{00000000-0005-0000-0000-0000CC380000}"/>
    <cellStyle name="Percent 7 5 9 2" xfId="33480" xr:uid="{04B7E891-F1C0-4B78-BB22-E7FB090105C3}"/>
    <cellStyle name="Percent 7 6" xfId="14541" xr:uid="{00000000-0005-0000-0000-0000CD380000}"/>
    <cellStyle name="Percent 7 6 10" xfId="20489" xr:uid="{CF287D43-7D09-479D-A28C-DB82A61BCA29}"/>
    <cellStyle name="Percent 7 6 2" xfId="14542" xr:uid="{00000000-0005-0000-0000-0000CE380000}"/>
    <cellStyle name="Percent 7 6 2 2" xfId="23011" xr:uid="{FC8FBADD-89D9-4346-86E9-BE9C3C53DF39}"/>
    <cellStyle name="Percent 7 6 3" xfId="14543" xr:uid="{00000000-0005-0000-0000-0000CF380000}"/>
    <cellStyle name="Percent 7 6 3 2" xfId="33481" xr:uid="{5636CA78-E23D-4D62-8D78-216CB6A22A69}"/>
    <cellStyle name="Percent 7 6 4" xfId="14544" xr:uid="{00000000-0005-0000-0000-0000D0380000}"/>
    <cellStyle name="Percent 7 6 4 2" xfId="33482" xr:uid="{73D67FB2-D8A5-497D-8464-1EFB6EE4240D}"/>
    <cellStyle name="Percent 7 6 5" xfId="14545" xr:uid="{00000000-0005-0000-0000-0000D1380000}"/>
    <cellStyle name="Percent 7 6 5 2" xfId="33483" xr:uid="{8EDD142A-9099-4588-B22A-EB831D42A4DF}"/>
    <cellStyle name="Percent 7 6 6" xfId="14546" xr:uid="{00000000-0005-0000-0000-0000D2380000}"/>
    <cellStyle name="Percent 7 6 6 2" xfId="33484" xr:uid="{8C58F858-FC95-4D0F-ABA3-F131BC67F5C4}"/>
    <cellStyle name="Percent 7 6 7" xfId="14547" xr:uid="{00000000-0005-0000-0000-0000D3380000}"/>
    <cellStyle name="Percent 7 6 7 2" xfId="33485" xr:uid="{4B5FFC4F-8CB3-4EC3-83B9-4141541CC195}"/>
    <cellStyle name="Percent 7 6 8" xfId="14548" xr:uid="{00000000-0005-0000-0000-0000D4380000}"/>
    <cellStyle name="Percent 7 6 8 2" xfId="33486" xr:uid="{8E1E02ED-224E-4169-B71D-EF9DB98DCA7C}"/>
    <cellStyle name="Percent 7 6 9" xfId="14549" xr:uid="{00000000-0005-0000-0000-0000D5380000}"/>
    <cellStyle name="Percent 7 6 9 2" xfId="33487" xr:uid="{1222E3DE-AAED-4C41-A872-0FA511FF86EB}"/>
    <cellStyle name="Percent 7 7" xfId="14550" xr:uid="{00000000-0005-0000-0000-0000D6380000}"/>
    <cellStyle name="Percent 7 7 10" xfId="20490" xr:uid="{DCA9C141-8919-443A-B2BF-6B378B4037E1}"/>
    <cellStyle name="Percent 7 7 2" xfId="14551" xr:uid="{00000000-0005-0000-0000-0000D7380000}"/>
    <cellStyle name="Percent 7 7 2 2" xfId="23012" xr:uid="{B5442B86-90F3-4918-99A4-C568AD3A6482}"/>
    <cellStyle name="Percent 7 7 3" xfId="14552" xr:uid="{00000000-0005-0000-0000-0000D8380000}"/>
    <cellStyle name="Percent 7 7 3 2" xfId="33488" xr:uid="{ED83DF4F-7859-413C-BEC2-9E7CCCCC4CF8}"/>
    <cellStyle name="Percent 7 7 4" xfId="14553" xr:uid="{00000000-0005-0000-0000-0000D9380000}"/>
    <cellStyle name="Percent 7 7 4 2" xfId="33489" xr:uid="{8856DD46-B4FB-40A9-AACE-9FDB5AF08491}"/>
    <cellStyle name="Percent 7 7 5" xfId="14554" xr:uid="{00000000-0005-0000-0000-0000DA380000}"/>
    <cellStyle name="Percent 7 7 5 2" xfId="33490" xr:uid="{C5ECE3BA-D5FA-49F4-B430-83A63D7EA2CC}"/>
    <cellStyle name="Percent 7 7 6" xfId="14555" xr:uid="{00000000-0005-0000-0000-0000DB380000}"/>
    <cellStyle name="Percent 7 7 6 2" xfId="33491" xr:uid="{F3436F27-1975-46F9-A082-364C57A8D98A}"/>
    <cellStyle name="Percent 7 7 7" xfId="14556" xr:uid="{00000000-0005-0000-0000-0000DC380000}"/>
    <cellStyle name="Percent 7 7 7 2" xfId="33492" xr:uid="{C2731F0A-9797-416C-8292-B35F45C606F0}"/>
    <cellStyle name="Percent 7 7 8" xfId="14557" xr:uid="{00000000-0005-0000-0000-0000DD380000}"/>
    <cellStyle name="Percent 7 7 8 2" xfId="33493" xr:uid="{8FF37475-F9D7-40CA-BDDB-D5AE8E2EB39C}"/>
    <cellStyle name="Percent 7 7 9" xfId="14558" xr:uid="{00000000-0005-0000-0000-0000DE380000}"/>
    <cellStyle name="Percent 7 7 9 2" xfId="33494" xr:uid="{9337192D-A537-46DF-B1A2-82C6D1FC44A8}"/>
    <cellStyle name="Percent 7 8" xfId="14559" xr:uid="{00000000-0005-0000-0000-0000DF380000}"/>
    <cellStyle name="Percent 7 8 10" xfId="20491" xr:uid="{CAB34E88-2EB4-457D-88EA-CEB2254E9606}"/>
    <cellStyle name="Percent 7 8 2" xfId="14560" xr:uid="{00000000-0005-0000-0000-0000E0380000}"/>
    <cellStyle name="Percent 7 8 2 2" xfId="23013" xr:uid="{1F835C2A-571F-468A-A263-8219CD7C7CDF}"/>
    <cellStyle name="Percent 7 8 3" xfId="14561" xr:uid="{00000000-0005-0000-0000-0000E1380000}"/>
    <cellStyle name="Percent 7 8 3 2" xfId="33495" xr:uid="{47115692-1015-45D6-B2B6-AFC57EC8A26C}"/>
    <cellStyle name="Percent 7 8 4" xfId="14562" xr:uid="{00000000-0005-0000-0000-0000E2380000}"/>
    <cellStyle name="Percent 7 8 4 2" xfId="33496" xr:uid="{45B4522C-7FB8-45BF-B5C5-8D8894CCE510}"/>
    <cellStyle name="Percent 7 8 5" xfId="14563" xr:uid="{00000000-0005-0000-0000-0000E3380000}"/>
    <cellStyle name="Percent 7 8 5 2" xfId="33497" xr:uid="{9E092E8A-1815-4D7E-8EF3-CAB04361A7CD}"/>
    <cellStyle name="Percent 7 8 6" xfId="14564" xr:uid="{00000000-0005-0000-0000-0000E4380000}"/>
    <cellStyle name="Percent 7 8 6 2" xfId="33498" xr:uid="{168706BE-9A82-4FC1-915B-C6E6C7405CFE}"/>
    <cellStyle name="Percent 7 8 7" xfId="14565" xr:uid="{00000000-0005-0000-0000-0000E5380000}"/>
    <cellStyle name="Percent 7 8 7 2" xfId="33499" xr:uid="{9DEA682F-41D0-4540-9505-8E91625DEE6A}"/>
    <cellStyle name="Percent 7 8 8" xfId="14566" xr:uid="{00000000-0005-0000-0000-0000E6380000}"/>
    <cellStyle name="Percent 7 8 8 2" xfId="33500" xr:uid="{9C5BC59B-4DDE-486C-A2FC-E29D872E317C}"/>
    <cellStyle name="Percent 7 8 9" xfId="14567" xr:uid="{00000000-0005-0000-0000-0000E7380000}"/>
    <cellStyle name="Percent 7 8 9 2" xfId="33501" xr:uid="{98F73A74-4184-4497-932F-7BA8F8591461}"/>
    <cellStyle name="Percent 7 9" xfId="14568" xr:uid="{00000000-0005-0000-0000-0000E8380000}"/>
    <cellStyle name="Percent 7 9 10" xfId="23014" xr:uid="{67E34BD1-CF1D-4569-8F7D-4D5B27D4F01F}"/>
    <cellStyle name="Percent 7 9 2" xfId="14569" xr:uid="{00000000-0005-0000-0000-0000E9380000}"/>
    <cellStyle name="Percent 7 9 2 2" xfId="14570" xr:uid="{00000000-0005-0000-0000-0000EA380000}"/>
    <cellStyle name="Percent 7 9 2 2 2" xfId="14571" xr:uid="{00000000-0005-0000-0000-0000EB380000}"/>
    <cellStyle name="Percent 7 9 2 2 2 2" xfId="33504" xr:uid="{5F55177C-CC6F-4685-A85C-8060B0C37596}"/>
    <cellStyle name="Percent 7 9 2 2 3" xfId="33503" xr:uid="{B57C84FE-E456-40EE-A0D0-B1E83F74981F}"/>
    <cellStyle name="Percent 7 9 2 3" xfId="14572" xr:uid="{00000000-0005-0000-0000-0000EC380000}"/>
    <cellStyle name="Percent 7 9 2 3 2" xfId="33505" xr:uid="{FF90F9FC-FCAD-4FFE-9E0A-AADE14DF8E12}"/>
    <cellStyle name="Percent 7 9 2 4" xfId="14573" xr:uid="{00000000-0005-0000-0000-0000ED380000}"/>
    <cellStyle name="Percent 7 9 2 4 2" xfId="33506" xr:uid="{F8E32C56-EFB1-4C18-945A-6ED939BF7C7D}"/>
    <cellStyle name="Percent 7 9 2 5" xfId="33502" xr:uid="{815D82B0-E00D-4134-9FAF-2F3B7433E652}"/>
    <cellStyle name="Percent 7 9 3" xfId="14574" xr:uid="{00000000-0005-0000-0000-0000EE380000}"/>
    <cellStyle name="Percent 7 9 3 2" xfId="14575" xr:uid="{00000000-0005-0000-0000-0000EF380000}"/>
    <cellStyle name="Percent 7 9 3 2 2" xfId="14576" xr:uid="{00000000-0005-0000-0000-0000F0380000}"/>
    <cellStyle name="Percent 7 9 3 2 2 2" xfId="33509" xr:uid="{61B24143-37B8-4321-ACDA-D15395715447}"/>
    <cellStyle name="Percent 7 9 3 2 3" xfId="33508" xr:uid="{B68B8E62-4339-44B5-8B2D-256F543978C8}"/>
    <cellStyle name="Percent 7 9 3 3" xfId="14577" xr:uid="{00000000-0005-0000-0000-0000F1380000}"/>
    <cellStyle name="Percent 7 9 3 3 2" xfId="33510" xr:uid="{9044B083-8016-4113-88E8-2D0207938762}"/>
    <cellStyle name="Percent 7 9 3 4" xfId="14578" xr:uid="{00000000-0005-0000-0000-0000F2380000}"/>
    <cellStyle name="Percent 7 9 3 4 2" xfId="33511" xr:uid="{2055060B-D211-4732-A5FE-B307FC578604}"/>
    <cellStyle name="Percent 7 9 3 5" xfId="33507" xr:uid="{5FFD9F33-3405-41F5-A9D5-903C9BBC2274}"/>
    <cellStyle name="Percent 7 9 4" xfId="14579" xr:uid="{00000000-0005-0000-0000-0000F3380000}"/>
    <cellStyle name="Percent 7 9 4 2" xfId="14580" xr:uid="{00000000-0005-0000-0000-0000F4380000}"/>
    <cellStyle name="Percent 7 9 4 2 2" xfId="33513" xr:uid="{DB0D318D-F0CB-42FC-8CA6-A314E5034008}"/>
    <cellStyle name="Percent 7 9 4 3" xfId="14581" xr:uid="{00000000-0005-0000-0000-0000F5380000}"/>
    <cellStyle name="Percent 7 9 4 3 2" xfId="33514" xr:uid="{EFA4194C-0707-43D5-AE9F-4FF971F5A90A}"/>
    <cellStyle name="Percent 7 9 4 4" xfId="33512" xr:uid="{F795EBB7-CE47-424F-B2B5-E28B642ECD36}"/>
    <cellStyle name="Percent 7 9 5" xfId="14582" xr:uid="{00000000-0005-0000-0000-0000F6380000}"/>
    <cellStyle name="Percent 7 9 5 2" xfId="33515" xr:uid="{389210B2-87C7-4723-8CB2-942B8214B6E4}"/>
    <cellStyle name="Percent 7 9 6" xfId="14583" xr:uid="{00000000-0005-0000-0000-0000F7380000}"/>
    <cellStyle name="Percent 7 9 6 2" xfId="33516" xr:uid="{A21428AA-8315-4FC2-A3D3-4AE62AE8BDFC}"/>
    <cellStyle name="Percent 7 9 7" xfId="14584" xr:uid="{00000000-0005-0000-0000-0000F8380000}"/>
    <cellStyle name="Percent 7 9 7 2" xfId="33517" xr:uid="{9E3272CF-80DE-4F90-A7EA-B2FC61224C62}"/>
    <cellStyle name="Percent 7 9 8" xfId="14585" xr:uid="{00000000-0005-0000-0000-0000F9380000}"/>
    <cellStyle name="Percent 7 9 8 2" xfId="33518" xr:uid="{0CB0C19E-0B09-4D42-91E3-740548BA81B9}"/>
    <cellStyle name="Percent 7 9 9" xfId="14586" xr:uid="{00000000-0005-0000-0000-0000FA380000}"/>
    <cellStyle name="Percent 7 9 9 2" xfId="33519" xr:uid="{C3D3D178-B02C-41D3-90F6-478428140CBD}"/>
    <cellStyle name="Percent 8" xfId="14587" xr:uid="{00000000-0005-0000-0000-0000FB380000}"/>
    <cellStyle name="Percent 8 10" xfId="14588" xr:uid="{00000000-0005-0000-0000-0000FC380000}"/>
    <cellStyle name="Percent 8 10 2" xfId="33520" xr:uid="{1CE56A41-F6FB-4E24-A8B2-258CBB2DA843}"/>
    <cellStyle name="Percent 8 11" xfId="14589" xr:uid="{00000000-0005-0000-0000-0000FD380000}"/>
    <cellStyle name="Percent 8 11 2" xfId="33521" xr:uid="{2D00A658-9854-4E6E-99FE-8BD610CE8347}"/>
    <cellStyle name="Percent 8 12" xfId="14590" xr:uid="{00000000-0005-0000-0000-0000FE380000}"/>
    <cellStyle name="Percent 8 12 2" xfId="33522" xr:uid="{62D98599-8A75-48EA-B135-3AB16C7DBD26}"/>
    <cellStyle name="Percent 8 13" xfId="14591" xr:uid="{00000000-0005-0000-0000-0000FF380000}"/>
    <cellStyle name="Percent 8 13 2" xfId="33523" xr:uid="{EDF2985C-F381-4267-8548-210FC2CED606}"/>
    <cellStyle name="Percent 8 14" xfId="14592" xr:uid="{00000000-0005-0000-0000-000000390000}"/>
    <cellStyle name="Percent 8 14 2" xfId="33524" xr:uid="{11BEB9CF-B99B-4AA5-96C6-1C40678AF35A}"/>
    <cellStyle name="Percent 8 15" xfId="14593" xr:uid="{00000000-0005-0000-0000-000001390000}"/>
    <cellStyle name="Percent 8 15 2" xfId="33525" xr:uid="{84A28A67-1A93-42D5-B952-D698DCFC91D3}"/>
    <cellStyle name="Percent 8 16" xfId="14594" xr:uid="{00000000-0005-0000-0000-000002390000}"/>
    <cellStyle name="Percent 8 16 2" xfId="33526" xr:uid="{8105C6F1-E042-4EF8-BE0B-65B438AD66EE}"/>
    <cellStyle name="Percent 8 17" xfId="20492" xr:uid="{2BCD8EA1-9E77-4EF6-B8E6-896299C27B9A}"/>
    <cellStyle name="Percent 8 2" xfId="14595" xr:uid="{00000000-0005-0000-0000-000003390000}"/>
    <cellStyle name="Percent 8 2 10" xfId="20493" xr:uid="{F34A637A-79D9-4EF3-844B-B6E4CA3B8B77}"/>
    <cellStyle name="Percent 8 2 2" xfId="14596" xr:uid="{00000000-0005-0000-0000-000004390000}"/>
    <cellStyle name="Percent 8 2 2 2" xfId="23016" xr:uid="{D66BFE3A-491B-4DD4-B444-B1A9723C4EAC}"/>
    <cellStyle name="Percent 8 2 3" xfId="14597" xr:uid="{00000000-0005-0000-0000-000005390000}"/>
    <cellStyle name="Percent 8 2 3 2" xfId="33527" xr:uid="{5F02CA36-08EA-412A-A255-9C58C543D93C}"/>
    <cellStyle name="Percent 8 2 4" xfId="14598" xr:uid="{00000000-0005-0000-0000-000006390000}"/>
    <cellStyle name="Percent 8 2 4 2" xfId="33528" xr:uid="{E3811EA6-133C-4273-9603-90DE31AFCD3E}"/>
    <cellStyle name="Percent 8 2 5" xfId="14599" xr:uid="{00000000-0005-0000-0000-000007390000}"/>
    <cellStyle name="Percent 8 2 5 2" xfId="33529" xr:uid="{3EBAA831-E3B2-4D5B-BDC3-6A6BE5074298}"/>
    <cellStyle name="Percent 8 2 6" xfId="14600" xr:uid="{00000000-0005-0000-0000-000008390000}"/>
    <cellStyle name="Percent 8 2 6 2" xfId="33530" xr:uid="{ADDD0382-2BB3-49F7-BC7F-8C603F2C4A3D}"/>
    <cellStyle name="Percent 8 2 7" xfId="14601" xr:uid="{00000000-0005-0000-0000-000009390000}"/>
    <cellStyle name="Percent 8 2 7 2" xfId="33531" xr:uid="{F3656007-E31A-4019-BE47-2D41DC551235}"/>
    <cellStyle name="Percent 8 2 8" xfId="14602" xr:uid="{00000000-0005-0000-0000-00000A390000}"/>
    <cellStyle name="Percent 8 2 8 2" xfId="33532" xr:uid="{ACC73E3F-3BA5-48F4-8E4C-5B8068FAD0AF}"/>
    <cellStyle name="Percent 8 2 9" xfId="14603" xr:uid="{00000000-0005-0000-0000-00000B390000}"/>
    <cellStyle name="Percent 8 2 9 2" xfId="33533" xr:uid="{5610FA90-AF83-4FE5-88C2-FCD7D18EB9C4}"/>
    <cellStyle name="Percent 8 3" xfId="14604" xr:uid="{00000000-0005-0000-0000-00000C390000}"/>
    <cellStyle name="Percent 8 3 10" xfId="20494" xr:uid="{06C2E157-30A9-4BE6-8FB5-BAA549843853}"/>
    <cellStyle name="Percent 8 3 2" xfId="14605" xr:uid="{00000000-0005-0000-0000-00000D390000}"/>
    <cellStyle name="Percent 8 3 2 2" xfId="23017" xr:uid="{ADB30616-AC4E-4101-9889-51F6AB577BD0}"/>
    <cellStyle name="Percent 8 3 3" xfId="14606" xr:uid="{00000000-0005-0000-0000-00000E390000}"/>
    <cellStyle name="Percent 8 3 3 2" xfId="33534" xr:uid="{F24353C8-7145-4046-BAC3-4D23087B7B88}"/>
    <cellStyle name="Percent 8 3 4" xfId="14607" xr:uid="{00000000-0005-0000-0000-00000F390000}"/>
    <cellStyle name="Percent 8 3 4 2" xfId="33535" xr:uid="{991261A9-DFAA-409D-ABF8-260248798818}"/>
    <cellStyle name="Percent 8 3 5" xfId="14608" xr:uid="{00000000-0005-0000-0000-000010390000}"/>
    <cellStyle name="Percent 8 3 5 2" xfId="33536" xr:uid="{7654A6EB-81C6-46BA-B0C8-773A8ACD043B}"/>
    <cellStyle name="Percent 8 3 6" xfId="14609" xr:uid="{00000000-0005-0000-0000-000011390000}"/>
    <cellStyle name="Percent 8 3 6 2" xfId="33537" xr:uid="{B122E442-E209-465E-A788-1795B8F411AC}"/>
    <cellStyle name="Percent 8 3 7" xfId="14610" xr:uid="{00000000-0005-0000-0000-000012390000}"/>
    <cellStyle name="Percent 8 3 7 2" xfId="33538" xr:uid="{6F57E90B-74E4-4153-A4CF-620C4B6F7792}"/>
    <cellStyle name="Percent 8 3 8" xfId="14611" xr:uid="{00000000-0005-0000-0000-000013390000}"/>
    <cellStyle name="Percent 8 3 8 2" xfId="33539" xr:uid="{843C3EBF-963A-4BCF-A997-04D8E4F56210}"/>
    <cellStyle name="Percent 8 3 9" xfId="14612" xr:uid="{00000000-0005-0000-0000-000014390000}"/>
    <cellStyle name="Percent 8 3 9 2" xfId="33540" xr:uid="{714DC26C-2798-4D47-9286-510811D29F62}"/>
    <cellStyle name="Percent 8 4" xfId="14613" xr:uid="{00000000-0005-0000-0000-000015390000}"/>
    <cellStyle name="Percent 8 4 10" xfId="20495" xr:uid="{17D83526-52AA-473A-9C2C-893A05532DA7}"/>
    <cellStyle name="Percent 8 4 2" xfId="14614" xr:uid="{00000000-0005-0000-0000-000016390000}"/>
    <cellStyle name="Percent 8 4 2 2" xfId="23018" xr:uid="{2D0B2C1B-F766-4198-906A-2DDB9CAFE8E8}"/>
    <cellStyle name="Percent 8 4 3" xfId="14615" xr:uid="{00000000-0005-0000-0000-000017390000}"/>
    <cellStyle name="Percent 8 4 3 2" xfId="33541" xr:uid="{415E7863-E660-48D4-AA10-390D8558091B}"/>
    <cellStyle name="Percent 8 4 4" xfId="14616" xr:uid="{00000000-0005-0000-0000-000018390000}"/>
    <cellStyle name="Percent 8 4 4 2" xfId="33542" xr:uid="{F9D211AF-5D96-4C9A-9F40-DE49E9C26E5B}"/>
    <cellStyle name="Percent 8 4 5" xfId="14617" xr:uid="{00000000-0005-0000-0000-000019390000}"/>
    <cellStyle name="Percent 8 4 5 2" xfId="33543" xr:uid="{7C6E2C29-33A8-4533-B7A1-6A748F3B384C}"/>
    <cellStyle name="Percent 8 4 6" xfId="14618" xr:uid="{00000000-0005-0000-0000-00001A390000}"/>
    <cellStyle name="Percent 8 4 6 2" xfId="33544" xr:uid="{B30B0767-7F4D-446E-8BD5-27CAD1900CCD}"/>
    <cellStyle name="Percent 8 4 7" xfId="14619" xr:uid="{00000000-0005-0000-0000-00001B390000}"/>
    <cellStyle name="Percent 8 4 7 2" xfId="33545" xr:uid="{B491CA67-8447-43ED-B183-4C8A98A9F6DB}"/>
    <cellStyle name="Percent 8 4 8" xfId="14620" xr:uid="{00000000-0005-0000-0000-00001C390000}"/>
    <cellStyle name="Percent 8 4 8 2" xfId="33546" xr:uid="{96B9D72D-AE8B-4599-85BB-7D2870D50A50}"/>
    <cellStyle name="Percent 8 4 9" xfId="14621" xr:uid="{00000000-0005-0000-0000-00001D390000}"/>
    <cellStyle name="Percent 8 4 9 2" xfId="33547" xr:uid="{D61992BA-12EE-4DAF-92E9-A9716EC1F8E1}"/>
    <cellStyle name="Percent 8 5" xfId="14622" xr:uid="{00000000-0005-0000-0000-00001E390000}"/>
    <cellStyle name="Percent 8 5 10" xfId="20496" xr:uid="{F249633A-A49B-407D-A6A5-9025DD83BBB5}"/>
    <cellStyle name="Percent 8 5 2" xfId="14623" xr:uid="{00000000-0005-0000-0000-00001F390000}"/>
    <cellStyle name="Percent 8 5 2 2" xfId="23019" xr:uid="{7A449986-F08C-48D2-BFFF-CCE64611C6C9}"/>
    <cellStyle name="Percent 8 5 3" xfId="14624" xr:uid="{00000000-0005-0000-0000-000020390000}"/>
    <cellStyle name="Percent 8 5 3 2" xfId="33548" xr:uid="{965E61C5-76F1-4F6B-B8DD-7B75A20DBA7B}"/>
    <cellStyle name="Percent 8 5 4" xfId="14625" xr:uid="{00000000-0005-0000-0000-000021390000}"/>
    <cellStyle name="Percent 8 5 4 2" xfId="33549" xr:uid="{A9B486A2-C0EB-4B4B-BA39-0A1655AE76FB}"/>
    <cellStyle name="Percent 8 5 5" xfId="14626" xr:uid="{00000000-0005-0000-0000-000022390000}"/>
    <cellStyle name="Percent 8 5 5 2" xfId="33550" xr:uid="{FF551060-50DB-4432-8669-C0A5694BC4AC}"/>
    <cellStyle name="Percent 8 5 6" xfId="14627" xr:uid="{00000000-0005-0000-0000-000023390000}"/>
    <cellStyle name="Percent 8 5 6 2" xfId="33551" xr:uid="{3613864E-95EA-495C-A745-2D6032480D8C}"/>
    <cellStyle name="Percent 8 5 7" xfId="14628" xr:uid="{00000000-0005-0000-0000-000024390000}"/>
    <cellStyle name="Percent 8 5 7 2" xfId="33552" xr:uid="{CBED66C3-21E2-4AA8-BC6A-71058240DFA9}"/>
    <cellStyle name="Percent 8 5 8" xfId="14629" xr:uid="{00000000-0005-0000-0000-000025390000}"/>
    <cellStyle name="Percent 8 5 8 2" xfId="33553" xr:uid="{A0D7F538-739F-4815-A263-6D5C8150250C}"/>
    <cellStyle name="Percent 8 5 9" xfId="14630" xr:uid="{00000000-0005-0000-0000-000026390000}"/>
    <cellStyle name="Percent 8 5 9 2" xfId="33554" xr:uid="{7FEA569D-B3F5-4AAE-AEC4-5282D9A0A12B}"/>
    <cellStyle name="Percent 8 6" xfId="14631" xr:uid="{00000000-0005-0000-0000-000027390000}"/>
    <cellStyle name="Percent 8 6 10" xfId="20497" xr:uid="{9D4BFD42-4827-4F6D-93B4-3085CE587B62}"/>
    <cellStyle name="Percent 8 6 2" xfId="14632" xr:uid="{00000000-0005-0000-0000-000028390000}"/>
    <cellStyle name="Percent 8 6 2 2" xfId="23020" xr:uid="{31E8745D-6163-45F2-842D-296AB8A33CD3}"/>
    <cellStyle name="Percent 8 6 3" xfId="14633" xr:uid="{00000000-0005-0000-0000-000029390000}"/>
    <cellStyle name="Percent 8 6 3 2" xfId="33555" xr:uid="{AB3F31ED-CD24-408E-A186-0775A4CF8756}"/>
    <cellStyle name="Percent 8 6 4" xfId="14634" xr:uid="{00000000-0005-0000-0000-00002A390000}"/>
    <cellStyle name="Percent 8 6 4 2" xfId="33556" xr:uid="{43514200-0CA5-44E4-A521-AEC919F54F32}"/>
    <cellStyle name="Percent 8 6 5" xfId="14635" xr:uid="{00000000-0005-0000-0000-00002B390000}"/>
    <cellStyle name="Percent 8 6 5 2" xfId="33557" xr:uid="{0D082B9C-DD09-4799-8F4D-DFA634A1930A}"/>
    <cellStyle name="Percent 8 6 6" xfId="14636" xr:uid="{00000000-0005-0000-0000-00002C390000}"/>
    <cellStyle name="Percent 8 6 6 2" xfId="33558" xr:uid="{0BBCB85A-E748-40D1-B639-9F14096B58B2}"/>
    <cellStyle name="Percent 8 6 7" xfId="14637" xr:uid="{00000000-0005-0000-0000-00002D390000}"/>
    <cellStyle name="Percent 8 6 7 2" xfId="33559" xr:uid="{6BE18956-C87D-46B1-9692-7FCEB1F341C4}"/>
    <cellStyle name="Percent 8 6 8" xfId="14638" xr:uid="{00000000-0005-0000-0000-00002E390000}"/>
    <cellStyle name="Percent 8 6 8 2" xfId="33560" xr:uid="{C769824D-2C5D-4DFD-803A-B712E2F891F9}"/>
    <cellStyle name="Percent 8 6 9" xfId="14639" xr:uid="{00000000-0005-0000-0000-00002F390000}"/>
    <cellStyle name="Percent 8 6 9 2" xfId="33561" xr:uid="{04A4EC51-B407-4BE2-9A6D-33BEA1E74AB1}"/>
    <cellStyle name="Percent 8 7" xfId="14640" xr:uid="{00000000-0005-0000-0000-000030390000}"/>
    <cellStyle name="Percent 8 7 10" xfId="20498" xr:uid="{39079235-EED4-4B18-9403-AC8CFE7C5A84}"/>
    <cellStyle name="Percent 8 7 2" xfId="14641" xr:uid="{00000000-0005-0000-0000-000031390000}"/>
    <cellStyle name="Percent 8 7 2 2" xfId="23021" xr:uid="{439421EB-CD40-462A-A26C-2BC4542A5FC4}"/>
    <cellStyle name="Percent 8 7 3" xfId="14642" xr:uid="{00000000-0005-0000-0000-000032390000}"/>
    <cellStyle name="Percent 8 7 3 2" xfId="33562" xr:uid="{6068D133-74CE-446F-A91A-169263D7D35A}"/>
    <cellStyle name="Percent 8 7 4" xfId="14643" xr:uid="{00000000-0005-0000-0000-000033390000}"/>
    <cellStyle name="Percent 8 7 4 2" xfId="33563" xr:uid="{CB816623-1601-499B-9397-73D2FCBA9CF6}"/>
    <cellStyle name="Percent 8 7 5" xfId="14644" xr:uid="{00000000-0005-0000-0000-000034390000}"/>
    <cellStyle name="Percent 8 7 5 2" xfId="33564" xr:uid="{B6B1EFB7-33EC-4CEB-BE36-8CD460DB2CB4}"/>
    <cellStyle name="Percent 8 7 6" xfId="14645" xr:uid="{00000000-0005-0000-0000-000035390000}"/>
    <cellStyle name="Percent 8 7 6 2" xfId="33565" xr:uid="{C41EA4A1-A02D-4D27-A4A4-E6328F1D7350}"/>
    <cellStyle name="Percent 8 7 7" xfId="14646" xr:uid="{00000000-0005-0000-0000-000036390000}"/>
    <cellStyle name="Percent 8 7 7 2" xfId="33566" xr:uid="{A5880AD2-DE13-4ABE-B21B-977AB8C7B3C0}"/>
    <cellStyle name="Percent 8 7 8" xfId="14647" xr:uid="{00000000-0005-0000-0000-000037390000}"/>
    <cellStyle name="Percent 8 7 8 2" xfId="33567" xr:uid="{F9F3CDBC-95C6-4187-AF4D-DD0EDC4CB60E}"/>
    <cellStyle name="Percent 8 7 9" xfId="14648" xr:uid="{00000000-0005-0000-0000-000038390000}"/>
    <cellStyle name="Percent 8 7 9 2" xfId="33568" xr:uid="{08266801-E9E9-4C01-B3AD-AF1FF0786A81}"/>
    <cellStyle name="Percent 8 8" xfId="14649" xr:uid="{00000000-0005-0000-0000-000039390000}"/>
    <cellStyle name="Percent 8 8 10" xfId="20499" xr:uid="{28B52B0B-FF54-43EC-96F6-3D30EDAA7D38}"/>
    <cellStyle name="Percent 8 8 2" xfId="14650" xr:uid="{00000000-0005-0000-0000-00003A390000}"/>
    <cellStyle name="Percent 8 8 2 2" xfId="23022" xr:uid="{FE3C77E8-6157-42C9-AB4F-82620E930ED5}"/>
    <cellStyle name="Percent 8 8 3" xfId="14651" xr:uid="{00000000-0005-0000-0000-00003B390000}"/>
    <cellStyle name="Percent 8 8 3 2" xfId="33569" xr:uid="{67D34108-D63D-4C90-88E6-0CECC9BF8657}"/>
    <cellStyle name="Percent 8 8 4" xfId="14652" xr:uid="{00000000-0005-0000-0000-00003C390000}"/>
    <cellStyle name="Percent 8 8 4 2" xfId="33570" xr:uid="{32663644-CAA8-4D00-82CE-73C24DE146A9}"/>
    <cellStyle name="Percent 8 8 5" xfId="14653" xr:uid="{00000000-0005-0000-0000-00003D390000}"/>
    <cellStyle name="Percent 8 8 5 2" xfId="33571" xr:uid="{19EFA1D1-8862-4E5B-99CE-074217BD6C2F}"/>
    <cellStyle name="Percent 8 8 6" xfId="14654" xr:uid="{00000000-0005-0000-0000-00003E390000}"/>
    <cellStyle name="Percent 8 8 6 2" xfId="33572" xr:uid="{10D79A78-0443-4F5E-A9DC-67AE7C0D0C99}"/>
    <cellStyle name="Percent 8 8 7" xfId="14655" xr:uid="{00000000-0005-0000-0000-00003F390000}"/>
    <cellStyle name="Percent 8 8 7 2" xfId="33573" xr:uid="{70D92A00-91B5-4950-B147-09436A3C304E}"/>
    <cellStyle name="Percent 8 8 8" xfId="14656" xr:uid="{00000000-0005-0000-0000-000040390000}"/>
    <cellStyle name="Percent 8 8 8 2" xfId="33574" xr:uid="{78093F1F-A182-42F3-92E7-A63141B47F93}"/>
    <cellStyle name="Percent 8 8 9" xfId="14657" xr:uid="{00000000-0005-0000-0000-000041390000}"/>
    <cellStyle name="Percent 8 8 9 2" xfId="33575" xr:uid="{A97CD6D8-D441-402F-BE68-397EB31F1026}"/>
    <cellStyle name="Percent 8 9" xfId="14658" xr:uid="{00000000-0005-0000-0000-000042390000}"/>
    <cellStyle name="Percent 8 9 2" xfId="23015" xr:uid="{DEF7A318-A600-4995-834D-B605A37B3919}"/>
    <cellStyle name="Percent 9" xfId="14659" xr:uid="{00000000-0005-0000-0000-000043390000}"/>
    <cellStyle name="Percent 9 10" xfId="14660" xr:uid="{00000000-0005-0000-0000-000044390000}"/>
    <cellStyle name="Percent 9 10 10" xfId="14661" xr:uid="{00000000-0005-0000-0000-000045390000}"/>
    <cellStyle name="Percent 9 10 10 2" xfId="33576" xr:uid="{D62A4EA8-92F9-4CBA-9427-24314485F91A}"/>
    <cellStyle name="Percent 9 10 11" xfId="23024" xr:uid="{DDD9B0BB-D79E-43AA-89E2-7729717F0575}"/>
    <cellStyle name="Percent 9 10 2" xfId="14662" xr:uid="{00000000-0005-0000-0000-000046390000}"/>
    <cellStyle name="Percent 9 10 2 2" xfId="33577" xr:uid="{7852FCD7-F1B2-40BE-A55B-5A89A9986057}"/>
    <cellStyle name="Percent 9 10 3" xfId="14663" xr:uid="{00000000-0005-0000-0000-000047390000}"/>
    <cellStyle name="Percent 9 10 3 2" xfId="33578" xr:uid="{FCB06A6E-01D8-45D8-8171-175938DA6F0E}"/>
    <cellStyle name="Percent 9 10 4" xfId="14664" xr:uid="{00000000-0005-0000-0000-000048390000}"/>
    <cellStyle name="Percent 9 10 4 2" xfId="33579" xr:uid="{D19F45BF-A783-4E9C-8DF9-E8746F08D73E}"/>
    <cellStyle name="Percent 9 10 5" xfId="14665" xr:uid="{00000000-0005-0000-0000-000049390000}"/>
    <cellStyle name="Percent 9 10 5 2" xfId="33580" xr:uid="{1E0FA4A6-97F0-4377-882F-1D86F8EBBAA2}"/>
    <cellStyle name="Percent 9 10 6" xfId="14666" xr:uid="{00000000-0005-0000-0000-00004A390000}"/>
    <cellStyle name="Percent 9 10 6 2" xfId="33581" xr:uid="{779A5679-EB52-4DB3-85E9-89D3A3A3F72C}"/>
    <cellStyle name="Percent 9 10 7" xfId="14667" xr:uid="{00000000-0005-0000-0000-00004B390000}"/>
    <cellStyle name="Percent 9 10 7 2" xfId="33582" xr:uid="{27B7E959-25C4-4B11-8B3D-5EC0DCFDA335}"/>
    <cellStyle name="Percent 9 10 8" xfId="14668" xr:uid="{00000000-0005-0000-0000-00004C390000}"/>
    <cellStyle name="Percent 9 10 8 2" xfId="33583" xr:uid="{FCB9424B-9C36-4AC2-9CD0-05495EC91D14}"/>
    <cellStyle name="Percent 9 10 9" xfId="14669" xr:uid="{00000000-0005-0000-0000-00004D390000}"/>
    <cellStyle name="Percent 9 10 9 2" xfId="33584" xr:uid="{1BEC1092-81A5-4060-8474-3CA2B8653428}"/>
    <cellStyle name="Percent 9 11" xfId="14670" xr:uid="{00000000-0005-0000-0000-00004E390000}"/>
    <cellStyle name="Percent 9 11 10" xfId="14671" xr:uid="{00000000-0005-0000-0000-00004F390000}"/>
    <cellStyle name="Percent 9 11 10 2" xfId="33585" xr:uid="{D20D5399-2EAE-4E8D-9B4C-66F61B1447E8}"/>
    <cellStyle name="Percent 9 11 11" xfId="23025" xr:uid="{61A62C7F-6463-4461-BEBF-947A4F523E06}"/>
    <cellStyle name="Percent 9 11 2" xfId="14672" xr:uid="{00000000-0005-0000-0000-000050390000}"/>
    <cellStyle name="Percent 9 11 2 2" xfId="33586" xr:uid="{AE30561B-049A-495A-8130-2DA47A4E7E88}"/>
    <cellStyle name="Percent 9 11 3" xfId="14673" xr:uid="{00000000-0005-0000-0000-000051390000}"/>
    <cellStyle name="Percent 9 11 3 2" xfId="33587" xr:uid="{082D2425-B7CC-4900-BC5F-D7B639ED9D1C}"/>
    <cellStyle name="Percent 9 11 4" xfId="14674" xr:uid="{00000000-0005-0000-0000-000052390000}"/>
    <cellStyle name="Percent 9 11 4 2" xfId="33588" xr:uid="{DEB1E292-CBC5-46F0-B2DA-B44BEB42B123}"/>
    <cellStyle name="Percent 9 11 5" xfId="14675" xr:uid="{00000000-0005-0000-0000-000053390000}"/>
    <cellStyle name="Percent 9 11 5 2" xfId="33589" xr:uid="{325B36B0-AF90-4BE9-8FB7-11BAE73488DE}"/>
    <cellStyle name="Percent 9 11 6" xfId="14676" xr:uid="{00000000-0005-0000-0000-000054390000}"/>
    <cellStyle name="Percent 9 11 6 2" xfId="33590" xr:uid="{A8327E05-D8C7-472B-8150-F6CB88C09CD8}"/>
    <cellStyle name="Percent 9 11 7" xfId="14677" xr:uid="{00000000-0005-0000-0000-000055390000}"/>
    <cellStyle name="Percent 9 11 7 2" xfId="33591" xr:uid="{2F654D3A-0E49-4DC0-B3EE-24748EB77E2B}"/>
    <cellStyle name="Percent 9 11 8" xfId="14678" xr:uid="{00000000-0005-0000-0000-000056390000}"/>
    <cellStyle name="Percent 9 11 8 2" xfId="33592" xr:uid="{485FC381-9BBF-4186-8009-88F00F03DE2C}"/>
    <cellStyle name="Percent 9 11 9" xfId="14679" xr:uid="{00000000-0005-0000-0000-000057390000}"/>
    <cellStyle name="Percent 9 11 9 2" xfId="33593" xr:uid="{A884A381-6245-455C-9A5B-8A3E22714DF0}"/>
    <cellStyle name="Percent 9 12" xfId="14680" xr:uid="{00000000-0005-0000-0000-000058390000}"/>
    <cellStyle name="Percent 9 12 10" xfId="14681" xr:uid="{00000000-0005-0000-0000-000059390000}"/>
    <cellStyle name="Percent 9 12 10 2" xfId="33594" xr:uid="{89CEABD9-1436-452F-A965-DA93C6D429E6}"/>
    <cellStyle name="Percent 9 12 11" xfId="23026" xr:uid="{972EA767-8B24-495A-930B-06C73D899539}"/>
    <cellStyle name="Percent 9 12 2" xfId="14682" xr:uid="{00000000-0005-0000-0000-00005A390000}"/>
    <cellStyle name="Percent 9 12 2 2" xfId="33595" xr:uid="{90031182-787D-4918-8767-8C43B41C1EEE}"/>
    <cellStyle name="Percent 9 12 3" xfId="14683" xr:uid="{00000000-0005-0000-0000-00005B390000}"/>
    <cellStyle name="Percent 9 12 3 2" xfId="33596" xr:uid="{5C231BFE-886B-4DFA-9DC4-80EC21C115AD}"/>
    <cellStyle name="Percent 9 12 4" xfId="14684" xr:uid="{00000000-0005-0000-0000-00005C390000}"/>
    <cellStyle name="Percent 9 12 4 2" xfId="33597" xr:uid="{4BAC551A-DB89-43A0-B0D7-0D7938400C7E}"/>
    <cellStyle name="Percent 9 12 5" xfId="14685" xr:uid="{00000000-0005-0000-0000-00005D390000}"/>
    <cellStyle name="Percent 9 12 5 2" xfId="33598" xr:uid="{4234282D-FA93-4172-9F08-032CE6C9D489}"/>
    <cellStyle name="Percent 9 12 6" xfId="14686" xr:uid="{00000000-0005-0000-0000-00005E390000}"/>
    <cellStyle name="Percent 9 12 6 2" xfId="33599" xr:uid="{7390CD49-536A-4C5C-8F68-C33E3241660D}"/>
    <cellStyle name="Percent 9 12 7" xfId="14687" xr:uid="{00000000-0005-0000-0000-00005F390000}"/>
    <cellStyle name="Percent 9 12 7 2" xfId="33600" xr:uid="{0DA95633-54BE-4502-AC64-B871CFAA3034}"/>
    <cellStyle name="Percent 9 12 8" xfId="14688" xr:uid="{00000000-0005-0000-0000-000060390000}"/>
    <cellStyle name="Percent 9 12 8 2" xfId="33601" xr:uid="{4A8CA9F3-A89C-476B-B341-2C99705058F8}"/>
    <cellStyle name="Percent 9 12 9" xfId="14689" xr:uid="{00000000-0005-0000-0000-000061390000}"/>
    <cellStyle name="Percent 9 12 9 2" xfId="33602" xr:uid="{B6E84D3A-7965-4325-902D-5FCA531AAEFB}"/>
    <cellStyle name="Percent 9 13" xfId="14690" xr:uid="{00000000-0005-0000-0000-000062390000}"/>
    <cellStyle name="Percent 9 13 10" xfId="14691" xr:uid="{00000000-0005-0000-0000-000063390000}"/>
    <cellStyle name="Percent 9 13 10 2" xfId="33603" xr:uid="{F32A5EDC-CE77-4047-ADDF-14D14F92132F}"/>
    <cellStyle name="Percent 9 13 11" xfId="23027" xr:uid="{CD85B7C8-C6F4-45B3-BE43-29AE5E0D7188}"/>
    <cellStyle name="Percent 9 13 2" xfId="14692" xr:uid="{00000000-0005-0000-0000-000064390000}"/>
    <cellStyle name="Percent 9 13 2 2" xfId="33604" xr:uid="{90B60FE2-3D14-4E1C-9C38-99B1FF61CB94}"/>
    <cellStyle name="Percent 9 13 3" xfId="14693" xr:uid="{00000000-0005-0000-0000-000065390000}"/>
    <cellStyle name="Percent 9 13 3 2" xfId="33605" xr:uid="{FFC5076B-EA8C-432C-BEB6-C2D400434083}"/>
    <cellStyle name="Percent 9 13 4" xfId="14694" xr:uid="{00000000-0005-0000-0000-000066390000}"/>
    <cellStyle name="Percent 9 13 4 2" xfId="33606" xr:uid="{5972CBD5-967B-4F05-B9E1-29640895BA15}"/>
    <cellStyle name="Percent 9 13 5" xfId="14695" xr:uid="{00000000-0005-0000-0000-000067390000}"/>
    <cellStyle name="Percent 9 13 5 2" xfId="33607" xr:uid="{55DF75A0-E7AB-4B08-9054-FD9F3CBCC485}"/>
    <cellStyle name="Percent 9 13 6" xfId="14696" xr:uid="{00000000-0005-0000-0000-000068390000}"/>
    <cellStyle name="Percent 9 13 6 2" xfId="33608" xr:uid="{405A25A0-EB56-41EE-AFA6-D376439BE380}"/>
    <cellStyle name="Percent 9 13 7" xfId="14697" xr:uid="{00000000-0005-0000-0000-000069390000}"/>
    <cellStyle name="Percent 9 13 7 2" xfId="33609" xr:uid="{2746C0FA-7F12-4485-B38C-0BFADAADFB1F}"/>
    <cellStyle name="Percent 9 13 8" xfId="14698" xr:uid="{00000000-0005-0000-0000-00006A390000}"/>
    <cellStyle name="Percent 9 13 8 2" xfId="33610" xr:uid="{819FA8E9-CAAB-4FDD-A45D-4F72C1B58041}"/>
    <cellStyle name="Percent 9 13 9" xfId="14699" xr:uid="{00000000-0005-0000-0000-00006B390000}"/>
    <cellStyle name="Percent 9 13 9 2" xfId="33611" xr:uid="{A59DD8AE-1284-4331-863C-A92E1790D570}"/>
    <cellStyle name="Percent 9 14" xfId="14700" xr:uid="{00000000-0005-0000-0000-00006C390000}"/>
    <cellStyle name="Percent 9 14 10" xfId="14701" xr:uid="{00000000-0005-0000-0000-00006D390000}"/>
    <cellStyle name="Percent 9 14 10 2" xfId="33612" xr:uid="{4C08A79B-C458-4292-9EDE-A06BFD9FF436}"/>
    <cellStyle name="Percent 9 14 11" xfId="23028" xr:uid="{F69F7536-C303-40A1-AFAD-92F11ACD4049}"/>
    <cellStyle name="Percent 9 14 2" xfId="14702" xr:uid="{00000000-0005-0000-0000-00006E390000}"/>
    <cellStyle name="Percent 9 14 2 2" xfId="33613" xr:uid="{77F9BF72-7A0B-4218-9549-3790F57B6E53}"/>
    <cellStyle name="Percent 9 14 3" xfId="14703" xr:uid="{00000000-0005-0000-0000-00006F390000}"/>
    <cellStyle name="Percent 9 14 3 2" xfId="33614" xr:uid="{14F84D7F-5A01-41D0-A549-931709FFBFEF}"/>
    <cellStyle name="Percent 9 14 4" xfId="14704" xr:uid="{00000000-0005-0000-0000-000070390000}"/>
    <cellStyle name="Percent 9 14 4 2" xfId="33615" xr:uid="{B8CDE710-EA09-43E6-AA66-E60F478BA079}"/>
    <cellStyle name="Percent 9 14 5" xfId="14705" xr:uid="{00000000-0005-0000-0000-000071390000}"/>
    <cellStyle name="Percent 9 14 5 2" xfId="33616" xr:uid="{4F94946D-1570-4275-B17F-D5A7B1339A45}"/>
    <cellStyle name="Percent 9 14 6" xfId="14706" xr:uid="{00000000-0005-0000-0000-000072390000}"/>
    <cellStyle name="Percent 9 14 6 2" xfId="33617" xr:uid="{E4E76F68-0F77-495C-9176-8CB7DD2938F2}"/>
    <cellStyle name="Percent 9 14 7" xfId="14707" xr:uid="{00000000-0005-0000-0000-000073390000}"/>
    <cellStyle name="Percent 9 14 7 2" xfId="33618" xr:uid="{C8E931C9-A66A-4658-9EEB-133E9593E40E}"/>
    <cellStyle name="Percent 9 14 8" xfId="14708" xr:uid="{00000000-0005-0000-0000-000074390000}"/>
    <cellStyle name="Percent 9 14 8 2" xfId="33619" xr:uid="{6C1EE4D9-9902-427A-BD46-A86C6DFA3E4B}"/>
    <cellStyle name="Percent 9 14 9" xfId="14709" xr:uid="{00000000-0005-0000-0000-000075390000}"/>
    <cellStyle name="Percent 9 14 9 2" xfId="33620" xr:uid="{F2984078-DAAC-46D0-B92B-3ADFC8AC58DA}"/>
    <cellStyle name="Percent 9 15" xfId="14710" xr:uid="{00000000-0005-0000-0000-000076390000}"/>
    <cellStyle name="Percent 9 15 10" xfId="14711" xr:uid="{00000000-0005-0000-0000-000077390000}"/>
    <cellStyle name="Percent 9 15 10 2" xfId="33621" xr:uid="{23B0FD5F-C8F6-48C2-BC6C-3CABA2128918}"/>
    <cellStyle name="Percent 9 15 11" xfId="23029" xr:uid="{033D7A63-84B8-4AFC-9F72-AF9F75EA1B9E}"/>
    <cellStyle name="Percent 9 15 2" xfId="14712" xr:uid="{00000000-0005-0000-0000-000078390000}"/>
    <cellStyle name="Percent 9 15 2 2" xfId="33622" xr:uid="{7C39CC7A-9FB5-4B94-AAF8-9FA52834045B}"/>
    <cellStyle name="Percent 9 15 3" xfId="14713" xr:uid="{00000000-0005-0000-0000-000079390000}"/>
    <cellStyle name="Percent 9 15 3 2" xfId="33623" xr:uid="{7250E759-E6F2-4E4C-BE3E-2E847D2BDE62}"/>
    <cellStyle name="Percent 9 15 4" xfId="14714" xr:uid="{00000000-0005-0000-0000-00007A390000}"/>
    <cellStyle name="Percent 9 15 4 2" xfId="33624" xr:uid="{B3835CD3-E5F5-48E6-A9AB-8981B9C703BA}"/>
    <cellStyle name="Percent 9 15 5" xfId="14715" xr:uid="{00000000-0005-0000-0000-00007B390000}"/>
    <cellStyle name="Percent 9 15 5 2" xfId="33625" xr:uid="{353BFD51-F102-465A-AF6F-4BE8544F3117}"/>
    <cellStyle name="Percent 9 15 6" xfId="14716" xr:uid="{00000000-0005-0000-0000-00007C390000}"/>
    <cellStyle name="Percent 9 15 6 2" xfId="33626" xr:uid="{F525BBEE-0209-4162-8014-4025D138B33A}"/>
    <cellStyle name="Percent 9 15 7" xfId="14717" xr:uid="{00000000-0005-0000-0000-00007D390000}"/>
    <cellStyle name="Percent 9 15 7 2" xfId="33627" xr:uid="{DC083681-93EA-4805-88B7-4A4C6635C2A6}"/>
    <cellStyle name="Percent 9 15 8" xfId="14718" xr:uid="{00000000-0005-0000-0000-00007E390000}"/>
    <cellStyle name="Percent 9 15 8 2" xfId="33628" xr:uid="{BC762927-5E1B-45B8-913B-D63A733249E8}"/>
    <cellStyle name="Percent 9 15 9" xfId="14719" xr:uid="{00000000-0005-0000-0000-00007F390000}"/>
    <cellStyle name="Percent 9 15 9 2" xfId="33629" xr:uid="{93BEDB6E-88C7-46EF-A65A-F7FD4F55C15D}"/>
    <cellStyle name="Percent 9 16" xfId="14720" xr:uid="{00000000-0005-0000-0000-000080390000}"/>
    <cellStyle name="Percent 9 16 10" xfId="14721" xr:uid="{00000000-0005-0000-0000-000081390000}"/>
    <cellStyle name="Percent 9 16 10 2" xfId="33630" xr:uid="{556ACFEA-DF2F-4DED-839D-02C88C33EC77}"/>
    <cellStyle name="Percent 9 16 11" xfId="23030" xr:uid="{4E5603CB-DA89-46BD-B0FD-0AB9894A5ADA}"/>
    <cellStyle name="Percent 9 16 2" xfId="14722" xr:uid="{00000000-0005-0000-0000-000082390000}"/>
    <cellStyle name="Percent 9 16 2 2" xfId="33631" xr:uid="{28693307-086C-4463-B1DC-D9E843890528}"/>
    <cellStyle name="Percent 9 16 3" xfId="14723" xr:uid="{00000000-0005-0000-0000-000083390000}"/>
    <cellStyle name="Percent 9 16 3 2" xfId="33632" xr:uid="{2A357D62-BF2E-43FE-941A-6F410E7A759F}"/>
    <cellStyle name="Percent 9 16 4" xfId="14724" xr:uid="{00000000-0005-0000-0000-000084390000}"/>
    <cellStyle name="Percent 9 16 4 2" xfId="33633" xr:uid="{0B2FD20D-4BEA-4A66-AD80-665615988A99}"/>
    <cellStyle name="Percent 9 16 5" xfId="14725" xr:uid="{00000000-0005-0000-0000-000085390000}"/>
    <cellStyle name="Percent 9 16 5 2" xfId="33634" xr:uid="{803927DE-C284-40B3-AF6E-A473F826E9F2}"/>
    <cellStyle name="Percent 9 16 6" xfId="14726" xr:uid="{00000000-0005-0000-0000-000086390000}"/>
    <cellStyle name="Percent 9 16 6 2" xfId="33635" xr:uid="{6602B034-1281-4F62-8A86-333C4FD580A5}"/>
    <cellStyle name="Percent 9 16 7" xfId="14727" xr:uid="{00000000-0005-0000-0000-000087390000}"/>
    <cellStyle name="Percent 9 16 7 2" xfId="33636" xr:uid="{5F73A139-1325-45D4-9C64-F26B3E4CE1C3}"/>
    <cellStyle name="Percent 9 16 8" xfId="14728" xr:uid="{00000000-0005-0000-0000-000088390000}"/>
    <cellStyle name="Percent 9 16 8 2" xfId="33637" xr:uid="{AC00ADE1-42DE-4AF1-BFAB-5DABA91E54CC}"/>
    <cellStyle name="Percent 9 16 9" xfId="14729" xr:uid="{00000000-0005-0000-0000-000089390000}"/>
    <cellStyle name="Percent 9 16 9 2" xfId="33638" xr:uid="{CD070AA2-F309-422C-8C45-5BC46E273CF5}"/>
    <cellStyle name="Percent 9 17" xfId="14730" xr:uid="{00000000-0005-0000-0000-00008A390000}"/>
    <cellStyle name="Percent 9 17 10" xfId="14731" xr:uid="{00000000-0005-0000-0000-00008B390000}"/>
    <cellStyle name="Percent 9 17 10 2" xfId="33639" xr:uid="{BCD056BD-1B93-4659-B15D-020E126E2C2D}"/>
    <cellStyle name="Percent 9 17 11" xfId="23031" xr:uid="{EBE0B71C-694B-49ED-A01E-967388C6A7F8}"/>
    <cellStyle name="Percent 9 17 2" xfId="14732" xr:uid="{00000000-0005-0000-0000-00008C390000}"/>
    <cellStyle name="Percent 9 17 2 2" xfId="33640" xr:uid="{AEEBFF71-6823-4701-BE2F-3C3C4BAC4FD5}"/>
    <cellStyle name="Percent 9 17 3" xfId="14733" xr:uid="{00000000-0005-0000-0000-00008D390000}"/>
    <cellStyle name="Percent 9 17 3 2" xfId="33641" xr:uid="{B5F0120A-C69C-458E-A718-D89D2B490D0F}"/>
    <cellStyle name="Percent 9 17 4" xfId="14734" xr:uid="{00000000-0005-0000-0000-00008E390000}"/>
    <cellStyle name="Percent 9 17 4 2" xfId="33642" xr:uid="{2C55967E-ABE4-4A1F-B105-9267053C0432}"/>
    <cellStyle name="Percent 9 17 5" xfId="14735" xr:uid="{00000000-0005-0000-0000-00008F390000}"/>
    <cellStyle name="Percent 9 17 5 2" xfId="33643" xr:uid="{BC087727-A136-477F-85F9-20F5E19CEB8C}"/>
    <cellStyle name="Percent 9 17 6" xfId="14736" xr:uid="{00000000-0005-0000-0000-000090390000}"/>
    <cellStyle name="Percent 9 17 6 2" xfId="33644" xr:uid="{F5F07FF5-DF04-4EEE-948E-FEFEE1FA0894}"/>
    <cellStyle name="Percent 9 17 7" xfId="14737" xr:uid="{00000000-0005-0000-0000-000091390000}"/>
    <cellStyle name="Percent 9 17 7 2" xfId="33645" xr:uid="{3666C0E2-E423-4C4D-B7D1-BD66B5279D3D}"/>
    <cellStyle name="Percent 9 17 8" xfId="14738" xr:uid="{00000000-0005-0000-0000-000092390000}"/>
    <cellStyle name="Percent 9 17 8 2" xfId="33646" xr:uid="{0CDC8174-EC4A-482E-ACAF-FB6BFFA0B703}"/>
    <cellStyle name="Percent 9 17 9" xfId="14739" xr:uid="{00000000-0005-0000-0000-000093390000}"/>
    <cellStyle name="Percent 9 17 9 2" xfId="33647" xr:uid="{EA854E71-9ED4-4F4E-8401-D59817F17D5A}"/>
    <cellStyle name="Percent 9 18" xfId="14740" xr:uid="{00000000-0005-0000-0000-000094390000}"/>
    <cellStyle name="Percent 9 18 10" xfId="14741" xr:uid="{00000000-0005-0000-0000-000095390000}"/>
    <cellStyle name="Percent 9 18 10 2" xfId="33648" xr:uid="{C6DB9FC4-DBC8-4B3C-BFC4-DB3DCBB06206}"/>
    <cellStyle name="Percent 9 18 11" xfId="23032" xr:uid="{C01442B3-EED1-411C-81D9-CD87B2FBA84F}"/>
    <cellStyle name="Percent 9 18 2" xfId="14742" xr:uid="{00000000-0005-0000-0000-000096390000}"/>
    <cellStyle name="Percent 9 18 2 2" xfId="33649" xr:uid="{D7ACA985-D54F-4F9A-8312-7D9E08CBEC5A}"/>
    <cellStyle name="Percent 9 18 3" xfId="14743" xr:uid="{00000000-0005-0000-0000-000097390000}"/>
    <cellStyle name="Percent 9 18 3 2" xfId="33650" xr:uid="{321665C0-9441-4782-ACC9-AF3CFB7C4A46}"/>
    <cellStyle name="Percent 9 18 4" xfId="14744" xr:uid="{00000000-0005-0000-0000-000098390000}"/>
    <cellStyle name="Percent 9 18 4 2" xfId="33651" xr:uid="{DD3DEAE4-5012-4D0C-B201-2219345F848B}"/>
    <cellStyle name="Percent 9 18 5" xfId="14745" xr:uid="{00000000-0005-0000-0000-000099390000}"/>
    <cellStyle name="Percent 9 18 5 2" xfId="33652" xr:uid="{F5D9B720-B271-47AE-9DAE-2671DF5BD3F3}"/>
    <cellStyle name="Percent 9 18 6" xfId="14746" xr:uid="{00000000-0005-0000-0000-00009A390000}"/>
    <cellStyle name="Percent 9 18 6 2" xfId="33653" xr:uid="{54AB3FC3-DBFA-4F8C-A8AE-15FEA1F062B1}"/>
    <cellStyle name="Percent 9 18 7" xfId="14747" xr:uid="{00000000-0005-0000-0000-00009B390000}"/>
    <cellStyle name="Percent 9 18 7 2" xfId="33654" xr:uid="{66F7A327-8AE8-4D34-A366-125EF07AC626}"/>
    <cellStyle name="Percent 9 18 8" xfId="14748" xr:uid="{00000000-0005-0000-0000-00009C390000}"/>
    <cellStyle name="Percent 9 18 8 2" xfId="33655" xr:uid="{B4BAB88C-30D8-4853-A784-38E758723BD3}"/>
    <cellStyle name="Percent 9 18 9" xfId="14749" xr:uid="{00000000-0005-0000-0000-00009D390000}"/>
    <cellStyle name="Percent 9 18 9 2" xfId="33656" xr:uid="{7AFCC106-79E9-4A56-9DE1-5BEDB5BB612F}"/>
    <cellStyle name="Percent 9 19" xfId="14750" xr:uid="{00000000-0005-0000-0000-00009E390000}"/>
    <cellStyle name="Percent 9 19 10" xfId="14751" xr:uid="{00000000-0005-0000-0000-00009F390000}"/>
    <cellStyle name="Percent 9 19 10 2" xfId="33657" xr:uid="{BB9353FE-F597-4E73-AF52-E4769DA8BD6A}"/>
    <cellStyle name="Percent 9 19 11" xfId="23033" xr:uid="{0BB82AC5-E398-4D64-9C6E-BCCA9175FDB0}"/>
    <cellStyle name="Percent 9 19 2" xfId="14752" xr:uid="{00000000-0005-0000-0000-0000A0390000}"/>
    <cellStyle name="Percent 9 19 2 2" xfId="33658" xr:uid="{AAF4722B-777D-4082-9C52-DED7E1C9781C}"/>
    <cellStyle name="Percent 9 19 3" xfId="14753" xr:uid="{00000000-0005-0000-0000-0000A1390000}"/>
    <cellStyle name="Percent 9 19 3 2" xfId="33659" xr:uid="{C1CA1395-1EA0-442C-9B78-1D45D521A2C7}"/>
    <cellStyle name="Percent 9 19 4" xfId="14754" xr:uid="{00000000-0005-0000-0000-0000A2390000}"/>
    <cellStyle name="Percent 9 19 4 2" xfId="33660" xr:uid="{2614070A-0F64-4128-865E-BAEDF5679777}"/>
    <cellStyle name="Percent 9 19 5" xfId="14755" xr:uid="{00000000-0005-0000-0000-0000A3390000}"/>
    <cellStyle name="Percent 9 19 5 2" xfId="33661" xr:uid="{1B3DB274-5FB9-4D06-AEE8-5DFB45193502}"/>
    <cellStyle name="Percent 9 19 6" xfId="14756" xr:uid="{00000000-0005-0000-0000-0000A4390000}"/>
    <cellStyle name="Percent 9 19 6 2" xfId="33662" xr:uid="{7F8B0500-9019-48A3-8647-296B40D2B209}"/>
    <cellStyle name="Percent 9 19 7" xfId="14757" xr:uid="{00000000-0005-0000-0000-0000A5390000}"/>
    <cellStyle name="Percent 9 19 7 2" xfId="33663" xr:uid="{05CDA239-B280-4FBA-9F4D-CED5E3895DA0}"/>
    <cellStyle name="Percent 9 19 8" xfId="14758" xr:uid="{00000000-0005-0000-0000-0000A6390000}"/>
    <cellStyle name="Percent 9 19 8 2" xfId="33664" xr:uid="{533D4066-2810-4F6B-804C-D881B83F4695}"/>
    <cellStyle name="Percent 9 19 9" xfId="14759" xr:uid="{00000000-0005-0000-0000-0000A7390000}"/>
    <cellStyle name="Percent 9 19 9 2" xfId="33665" xr:uid="{FA820F94-B29E-4970-A8D0-7A82861A0BE4}"/>
    <cellStyle name="Percent 9 2" xfId="14760" xr:uid="{00000000-0005-0000-0000-0000A8390000}"/>
    <cellStyle name="Percent 9 2 10" xfId="14761" xr:uid="{00000000-0005-0000-0000-0000A9390000}"/>
    <cellStyle name="Percent 9 2 10 2" xfId="33666" xr:uid="{3599C0E7-6DAA-438B-AF0E-7DBD92836C37}"/>
    <cellStyle name="Percent 9 2 11" xfId="14762" xr:uid="{00000000-0005-0000-0000-0000AA390000}"/>
    <cellStyle name="Percent 9 2 11 2" xfId="33667" xr:uid="{4F874255-E4C9-448A-B09D-7E5B73F87328}"/>
    <cellStyle name="Percent 9 2 12" xfId="14763" xr:uid="{00000000-0005-0000-0000-0000AB390000}"/>
    <cellStyle name="Percent 9 2 12 2" xfId="33668" xr:uid="{2A0DCF76-8918-4D09-BB1D-F7BCBA9649A5}"/>
    <cellStyle name="Percent 9 2 13" xfId="20501" xr:uid="{666574EE-768A-4F0C-9280-A030B996E7F8}"/>
    <cellStyle name="Percent 9 2 2" xfId="14764" xr:uid="{00000000-0005-0000-0000-0000AC390000}"/>
    <cellStyle name="Percent 9 2 2 10" xfId="23035" xr:uid="{7F78BC8D-C0D3-47FD-9473-23CDD7038DA7}"/>
    <cellStyle name="Percent 9 2 2 2" xfId="14765" xr:uid="{00000000-0005-0000-0000-0000AD390000}"/>
    <cellStyle name="Percent 9 2 2 2 2" xfId="33669" xr:uid="{3BFB10FA-D966-4B69-8A31-AFEA1A1063E9}"/>
    <cellStyle name="Percent 9 2 2 3" xfId="14766" xr:uid="{00000000-0005-0000-0000-0000AE390000}"/>
    <cellStyle name="Percent 9 2 2 3 2" xfId="33670" xr:uid="{55F7F8DE-5AFE-4283-AA76-3AD9422C833C}"/>
    <cellStyle name="Percent 9 2 2 4" xfId="14767" xr:uid="{00000000-0005-0000-0000-0000AF390000}"/>
    <cellStyle name="Percent 9 2 2 4 2" xfId="33671" xr:uid="{A2A1DE9D-5BFE-48D0-B166-4611C9CAED41}"/>
    <cellStyle name="Percent 9 2 2 5" xfId="14768" xr:uid="{00000000-0005-0000-0000-0000B0390000}"/>
    <cellStyle name="Percent 9 2 2 5 2" xfId="33672" xr:uid="{D1F74679-F262-4AD6-8480-7D01D8D9E182}"/>
    <cellStyle name="Percent 9 2 2 6" xfId="14769" xr:uid="{00000000-0005-0000-0000-0000B1390000}"/>
    <cellStyle name="Percent 9 2 2 6 2" xfId="33673" xr:uid="{34ACDDFE-CB51-44A3-BA14-849B7ACA1E75}"/>
    <cellStyle name="Percent 9 2 2 7" xfId="14770" xr:uid="{00000000-0005-0000-0000-0000B2390000}"/>
    <cellStyle name="Percent 9 2 2 7 2" xfId="33674" xr:uid="{26A58836-05D2-4A4D-8541-6E9D4368097E}"/>
    <cellStyle name="Percent 9 2 2 8" xfId="14771" xr:uid="{00000000-0005-0000-0000-0000B3390000}"/>
    <cellStyle name="Percent 9 2 2 8 2" xfId="33675" xr:uid="{3A6392D7-F067-4590-862F-C51A9F23ED59}"/>
    <cellStyle name="Percent 9 2 2 9" xfId="14772" xr:uid="{00000000-0005-0000-0000-0000B4390000}"/>
    <cellStyle name="Percent 9 2 2 9 2" xfId="33676" xr:uid="{E677A6B3-845F-4FF2-BE40-67B4F712851B}"/>
    <cellStyle name="Percent 9 2 3" xfId="14773" xr:uid="{00000000-0005-0000-0000-0000B5390000}"/>
    <cellStyle name="Percent 9 2 3 2" xfId="14774" xr:uid="{00000000-0005-0000-0000-0000B6390000}"/>
    <cellStyle name="Percent 9 2 3 2 2" xfId="33677" xr:uid="{9F08284A-1945-4368-91AC-2CC72A5211BD}"/>
    <cellStyle name="Percent 9 2 3 3" xfId="14775" xr:uid="{00000000-0005-0000-0000-0000B7390000}"/>
    <cellStyle name="Percent 9 2 3 3 2" xfId="33678" xr:uid="{35C92802-6B68-44A8-BC9F-E4B3D4B32B7A}"/>
    <cellStyle name="Percent 9 2 3 4" xfId="14776" xr:uid="{00000000-0005-0000-0000-0000B8390000}"/>
    <cellStyle name="Percent 9 2 3 4 2" xfId="33679" xr:uid="{A66D3546-FFFE-4F2C-A746-542723912D85}"/>
    <cellStyle name="Percent 9 2 3 5" xfId="14777" xr:uid="{00000000-0005-0000-0000-0000B9390000}"/>
    <cellStyle name="Percent 9 2 3 5 2" xfId="33680" xr:uid="{6FAB874D-E784-4A86-BADF-47405B1B4F2C}"/>
    <cellStyle name="Percent 9 2 3 6" xfId="23036" xr:uid="{9AAF6DAF-D64E-483E-8DF5-7833ABBF6119}"/>
    <cellStyle name="Percent 9 2 4" xfId="14778" xr:uid="{00000000-0005-0000-0000-0000BA390000}"/>
    <cellStyle name="Percent 9 2 4 2" xfId="23034" xr:uid="{764D8ABF-270A-45B4-89E4-14419FEE2B67}"/>
    <cellStyle name="Percent 9 2 5" xfId="14779" xr:uid="{00000000-0005-0000-0000-0000BB390000}"/>
    <cellStyle name="Percent 9 2 5 2" xfId="33681" xr:uid="{3CE23FD9-4587-4C64-A6E9-079239FC78F1}"/>
    <cellStyle name="Percent 9 2 6" xfId="14780" xr:uid="{00000000-0005-0000-0000-0000BC390000}"/>
    <cellStyle name="Percent 9 2 6 2" xfId="33682" xr:uid="{8069D68C-D07B-4DB5-8636-B52E537C9C68}"/>
    <cellStyle name="Percent 9 2 7" xfId="14781" xr:uid="{00000000-0005-0000-0000-0000BD390000}"/>
    <cellStyle name="Percent 9 2 7 2" xfId="33683" xr:uid="{2FEEF769-56B6-463F-AE9E-8762F4BD19B0}"/>
    <cellStyle name="Percent 9 2 8" xfId="14782" xr:uid="{00000000-0005-0000-0000-0000BE390000}"/>
    <cellStyle name="Percent 9 2 8 2" xfId="33684" xr:uid="{D96832D0-AFDF-4E35-B3D0-5A20C5DAE7AB}"/>
    <cellStyle name="Percent 9 2 9" xfId="14783" xr:uid="{00000000-0005-0000-0000-0000BF390000}"/>
    <cellStyle name="Percent 9 2 9 2" xfId="33685" xr:uid="{1B84B2C0-D418-4348-838F-DFEC58AA1E3E}"/>
    <cellStyle name="Percent 9 20" xfId="14784" xr:uid="{00000000-0005-0000-0000-0000C0390000}"/>
    <cellStyle name="Percent 9 20 10" xfId="14785" xr:uid="{00000000-0005-0000-0000-0000C1390000}"/>
    <cellStyle name="Percent 9 20 10 2" xfId="33686" xr:uid="{074B253E-7C33-4391-9DFE-0C9456948766}"/>
    <cellStyle name="Percent 9 20 11" xfId="23037" xr:uid="{B4846336-D861-4684-AC15-725B463B6C78}"/>
    <cellStyle name="Percent 9 20 2" xfId="14786" xr:uid="{00000000-0005-0000-0000-0000C2390000}"/>
    <cellStyle name="Percent 9 20 2 2" xfId="33687" xr:uid="{D0D2B522-76F0-44AF-AEDB-43965FD6D786}"/>
    <cellStyle name="Percent 9 20 3" xfId="14787" xr:uid="{00000000-0005-0000-0000-0000C3390000}"/>
    <cellStyle name="Percent 9 20 3 2" xfId="33688" xr:uid="{668F215E-B67B-4C97-A7EF-0100A043FAD3}"/>
    <cellStyle name="Percent 9 20 4" xfId="14788" xr:uid="{00000000-0005-0000-0000-0000C4390000}"/>
    <cellStyle name="Percent 9 20 4 2" xfId="33689" xr:uid="{68036EFC-2A12-48E8-ADA9-79404BEAD628}"/>
    <cellStyle name="Percent 9 20 5" xfId="14789" xr:uid="{00000000-0005-0000-0000-0000C5390000}"/>
    <cellStyle name="Percent 9 20 5 2" xfId="33690" xr:uid="{7E3AEE18-EDA7-4F92-AFF6-692CAC310FD3}"/>
    <cellStyle name="Percent 9 20 6" xfId="14790" xr:uid="{00000000-0005-0000-0000-0000C6390000}"/>
    <cellStyle name="Percent 9 20 6 2" xfId="33691" xr:uid="{7993949A-AFE3-4BA6-BB7F-7B22F7E323C2}"/>
    <cellStyle name="Percent 9 20 7" xfId="14791" xr:uid="{00000000-0005-0000-0000-0000C7390000}"/>
    <cellStyle name="Percent 9 20 7 2" xfId="33692" xr:uid="{1F1F602C-09AE-4507-BB28-E76F6A1B77BF}"/>
    <cellStyle name="Percent 9 20 8" xfId="14792" xr:uid="{00000000-0005-0000-0000-0000C8390000}"/>
    <cellStyle name="Percent 9 20 8 2" xfId="33693" xr:uid="{5B05C9F6-7660-4192-BA43-412681D2941F}"/>
    <cellStyle name="Percent 9 20 9" xfId="14793" xr:uid="{00000000-0005-0000-0000-0000C9390000}"/>
    <cellStyle name="Percent 9 20 9 2" xfId="33694" xr:uid="{E1F92AD7-F5B0-4AAA-BDF5-D92DECE9799A}"/>
    <cellStyle name="Percent 9 21" xfId="14794" xr:uid="{00000000-0005-0000-0000-0000CA390000}"/>
    <cellStyle name="Percent 9 21 2" xfId="14795" xr:uid="{00000000-0005-0000-0000-0000CB390000}"/>
    <cellStyle name="Percent 9 21 2 2" xfId="33695" xr:uid="{E55E6FEA-B0E3-47AE-8721-F10C7AEEDBA0}"/>
    <cellStyle name="Percent 9 21 3" xfId="14796" xr:uid="{00000000-0005-0000-0000-0000CC390000}"/>
    <cellStyle name="Percent 9 21 3 2" xfId="33696" xr:uid="{A54955A1-FB44-4965-AFB0-59DDEE2A4504}"/>
    <cellStyle name="Percent 9 21 4" xfId="14797" xr:uid="{00000000-0005-0000-0000-0000CD390000}"/>
    <cellStyle name="Percent 9 21 4 2" xfId="33697" xr:uid="{2439AE3D-9508-4D32-A1F7-777AEB44A69F}"/>
    <cellStyle name="Percent 9 21 5" xfId="14798" xr:uid="{00000000-0005-0000-0000-0000CE390000}"/>
    <cellStyle name="Percent 9 21 5 2" xfId="33698" xr:uid="{75A0BB73-AD94-413B-8D9A-9FCFC2332B90}"/>
    <cellStyle name="Percent 9 21 6" xfId="23038" xr:uid="{7D7FB7C9-12B7-4CFE-9858-E1E2E359C314}"/>
    <cellStyle name="Percent 9 22" xfId="14799" xr:uid="{00000000-0005-0000-0000-0000CF390000}"/>
    <cellStyle name="Percent 9 22 2" xfId="14800" xr:uid="{00000000-0005-0000-0000-0000D0390000}"/>
    <cellStyle name="Percent 9 22 2 2" xfId="33699" xr:uid="{C3998770-D929-405C-9EC2-5E750E3A95A5}"/>
    <cellStyle name="Percent 9 22 3" xfId="14801" xr:uid="{00000000-0005-0000-0000-0000D1390000}"/>
    <cellStyle name="Percent 9 22 3 2" xfId="33700" xr:uid="{C3372873-BB9C-4D6D-A521-36689E492140}"/>
    <cellStyle name="Percent 9 22 4" xfId="14802" xr:uid="{00000000-0005-0000-0000-0000D2390000}"/>
    <cellStyle name="Percent 9 22 4 2" xfId="33701" xr:uid="{94A640BC-D850-4006-8AA3-94EDDBA40A3A}"/>
    <cellStyle name="Percent 9 22 5" xfId="14803" xr:uid="{00000000-0005-0000-0000-0000D3390000}"/>
    <cellStyle name="Percent 9 22 5 2" xfId="33702" xr:uid="{8207A16E-40D7-4DF4-B522-3AA12B17ED13}"/>
    <cellStyle name="Percent 9 22 6" xfId="23039" xr:uid="{B478C204-0E0F-423A-B8B1-F17BB380BD7D}"/>
    <cellStyle name="Percent 9 23" xfId="14804" xr:uid="{00000000-0005-0000-0000-0000D4390000}"/>
    <cellStyle name="Percent 9 23 2" xfId="23023" xr:uid="{4FFFF4A9-A321-4DE5-B595-65085C09DED6}"/>
    <cellStyle name="Percent 9 24" xfId="14805" xr:uid="{00000000-0005-0000-0000-0000D5390000}"/>
    <cellStyle name="Percent 9 24 2" xfId="33703" xr:uid="{F59DBE6F-72FD-493F-8467-9D4D0F444525}"/>
    <cellStyle name="Percent 9 25" xfId="14806" xr:uid="{00000000-0005-0000-0000-0000D6390000}"/>
    <cellStyle name="Percent 9 25 2" xfId="33704" xr:uid="{681887DE-80DC-46ED-B4D8-5814011F8962}"/>
    <cellStyle name="Percent 9 26" xfId="14807" xr:uid="{00000000-0005-0000-0000-0000D7390000}"/>
    <cellStyle name="Percent 9 26 2" xfId="33705" xr:uid="{32E51E27-5626-4E36-A79D-1722ACE91C15}"/>
    <cellStyle name="Percent 9 27" xfId="14808" xr:uid="{00000000-0005-0000-0000-0000D8390000}"/>
    <cellStyle name="Percent 9 27 2" xfId="33706" xr:uid="{BDA2B042-3B81-471A-9B59-7162350DA764}"/>
    <cellStyle name="Percent 9 28" xfId="14809" xr:uid="{00000000-0005-0000-0000-0000D9390000}"/>
    <cellStyle name="Percent 9 28 2" xfId="33707" xr:uid="{986FCC97-8E6B-4E3E-8179-59C9B8609582}"/>
    <cellStyle name="Percent 9 29" xfId="14810" xr:uid="{00000000-0005-0000-0000-0000DA390000}"/>
    <cellStyle name="Percent 9 29 2" xfId="33708" xr:uid="{DF333288-605A-425B-97B3-B951F992EBE8}"/>
    <cellStyle name="Percent 9 3" xfId="14811" xr:uid="{00000000-0005-0000-0000-0000DB390000}"/>
    <cellStyle name="Percent 9 3 10" xfId="14812" xr:uid="{00000000-0005-0000-0000-0000DC390000}"/>
    <cellStyle name="Percent 9 3 10 2" xfId="33709" xr:uid="{27E59A40-5EA7-4136-91CE-DE5D9F737654}"/>
    <cellStyle name="Percent 9 3 11" xfId="14813" xr:uid="{00000000-0005-0000-0000-0000DD390000}"/>
    <cellStyle name="Percent 9 3 11 2" xfId="33710" xr:uid="{57BDA256-2BA0-42DB-AD85-F0FEAD9D2724}"/>
    <cellStyle name="Percent 9 3 12" xfId="14814" xr:uid="{00000000-0005-0000-0000-0000DE390000}"/>
    <cellStyle name="Percent 9 3 12 2" xfId="33711" xr:uid="{56A4A671-463C-4702-9B34-23B30946D3F2}"/>
    <cellStyle name="Percent 9 3 13" xfId="20502" xr:uid="{AB6A8560-34C1-410B-9875-B3A5F2F11366}"/>
    <cellStyle name="Percent 9 3 2" xfId="14815" xr:uid="{00000000-0005-0000-0000-0000DF390000}"/>
    <cellStyle name="Percent 9 3 2 10" xfId="23041" xr:uid="{38AFA476-948A-44E9-A4B4-C4B7AF3B8E66}"/>
    <cellStyle name="Percent 9 3 2 2" xfId="14816" xr:uid="{00000000-0005-0000-0000-0000E0390000}"/>
    <cellStyle name="Percent 9 3 2 2 2" xfId="33712" xr:uid="{05AD5676-A89B-47CF-B306-4C625A1CC8DB}"/>
    <cellStyle name="Percent 9 3 2 3" xfId="14817" xr:uid="{00000000-0005-0000-0000-0000E1390000}"/>
    <cellStyle name="Percent 9 3 2 3 2" xfId="33713" xr:uid="{CA5DEFA3-4CBC-4F17-ADD5-EBFEC906508F}"/>
    <cellStyle name="Percent 9 3 2 4" xfId="14818" xr:uid="{00000000-0005-0000-0000-0000E2390000}"/>
    <cellStyle name="Percent 9 3 2 4 2" xfId="33714" xr:uid="{9CC31127-7942-4584-9205-17D03F518C17}"/>
    <cellStyle name="Percent 9 3 2 5" xfId="14819" xr:uid="{00000000-0005-0000-0000-0000E3390000}"/>
    <cellStyle name="Percent 9 3 2 5 2" xfId="33715" xr:uid="{AED6DD8B-B998-4F5C-8791-1923112C80F5}"/>
    <cellStyle name="Percent 9 3 2 6" xfId="14820" xr:uid="{00000000-0005-0000-0000-0000E4390000}"/>
    <cellStyle name="Percent 9 3 2 6 2" xfId="33716" xr:uid="{E9DBA639-E19F-4C1C-90A1-BB8BD33BD314}"/>
    <cellStyle name="Percent 9 3 2 7" xfId="14821" xr:uid="{00000000-0005-0000-0000-0000E5390000}"/>
    <cellStyle name="Percent 9 3 2 7 2" xfId="33717" xr:uid="{EB16398B-4E8C-47B6-8B10-2DC6949434CE}"/>
    <cellStyle name="Percent 9 3 2 8" xfId="14822" xr:uid="{00000000-0005-0000-0000-0000E6390000}"/>
    <cellStyle name="Percent 9 3 2 8 2" xfId="33718" xr:uid="{85BC9BAC-9311-493B-ABA6-75FF62126C42}"/>
    <cellStyle name="Percent 9 3 2 9" xfId="14823" xr:uid="{00000000-0005-0000-0000-0000E7390000}"/>
    <cellStyle name="Percent 9 3 2 9 2" xfId="33719" xr:uid="{BED8D07E-1464-4CC2-B532-75F406B8A0A2}"/>
    <cellStyle name="Percent 9 3 3" xfId="14824" xr:uid="{00000000-0005-0000-0000-0000E8390000}"/>
    <cellStyle name="Percent 9 3 3 2" xfId="14825" xr:uid="{00000000-0005-0000-0000-0000E9390000}"/>
    <cellStyle name="Percent 9 3 3 2 2" xfId="33720" xr:uid="{FF0A869C-6BFC-49AA-8BDD-5C0B780F43A0}"/>
    <cellStyle name="Percent 9 3 3 3" xfId="14826" xr:uid="{00000000-0005-0000-0000-0000EA390000}"/>
    <cellStyle name="Percent 9 3 3 3 2" xfId="33721" xr:uid="{CCBE52C8-92D0-483A-8B65-485FA0B2CA8C}"/>
    <cellStyle name="Percent 9 3 3 4" xfId="14827" xr:uid="{00000000-0005-0000-0000-0000EB390000}"/>
    <cellStyle name="Percent 9 3 3 4 2" xfId="33722" xr:uid="{D85303DE-50A8-4BC9-898F-E4C354FC2AF0}"/>
    <cellStyle name="Percent 9 3 3 5" xfId="14828" xr:uid="{00000000-0005-0000-0000-0000EC390000}"/>
    <cellStyle name="Percent 9 3 3 5 2" xfId="33723" xr:uid="{9A47D6A9-6226-4CC3-B395-DA66BEAABE8B}"/>
    <cellStyle name="Percent 9 3 3 6" xfId="23042" xr:uid="{12C31543-803B-4A1C-9645-486E7BAEF3F1}"/>
    <cellStyle name="Percent 9 3 4" xfId="14829" xr:uid="{00000000-0005-0000-0000-0000ED390000}"/>
    <cellStyle name="Percent 9 3 4 2" xfId="23040" xr:uid="{A2DC43D9-1290-41DC-8216-D00284C3B7D9}"/>
    <cellStyle name="Percent 9 3 5" xfId="14830" xr:uid="{00000000-0005-0000-0000-0000EE390000}"/>
    <cellStyle name="Percent 9 3 5 2" xfId="33724" xr:uid="{3337311A-2330-4DBA-BC78-7D2D4830C19A}"/>
    <cellStyle name="Percent 9 3 6" xfId="14831" xr:uid="{00000000-0005-0000-0000-0000EF390000}"/>
    <cellStyle name="Percent 9 3 6 2" xfId="33725" xr:uid="{FBF612B7-63FF-406B-93B5-A682C930ED0A}"/>
    <cellStyle name="Percent 9 3 7" xfId="14832" xr:uid="{00000000-0005-0000-0000-0000F0390000}"/>
    <cellStyle name="Percent 9 3 7 2" xfId="33726" xr:uid="{54324955-114F-4B6D-87B4-980557F66E5C}"/>
    <cellStyle name="Percent 9 3 8" xfId="14833" xr:uid="{00000000-0005-0000-0000-0000F1390000}"/>
    <cellStyle name="Percent 9 3 8 2" xfId="33727" xr:uid="{421BB712-A564-4615-90DA-75BBDAE93085}"/>
    <cellStyle name="Percent 9 3 9" xfId="14834" xr:uid="{00000000-0005-0000-0000-0000F2390000}"/>
    <cellStyle name="Percent 9 3 9 2" xfId="33728" xr:uid="{AEC1C94A-C501-4294-B8DB-29C659DA3378}"/>
    <cellStyle name="Percent 9 30" xfId="20500" xr:uid="{3AACB05A-18EB-40A0-9AAB-17F049AE2C8C}"/>
    <cellStyle name="Percent 9 4" xfId="14835" xr:uid="{00000000-0005-0000-0000-0000F3390000}"/>
    <cellStyle name="Percent 9 4 10" xfId="14836" xr:uid="{00000000-0005-0000-0000-0000F4390000}"/>
    <cellStyle name="Percent 9 4 10 2" xfId="33729" xr:uid="{146765BB-6AA6-4B3F-859B-26C5815C0AD8}"/>
    <cellStyle name="Percent 9 4 11" xfId="14837" xr:uid="{00000000-0005-0000-0000-0000F5390000}"/>
    <cellStyle name="Percent 9 4 11 2" xfId="33730" xr:uid="{410EA878-8779-4709-978B-449079522D7E}"/>
    <cellStyle name="Percent 9 4 12" xfId="14838" xr:uid="{00000000-0005-0000-0000-0000F6390000}"/>
    <cellStyle name="Percent 9 4 12 2" xfId="33731" xr:uid="{A7732E7B-7BBB-40EA-AB17-1614F8494FFD}"/>
    <cellStyle name="Percent 9 4 13" xfId="20503" xr:uid="{CD087B18-6769-439D-B615-8DA435836489}"/>
    <cellStyle name="Percent 9 4 2" xfId="14839" xr:uid="{00000000-0005-0000-0000-0000F7390000}"/>
    <cellStyle name="Percent 9 4 2 10" xfId="23044" xr:uid="{2EAC6F6C-731E-493D-AFBB-BEC4F5B4DBA6}"/>
    <cellStyle name="Percent 9 4 2 2" xfId="14840" xr:uid="{00000000-0005-0000-0000-0000F8390000}"/>
    <cellStyle name="Percent 9 4 2 2 2" xfId="33732" xr:uid="{25AEE78F-E3BB-4017-A206-8C6555EB551D}"/>
    <cellStyle name="Percent 9 4 2 3" xfId="14841" xr:uid="{00000000-0005-0000-0000-0000F9390000}"/>
    <cellStyle name="Percent 9 4 2 3 2" xfId="33733" xr:uid="{5CA19D22-8FB6-4403-846A-16819732377B}"/>
    <cellStyle name="Percent 9 4 2 4" xfId="14842" xr:uid="{00000000-0005-0000-0000-0000FA390000}"/>
    <cellStyle name="Percent 9 4 2 4 2" xfId="33734" xr:uid="{38E4512E-6BDD-47AC-81E6-D9E769453E5A}"/>
    <cellStyle name="Percent 9 4 2 5" xfId="14843" xr:uid="{00000000-0005-0000-0000-0000FB390000}"/>
    <cellStyle name="Percent 9 4 2 5 2" xfId="33735" xr:uid="{5D7FD270-D7E8-41D0-B4DA-4F198800772E}"/>
    <cellStyle name="Percent 9 4 2 6" xfId="14844" xr:uid="{00000000-0005-0000-0000-0000FC390000}"/>
    <cellStyle name="Percent 9 4 2 6 2" xfId="33736" xr:uid="{073087A8-EF8C-482C-AD05-857509237B47}"/>
    <cellStyle name="Percent 9 4 2 7" xfId="14845" xr:uid="{00000000-0005-0000-0000-0000FD390000}"/>
    <cellStyle name="Percent 9 4 2 7 2" xfId="33737" xr:uid="{11943428-AEB0-4D9A-BE2B-9C47B2A320F6}"/>
    <cellStyle name="Percent 9 4 2 8" xfId="14846" xr:uid="{00000000-0005-0000-0000-0000FE390000}"/>
    <cellStyle name="Percent 9 4 2 8 2" xfId="33738" xr:uid="{C0F15F84-0C5F-4E24-BD55-ACFD44D09E16}"/>
    <cellStyle name="Percent 9 4 2 9" xfId="14847" xr:uid="{00000000-0005-0000-0000-0000FF390000}"/>
    <cellStyle name="Percent 9 4 2 9 2" xfId="33739" xr:uid="{ACBF8E39-74D4-493B-9154-B0178800F12D}"/>
    <cellStyle name="Percent 9 4 3" xfId="14848" xr:uid="{00000000-0005-0000-0000-0000003A0000}"/>
    <cellStyle name="Percent 9 4 3 2" xfId="14849" xr:uid="{00000000-0005-0000-0000-0000013A0000}"/>
    <cellStyle name="Percent 9 4 3 2 2" xfId="33740" xr:uid="{D92D55FA-B553-49D8-86C1-486006294032}"/>
    <cellStyle name="Percent 9 4 3 3" xfId="14850" xr:uid="{00000000-0005-0000-0000-0000023A0000}"/>
    <cellStyle name="Percent 9 4 3 3 2" xfId="33741" xr:uid="{513C7B90-688E-4F9C-9E8E-25C957FD0F0B}"/>
    <cellStyle name="Percent 9 4 3 4" xfId="14851" xr:uid="{00000000-0005-0000-0000-0000033A0000}"/>
    <cellStyle name="Percent 9 4 3 4 2" xfId="33742" xr:uid="{47789DC9-0264-4791-AC0E-581D32DA3E1E}"/>
    <cellStyle name="Percent 9 4 3 5" xfId="14852" xr:uid="{00000000-0005-0000-0000-0000043A0000}"/>
    <cellStyle name="Percent 9 4 3 5 2" xfId="33743" xr:uid="{0BA44C85-96AE-427A-98EF-8BFA321546BB}"/>
    <cellStyle name="Percent 9 4 3 6" xfId="23045" xr:uid="{61DBADCE-DA12-43EA-82FB-6A8DE16B0998}"/>
    <cellStyle name="Percent 9 4 4" xfId="14853" xr:uid="{00000000-0005-0000-0000-0000053A0000}"/>
    <cellStyle name="Percent 9 4 4 2" xfId="23043" xr:uid="{828C8465-7B21-406A-BF46-1A4FA9FCC551}"/>
    <cellStyle name="Percent 9 4 5" xfId="14854" xr:uid="{00000000-0005-0000-0000-0000063A0000}"/>
    <cellStyle name="Percent 9 4 5 2" xfId="33744" xr:uid="{6484B68F-834B-429D-B7EC-C09AD7FAE38A}"/>
    <cellStyle name="Percent 9 4 6" xfId="14855" xr:uid="{00000000-0005-0000-0000-0000073A0000}"/>
    <cellStyle name="Percent 9 4 6 2" xfId="33745" xr:uid="{60D680BE-62A4-4BD0-AC77-3B5A9F76727E}"/>
    <cellStyle name="Percent 9 4 7" xfId="14856" xr:uid="{00000000-0005-0000-0000-0000083A0000}"/>
    <cellStyle name="Percent 9 4 7 2" xfId="33746" xr:uid="{8FD32936-8A8B-4EA6-88C2-CAB282767673}"/>
    <cellStyle name="Percent 9 4 8" xfId="14857" xr:uid="{00000000-0005-0000-0000-0000093A0000}"/>
    <cellStyle name="Percent 9 4 8 2" xfId="33747" xr:uid="{356B1217-D212-442F-9158-446899698C54}"/>
    <cellStyle name="Percent 9 4 9" xfId="14858" xr:uid="{00000000-0005-0000-0000-00000A3A0000}"/>
    <cellStyle name="Percent 9 4 9 2" xfId="33748" xr:uid="{FF8A74C1-A805-411F-A67E-E8E5D6B62B1C}"/>
    <cellStyle name="Percent 9 5" xfId="14859" xr:uid="{00000000-0005-0000-0000-00000B3A0000}"/>
    <cellStyle name="Percent 9 5 10" xfId="14860" xr:uid="{00000000-0005-0000-0000-00000C3A0000}"/>
    <cellStyle name="Percent 9 5 10 2" xfId="33749" xr:uid="{0DE6A59A-8E60-4573-925F-42CDE7B4147D}"/>
    <cellStyle name="Percent 9 5 11" xfId="14861" xr:uid="{00000000-0005-0000-0000-00000D3A0000}"/>
    <cellStyle name="Percent 9 5 11 2" xfId="33750" xr:uid="{ED0B7FE6-98E0-4828-9B5F-13E3C583DD66}"/>
    <cellStyle name="Percent 9 5 12" xfId="14862" xr:uid="{00000000-0005-0000-0000-00000E3A0000}"/>
    <cellStyle name="Percent 9 5 12 2" xfId="33751" xr:uid="{7082409E-881A-4C22-B071-E99C6ACAF7D7}"/>
    <cellStyle name="Percent 9 5 13" xfId="20504" xr:uid="{A09966F3-0AB3-456C-8AD7-936AAC90D146}"/>
    <cellStyle name="Percent 9 5 2" xfId="14863" xr:uid="{00000000-0005-0000-0000-00000F3A0000}"/>
    <cellStyle name="Percent 9 5 2 10" xfId="23047" xr:uid="{B7C831B7-CA9E-46A2-A654-92FA3C4FD906}"/>
    <cellStyle name="Percent 9 5 2 2" xfId="14864" xr:uid="{00000000-0005-0000-0000-0000103A0000}"/>
    <cellStyle name="Percent 9 5 2 2 2" xfId="33752" xr:uid="{39040BE6-F452-4427-A5DA-C85308EF77EC}"/>
    <cellStyle name="Percent 9 5 2 3" xfId="14865" xr:uid="{00000000-0005-0000-0000-0000113A0000}"/>
    <cellStyle name="Percent 9 5 2 3 2" xfId="33753" xr:uid="{C96D73CC-53F0-46AF-B870-C4DAF0717FBC}"/>
    <cellStyle name="Percent 9 5 2 4" xfId="14866" xr:uid="{00000000-0005-0000-0000-0000123A0000}"/>
    <cellStyle name="Percent 9 5 2 4 2" xfId="33754" xr:uid="{7FEC0982-371B-4B4E-9C25-E503008675E6}"/>
    <cellStyle name="Percent 9 5 2 5" xfId="14867" xr:uid="{00000000-0005-0000-0000-0000133A0000}"/>
    <cellStyle name="Percent 9 5 2 5 2" xfId="33755" xr:uid="{D519E147-C7F8-400F-BE3D-8C840EFCD05C}"/>
    <cellStyle name="Percent 9 5 2 6" xfId="14868" xr:uid="{00000000-0005-0000-0000-0000143A0000}"/>
    <cellStyle name="Percent 9 5 2 6 2" xfId="33756" xr:uid="{64DB4227-9F0A-416B-B46F-9BEFF8EE8AA4}"/>
    <cellStyle name="Percent 9 5 2 7" xfId="14869" xr:uid="{00000000-0005-0000-0000-0000153A0000}"/>
    <cellStyle name="Percent 9 5 2 7 2" xfId="33757" xr:uid="{AB07FFE5-C32D-4B43-8065-B232454ED8A1}"/>
    <cellStyle name="Percent 9 5 2 8" xfId="14870" xr:uid="{00000000-0005-0000-0000-0000163A0000}"/>
    <cellStyle name="Percent 9 5 2 8 2" xfId="33758" xr:uid="{240D5229-1D40-4684-A542-CCC7EBD3291A}"/>
    <cellStyle name="Percent 9 5 2 9" xfId="14871" xr:uid="{00000000-0005-0000-0000-0000173A0000}"/>
    <cellStyle name="Percent 9 5 2 9 2" xfId="33759" xr:uid="{57B9FB18-2A0B-4DA8-AD58-9B087E933D27}"/>
    <cellStyle name="Percent 9 5 3" xfId="14872" xr:uid="{00000000-0005-0000-0000-0000183A0000}"/>
    <cellStyle name="Percent 9 5 3 2" xfId="14873" xr:uid="{00000000-0005-0000-0000-0000193A0000}"/>
    <cellStyle name="Percent 9 5 3 2 2" xfId="33760" xr:uid="{04E74C23-5DA8-436B-AB40-A5B4EEAC6DE3}"/>
    <cellStyle name="Percent 9 5 3 3" xfId="14874" xr:uid="{00000000-0005-0000-0000-00001A3A0000}"/>
    <cellStyle name="Percent 9 5 3 3 2" xfId="33761" xr:uid="{EC7C3935-B50E-4A18-A65A-DBD07D3482F8}"/>
    <cellStyle name="Percent 9 5 3 4" xfId="14875" xr:uid="{00000000-0005-0000-0000-00001B3A0000}"/>
    <cellStyle name="Percent 9 5 3 4 2" xfId="33762" xr:uid="{9D2934FC-9549-4CB3-A19C-627F8368E979}"/>
    <cellStyle name="Percent 9 5 3 5" xfId="14876" xr:uid="{00000000-0005-0000-0000-00001C3A0000}"/>
    <cellStyle name="Percent 9 5 3 5 2" xfId="33763" xr:uid="{126058D3-BB19-4120-8328-A6B2EBDF2954}"/>
    <cellStyle name="Percent 9 5 3 6" xfId="23048" xr:uid="{3DAE3797-3337-4FFC-BDBC-65427DB4D417}"/>
    <cellStyle name="Percent 9 5 4" xfId="14877" xr:uid="{00000000-0005-0000-0000-00001D3A0000}"/>
    <cellStyle name="Percent 9 5 4 2" xfId="23046" xr:uid="{C6A5F4E4-6A0F-4D50-9162-CB6E5E68B462}"/>
    <cellStyle name="Percent 9 5 5" xfId="14878" xr:uid="{00000000-0005-0000-0000-00001E3A0000}"/>
    <cellStyle name="Percent 9 5 5 2" xfId="33764" xr:uid="{22045E91-952E-4994-8F81-7447BE3E979E}"/>
    <cellStyle name="Percent 9 5 6" xfId="14879" xr:uid="{00000000-0005-0000-0000-00001F3A0000}"/>
    <cellStyle name="Percent 9 5 6 2" xfId="33765" xr:uid="{1D706893-E782-4069-9F18-DE9B4A77A44E}"/>
    <cellStyle name="Percent 9 5 7" xfId="14880" xr:uid="{00000000-0005-0000-0000-0000203A0000}"/>
    <cellStyle name="Percent 9 5 7 2" xfId="33766" xr:uid="{AD9D613C-9C06-4C20-86A0-85E040BFB065}"/>
    <cellStyle name="Percent 9 5 8" xfId="14881" xr:uid="{00000000-0005-0000-0000-0000213A0000}"/>
    <cellStyle name="Percent 9 5 8 2" xfId="33767" xr:uid="{BA86CD97-95B2-4590-BB23-215BB9B815E3}"/>
    <cellStyle name="Percent 9 5 9" xfId="14882" xr:uid="{00000000-0005-0000-0000-0000223A0000}"/>
    <cellStyle name="Percent 9 5 9 2" xfId="33768" xr:uid="{4F40E8C5-D14F-4A8C-91F9-7F6FA6027654}"/>
    <cellStyle name="Percent 9 6" xfId="14883" xr:uid="{00000000-0005-0000-0000-0000233A0000}"/>
    <cellStyle name="Percent 9 6 10" xfId="14884" xr:uid="{00000000-0005-0000-0000-0000243A0000}"/>
    <cellStyle name="Percent 9 6 10 2" xfId="33769" xr:uid="{022B760F-F322-43B1-83D1-E3813E12D1B9}"/>
    <cellStyle name="Percent 9 6 11" xfId="14885" xr:uid="{00000000-0005-0000-0000-0000253A0000}"/>
    <cellStyle name="Percent 9 6 11 2" xfId="33770" xr:uid="{A4419A21-48FE-4994-BDD6-76ED5F216E73}"/>
    <cellStyle name="Percent 9 6 12" xfId="14886" xr:uid="{00000000-0005-0000-0000-0000263A0000}"/>
    <cellStyle name="Percent 9 6 12 2" xfId="33771" xr:uid="{0ABD5D9E-CF2F-4C40-8A78-0FB9F634C1D4}"/>
    <cellStyle name="Percent 9 6 13" xfId="20505" xr:uid="{6DC71FBD-F882-4BFD-9C1C-0E13AA296CB5}"/>
    <cellStyle name="Percent 9 6 2" xfId="14887" xr:uid="{00000000-0005-0000-0000-0000273A0000}"/>
    <cellStyle name="Percent 9 6 2 10" xfId="23050" xr:uid="{B14F54A8-2604-4276-9EE5-32CFEC386F95}"/>
    <cellStyle name="Percent 9 6 2 2" xfId="14888" xr:uid="{00000000-0005-0000-0000-0000283A0000}"/>
    <cellStyle name="Percent 9 6 2 2 2" xfId="33772" xr:uid="{3BF6A562-E64A-471B-A576-7562AFE7E81F}"/>
    <cellStyle name="Percent 9 6 2 3" xfId="14889" xr:uid="{00000000-0005-0000-0000-0000293A0000}"/>
    <cellStyle name="Percent 9 6 2 3 2" xfId="33773" xr:uid="{88385CAA-BFE9-4D46-82AC-0EF038B7FD47}"/>
    <cellStyle name="Percent 9 6 2 4" xfId="14890" xr:uid="{00000000-0005-0000-0000-00002A3A0000}"/>
    <cellStyle name="Percent 9 6 2 4 2" xfId="33774" xr:uid="{452AC98E-05CF-466B-92F6-EF31D3A8B230}"/>
    <cellStyle name="Percent 9 6 2 5" xfId="14891" xr:uid="{00000000-0005-0000-0000-00002B3A0000}"/>
    <cellStyle name="Percent 9 6 2 5 2" xfId="33775" xr:uid="{008DA99F-DF2F-4852-94CE-ECB8454F562A}"/>
    <cellStyle name="Percent 9 6 2 6" xfId="14892" xr:uid="{00000000-0005-0000-0000-00002C3A0000}"/>
    <cellStyle name="Percent 9 6 2 6 2" xfId="33776" xr:uid="{6F5B9323-6D36-4EE7-8733-F49C28A95126}"/>
    <cellStyle name="Percent 9 6 2 7" xfId="14893" xr:uid="{00000000-0005-0000-0000-00002D3A0000}"/>
    <cellStyle name="Percent 9 6 2 7 2" xfId="33777" xr:uid="{D040AA8A-63EB-434F-ACAE-8A278AF1BF27}"/>
    <cellStyle name="Percent 9 6 2 8" xfId="14894" xr:uid="{00000000-0005-0000-0000-00002E3A0000}"/>
    <cellStyle name="Percent 9 6 2 8 2" xfId="33778" xr:uid="{9A219119-9D6A-450B-ABC2-F7C09BC3B8DA}"/>
    <cellStyle name="Percent 9 6 2 9" xfId="14895" xr:uid="{00000000-0005-0000-0000-00002F3A0000}"/>
    <cellStyle name="Percent 9 6 2 9 2" xfId="33779" xr:uid="{811DA02B-9B2D-40F9-891F-B43056158A41}"/>
    <cellStyle name="Percent 9 6 3" xfId="14896" xr:uid="{00000000-0005-0000-0000-0000303A0000}"/>
    <cellStyle name="Percent 9 6 3 2" xfId="14897" xr:uid="{00000000-0005-0000-0000-0000313A0000}"/>
    <cellStyle name="Percent 9 6 3 2 2" xfId="33780" xr:uid="{43A83EBB-C96B-4FE1-8231-22D9C27C64EA}"/>
    <cellStyle name="Percent 9 6 3 3" xfId="14898" xr:uid="{00000000-0005-0000-0000-0000323A0000}"/>
    <cellStyle name="Percent 9 6 3 3 2" xfId="33781" xr:uid="{BB5B5901-E881-4687-B2FA-0E7FE8560887}"/>
    <cellStyle name="Percent 9 6 3 4" xfId="14899" xr:uid="{00000000-0005-0000-0000-0000333A0000}"/>
    <cellStyle name="Percent 9 6 3 4 2" xfId="33782" xr:uid="{45CB0383-3A24-4ABC-8F5C-6FF213B51094}"/>
    <cellStyle name="Percent 9 6 3 5" xfId="14900" xr:uid="{00000000-0005-0000-0000-0000343A0000}"/>
    <cellStyle name="Percent 9 6 3 5 2" xfId="33783" xr:uid="{3CAB9CF8-7C07-4FEE-BD40-A9BC30BFFE2B}"/>
    <cellStyle name="Percent 9 6 3 6" xfId="23051" xr:uid="{AB636789-817F-4B12-9EEB-C314BB9C6F10}"/>
    <cellStyle name="Percent 9 6 4" xfId="14901" xr:uid="{00000000-0005-0000-0000-0000353A0000}"/>
    <cellStyle name="Percent 9 6 4 2" xfId="23049" xr:uid="{A0F97515-904A-4637-8357-D865629E430B}"/>
    <cellStyle name="Percent 9 6 5" xfId="14902" xr:uid="{00000000-0005-0000-0000-0000363A0000}"/>
    <cellStyle name="Percent 9 6 5 2" xfId="33784" xr:uid="{2588EEF2-B825-418C-82DF-1F7BC63CAE1E}"/>
    <cellStyle name="Percent 9 6 6" xfId="14903" xr:uid="{00000000-0005-0000-0000-0000373A0000}"/>
    <cellStyle name="Percent 9 6 6 2" xfId="33785" xr:uid="{4EEADD7D-5AD0-4DFA-95AB-09D4A243194C}"/>
    <cellStyle name="Percent 9 6 7" xfId="14904" xr:uid="{00000000-0005-0000-0000-0000383A0000}"/>
    <cellStyle name="Percent 9 6 7 2" xfId="33786" xr:uid="{942CB32C-D473-4B0C-BD14-8377E181FEA4}"/>
    <cellStyle name="Percent 9 6 8" xfId="14905" xr:uid="{00000000-0005-0000-0000-0000393A0000}"/>
    <cellStyle name="Percent 9 6 8 2" xfId="33787" xr:uid="{998363FE-BC94-4130-B385-331F9BBF3950}"/>
    <cellStyle name="Percent 9 6 9" xfId="14906" xr:uid="{00000000-0005-0000-0000-00003A3A0000}"/>
    <cellStyle name="Percent 9 6 9 2" xfId="33788" xr:uid="{DCF2667C-DE6A-4D3E-9F86-923078B6DDE7}"/>
    <cellStyle name="Percent 9 7" xfId="14907" xr:uid="{00000000-0005-0000-0000-00003B3A0000}"/>
    <cellStyle name="Percent 9 7 10" xfId="14908" xr:uid="{00000000-0005-0000-0000-00003C3A0000}"/>
    <cellStyle name="Percent 9 7 10 2" xfId="33789" xr:uid="{F4F6B923-7094-496F-914D-810916AFEBCF}"/>
    <cellStyle name="Percent 9 7 11" xfId="14909" xr:uid="{00000000-0005-0000-0000-00003D3A0000}"/>
    <cellStyle name="Percent 9 7 11 2" xfId="33790" xr:uid="{7EEE28B6-1014-454E-820B-F8EB52206920}"/>
    <cellStyle name="Percent 9 7 12" xfId="14910" xr:uid="{00000000-0005-0000-0000-00003E3A0000}"/>
    <cellStyle name="Percent 9 7 12 2" xfId="33791" xr:uid="{87FBFAD5-FA1D-420F-B86F-9D3D7127E27D}"/>
    <cellStyle name="Percent 9 7 13" xfId="14911" xr:uid="{00000000-0005-0000-0000-00003F3A0000}"/>
    <cellStyle name="Percent 9 7 13 2" xfId="33792" xr:uid="{27DE58BB-4B29-46B9-ABC5-D6DC8206BF7A}"/>
    <cellStyle name="Percent 9 7 14" xfId="14912" xr:uid="{00000000-0005-0000-0000-0000403A0000}"/>
    <cellStyle name="Percent 9 7 14 2" xfId="33793" xr:uid="{24CD8F82-8CE4-4FB3-811E-CB6249CCF1BC}"/>
    <cellStyle name="Percent 9 7 15" xfId="20506" xr:uid="{84D98CDA-DD96-4C6C-BDE8-56E776AA7260}"/>
    <cellStyle name="Percent 9 7 2" xfId="14913" xr:uid="{00000000-0005-0000-0000-0000413A0000}"/>
    <cellStyle name="Percent 9 7 2 10" xfId="14914" xr:uid="{00000000-0005-0000-0000-0000423A0000}"/>
    <cellStyle name="Percent 9 7 2 10 2" xfId="33794" xr:uid="{943CDE34-26C0-406E-9398-2620925A18CA}"/>
    <cellStyle name="Percent 9 7 2 11" xfId="23053" xr:uid="{C159FED3-E73E-4A5B-BD21-6B14864AF980}"/>
    <cellStyle name="Percent 9 7 2 2" xfId="14915" xr:uid="{00000000-0005-0000-0000-0000433A0000}"/>
    <cellStyle name="Percent 9 7 2 2 2" xfId="33795" xr:uid="{EB991353-A28E-414C-86BD-8C980E0B6EED}"/>
    <cellStyle name="Percent 9 7 2 3" xfId="14916" xr:uid="{00000000-0005-0000-0000-0000443A0000}"/>
    <cellStyle name="Percent 9 7 2 3 2" xfId="33796" xr:uid="{858624F4-F3CA-452A-9706-04116F7813EE}"/>
    <cellStyle name="Percent 9 7 2 4" xfId="14917" xr:uid="{00000000-0005-0000-0000-0000453A0000}"/>
    <cellStyle name="Percent 9 7 2 4 2" xfId="33797" xr:uid="{6CBCCACE-EB12-4F31-AA73-4C901864C28C}"/>
    <cellStyle name="Percent 9 7 2 5" xfId="14918" xr:uid="{00000000-0005-0000-0000-0000463A0000}"/>
    <cellStyle name="Percent 9 7 2 5 2" xfId="33798" xr:uid="{BE3F89AD-7573-42B7-BB78-543B1BC54F37}"/>
    <cellStyle name="Percent 9 7 2 6" xfId="14919" xr:uid="{00000000-0005-0000-0000-0000473A0000}"/>
    <cellStyle name="Percent 9 7 2 6 2" xfId="33799" xr:uid="{C39C308D-7D93-4A4B-A34D-6BB9C3DC5386}"/>
    <cellStyle name="Percent 9 7 2 7" xfId="14920" xr:uid="{00000000-0005-0000-0000-0000483A0000}"/>
    <cellStyle name="Percent 9 7 2 7 2" xfId="33800" xr:uid="{D2F00B51-BA79-4F80-BE84-CCE6EAEC9370}"/>
    <cellStyle name="Percent 9 7 2 8" xfId="14921" xr:uid="{00000000-0005-0000-0000-0000493A0000}"/>
    <cellStyle name="Percent 9 7 2 8 2" xfId="33801" xr:uid="{4629C3BA-8B9E-4B5F-8DBC-7A64A6AA5E3C}"/>
    <cellStyle name="Percent 9 7 2 9" xfId="14922" xr:uid="{00000000-0005-0000-0000-00004A3A0000}"/>
    <cellStyle name="Percent 9 7 2 9 2" xfId="33802" xr:uid="{A1477555-8A3E-4CF7-8B9C-E488B9A32B58}"/>
    <cellStyle name="Percent 9 7 3" xfId="14923" xr:uid="{00000000-0005-0000-0000-00004B3A0000}"/>
    <cellStyle name="Percent 9 7 3 10" xfId="14924" xr:uid="{00000000-0005-0000-0000-00004C3A0000}"/>
    <cellStyle name="Percent 9 7 3 10 2" xfId="33803" xr:uid="{B6060821-5CAC-4A3A-8207-D98DDCA75610}"/>
    <cellStyle name="Percent 9 7 3 11" xfId="23054" xr:uid="{0130B5B7-6FF6-4365-97C3-65391AB2A4D4}"/>
    <cellStyle name="Percent 9 7 3 2" xfId="14925" xr:uid="{00000000-0005-0000-0000-00004D3A0000}"/>
    <cellStyle name="Percent 9 7 3 2 2" xfId="33804" xr:uid="{C41B05C1-9D78-4519-ACDE-AE438354B449}"/>
    <cellStyle name="Percent 9 7 3 3" xfId="14926" xr:uid="{00000000-0005-0000-0000-00004E3A0000}"/>
    <cellStyle name="Percent 9 7 3 3 2" xfId="33805" xr:uid="{191F38E9-9433-4274-B23C-207364747F0C}"/>
    <cellStyle name="Percent 9 7 3 4" xfId="14927" xr:uid="{00000000-0005-0000-0000-00004F3A0000}"/>
    <cellStyle name="Percent 9 7 3 4 2" xfId="33806" xr:uid="{A63E51CB-E9BA-49D8-B141-1BE9D2CAB3F6}"/>
    <cellStyle name="Percent 9 7 3 5" xfId="14928" xr:uid="{00000000-0005-0000-0000-0000503A0000}"/>
    <cellStyle name="Percent 9 7 3 5 2" xfId="33807" xr:uid="{3FA44380-3E11-4A16-A73B-F9BE4902C525}"/>
    <cellStyle name="Percent 9 7 3 6" xfId="14929" xr:uid="{00000000-0005-0000-0000-0000513A0000}"/>
    <cellStyle name="Percent 9 7 3 6 2" xfId="33808" xr:uid="{98C6B22E-3E7C-4AAA-9961-F5B88F7F841D}"/>
    <cellStyle name="Percent 9 7 3 7" xfId="14930" xr:uid="{00000000-0005-0000-0000-0000523A0000}"/>
    <cellStyle name="Percent 9 7 3 7 2" xfId="33809" xr:uid="{381A1289-BE12-4D34-9248-AED0E54D2261}"/>
    <cellStyle name="Percent 9 7 3 8" xfId="14931" xr:uid="{00000000-0005-0000-0000-0000533A0000}"/>
    <cellStyle name="Percent 9 7 3 8 2" xfId="33810" xr:uid="{FD5BBA8F-87A7-4C66-B50B-AB9488AB6B17}"/>
    <cellStyle name="Percent 9 7 3 9" xfId="14932" xr:uid="{00000000-0005-0000-0000-0000543A0000}"/>
    <cellStyle name="Percent 9 7 3 9 2" xfId="33811" xr:uid="{3F20A09C-3D4C-4D5C-80A7-989303D34B8B}"/>
    <cellStyle name="Percent 9 7 4" xfId="14933" xr:uid="{00000000-0005-0000-0000-0000553A0000}"/>
    <cellStyle name="Percent 9 7 4 10" xfId="23055" xr:uid="{52F6313C-E54A-42A8-AF96-E975E4463677}"/>
    <cellStyle name="Percent 9 7 4 2" xfId="14934" xr:uid="{00000000-0005-0000-0000-0000563A0000}"/>
    <cellStyle name="Percent 9 7 4 2 2" xfId="33812" xr:uid="{BB0C58A9-ABB4-4C11-8A46-DABD738A91DC}"/>
    <cellStyle name="Percent 9 7 4 3" xfId="14935" xr:uid="{00000000-0005-0000-0000-0000573A0000}"/>
    <cellStyle name="Percent 9 7 4 3 2" xfId="33813" xr:uid="{710C027A-F0D8-473A-8220-A484948A10F5}"/>
    <cellStyle name="Percent 9 7 4 4" xfId="14936" xr:uid="{00000000-0005-0000-0000-0000583A0000}"/>
    <cellStyle name="Percent 9 7 4 4 2" xfId="33814" xr:uid="{4F24C5EB-B663-4BD2-BA47-DCBEE4541FB9}"/>
    <cellStyle name="Percent 9 7 4 5" xfId="14937" xr:uid="{00000000-0005-0000-0000-0000593A0000}"/>
    <cellStyle name="Percent 9 7 4 5 2" xfId="33815" xr:uid="{45427B5A-C082-4A42-A9AC-0109C6EAADC7}"/>
    <cellStyle name="Percent 9 7 4 6" xfId="14938" xr:uid="{00000000-0005-0000-0000-00005A3A0000}"/>
    <cellStyle name="Percent 9 7 4 6 2" xfId="33816" xr:uid="{72810A4D-CC40-42FD-B883-FD118C676232}"/>
    <cellStyle name="Percent 9 7 4 7" xfId="14939" xr:uid="{00000000-0005-0000-0000-00005B3A0000}"/>
    <cellStyle name="Percent 9 7 4 7 2" xfId="33817" xr:uid="{39679AB2-8059-4229-ADFD-61B0774BC7A3}"/>
    <cellStyle name="Percent 9 7 4 8" xfId="14940" xr:uid="{00000000-0005-0000-0000-00005C3A0000}"/>
    <cellStyle name="Percent 9 7 4 8 2" xfId="33818" xr:uid="{738CB0E7-FDD3-45E1-B516-CF561AFF7A89}"/>
    <cellStyle name="Percent 9 7 4 9" xfId="14941" xr:uid="{00000000-0005-0000-0000-00005D3A0000}"/>
    <cellStyle name="Percent 9 7 4 9 2" xfId="33819" xr:uid="{146F59F8-FBF0-4B3D-A628-940D5FAC4969}"/>
    <cellStyle name="Percent 9 7 5" xfId="14942" xr:uid="{00000000-0005-0000-0000-00005E3A0000}"/>
    <cellStyle name="Percent 9 7 5 2" xfId="14943" xr:uid="{00000000-0005-0000-0000-00005F3A0000}"/>
    <cellStyle name="Percent 9 7 5 2 2" xfId="33820" xr:uid="{0E80A2FC-E8EE-4912-8717-AAC83BCB1CFF}"/>
    <cellStyle name="Percent 9 7 5 3" xfId="14944" xr:uid="{00000000-0005-0000-0000-0000603A0000}"/>
    <cellStyle name="Percent 9 7 5 3 2" xfId="33821" xr:uid="{5924D8A2-F6F2-4E66-8C8C-022C0E15E49E}"/>
    <cellStyle name="Percent 9 7 5 4" xfId="14945" xr:uid="{00000000-0005-0000-0000-0000613A0000}"/>
    <cellStyle name="Percent 9 7 5 4 2" xfId="33822" xr:uid="{51B4E8A7-F58E-426B-9680-D8384BD9E352}"/>
    <cellStyle name="Percent 9 7 5 5" xfId="14946" xr:uid="{00000000-0005-0000-0000-0000623A0000}"/>
    <cellStyle name="Percent 9 7 5 5 2" xfId="33823" xr:uid="{3F27D32F-F0D5-4FEB-9D43-4C7041D3FC06}"/>
    <cellStyle name="Percent 9 7 5 6" xfId="23056" xr:uid="{6517413D-7F09-4167-9D33-6E1A4CD4D68A}"/>
    <cellStyle name="Percent 9 7 6" xfId="14947" xr:uid="{00000000-0005-0000-0000-0000633A0000}"/>
    <cellStyle name="Percent 9 7 6 2" xfId="23052" xr:uid="{548CB806-EBC5-4BFF-9A4C-31F0BACEDA12}"/>
    <cellStyle name="Percent 9 7 7" xfId="14948" xr:uid="{00000000-0005-0000-0000-0000643A0000}"/>
    <cellStyle name="Percent 9 7 7 2" xfId="33824" xr:uid="{1AAD660E-DB97-4ABB-A309-A41ECDB847DC}"/>
    <cellStyle name="Percent 9 7 8" xfId="14949" xr:uid="{00000000-0005-0000-0000-0000653A0000}"/>
    <cellStyle name="Percent 9 7 8 2" xfId="33825" xr:uid="{6BDC0B07-4C8A-41C5-819C-373C5533C066}"/>
    <cellStyle name="Percent 9 7 9" xfId="14950" xr:uid="{00000000-0005-0000-0000-0000663A0000}"/>
    <cellStyle name="Percent 9 7 9 2" xfId="33826" xr:uid="{74C3B3A2-0ED3-4345-B361-7272047E9EB1}"/>
    <cellStyle name="Percent 9 8" xfId="14951" xr:uid="{00000000-0005-0000-0000-0000673A0000}"/>
    <cellStyle name="Percent 9 8 10" xfId="14952" xr:uid="{00000000-0005-0000-0000-0000683A0000}"/>
    <cellStyle name="Percent 9 8 10 2" xfId="33827" xr:uid="{FEE20F4B-0FBC-4222-A6B3-F2C5BEBD7151}"/>
    <cellStyle name="Percent 9 8 11" xfId="14953" xr:uid="{00000000-0005-0000-0000-0000693A0000}"/>
    <cellStyle name="Percent 9 8 11 2" xfId="33828" xr:uid="{6CD58846-9CC1-43F8-9C63-145061807F05}"/>
    <cellStyle name="Percent 9 8 12" xfId="14954" xr:uid="{00000000-0005-0000-0000-00006A3A0000}"/>
    <cellStyle name="Percent 9 8 12 2" xfId="33829" xr:uid="{13B4CC20-8748-4FCE-A2F6-5281795803DF}"/>
    <cellStyle name="Percent 9 8 13" xfId="20507" xr:uid="{50057533-3C55-426B-8853-9FAFAF27CB7C}"/>
    <cellStyle name="Percent 9 8 2" xfId="14955" xr:uid="{00000000-0005-0000-0000-00006B3A0000}"/>
    <cellStyle name="Percent 9 8 2 10" xfId="23058" xr:uid="{DBCF067C-7060-4E85-A0D6-62EA2E8A07DD}"/>
    <cellStyle name="Percent 9 8 2 2" xfId="14956" xr:uid="{00000000-0005-0000-0000-00006C3A0000}"/>
    <cellStyle name="Percent 9 8 2 2 2" xfId="33830" xr:uid="{F8F334C7-3EE9-4054-B0A9-0FEA0F52FB06}"/>
    <cellStyle name="Percent 9 8 2 3" xfId="14957" xr:uid="{00000000-0005-0000-0000-00006D3A0000}"/>
    <cellStyle name="Percent 9 8 2 3 2" xfId="33831" xr:uid="{70BE39CF-6C18-4D5F-977D-09E970C42DF9}"/>
    <cellStyle name="Percent 9 8 2 4" xfId="14958" xr:uid="{00000000-0005-0000-0000-00006E3A0000}"/>
    <cellStyle name="Percent 9 8 2 4 2" xfId="33832" xr:uid="{CE69F342-4293-4801-96A0-34781AD23349}"/>
    <cellStyle name="Percent 9 8 2 5" xfId="14959" xr:uid="{00000000-0005-0000-0000-00006F3A0000}"/>
    <cellStyle name="Percent 9 8 2 5 2" xfId="33833" xr:uid="{B8613E0C-3348-4EE7-A2E7-D09711E819FF}"/>
    <cellStyle name="Percent 9 8 2 6" xfId="14960" xr:uid="{00000000-0005-0000-0000-0000703A0000}"/>
    <cellStyle name="Percent 9 8 2 6 2" xfId="33834" xr:uid="{88295CF6-B1C8-41BE-A8AF-55C441CA02DB}"/>
    <cellStyle name="Percent 9 8 2 7" xfId="14961" xr:uid="{00000000-0005-0000-0000-0000713A0000}"/>
    <cellStyle name="Percent 9 8 2 7 2" xfId="33835" xr:uid="{3A8CA49B-9FB6-4F83-B0AB-0669197E4A81}"/>
    <cellStyle name="Percent 9 8 2 8" xfId="14962" xr:uid="{00000000-0005-0000-0000-0000723A0000}"/>
    <cellStyle name="Percent 9 8 2 8 2" xfId="33836" xr:uid="{7FDD0FC3-4D23-4E7F-9D18-CF11751F04F5}"/>
    <cellStyle name="Percent 9 8 2 9" xfId="14963" xr:uid="{00000000-0005-0000-0000-0000733A0000}"/>
    <cellStyle name="Percent 9 8 2 9 2" xfId="33837" xr:uid="{EF3476CE-B283-464E-9FC7-BAC84B47A651}"/>
    <cellStyle name="Percent 9 8 3" xfId="14964" xr:uid="{00000000-0005-0000-0000-0000743A0000}"/>
    <cellStyle name="Percent 9 8 3 2" xfId="14965" xr:uid="{00000000-0005-0000-0000-0000753A0000}"/>
    <cellStyle name="Percent 9 8 3 2 2" xfId="33838" xr:uid="{34863217-B04B-41A8-9FC2-07597B4A0FA8}"/>
    <cellStyle name="Percent 9 8 3 3" xfId="14966" xr:uid="{00000000-0005-0000-0000-0000763A0000}"/>
    <cellStyle name="Percent 9 8 3 3 2" xfId="33839" xr:uid="{16E6CEFC-511F-4DEF-A247-9ED474790B19}"/>
    <cellStyle name="Percent 9 8 3 4" xfId="14967" xr:uid="{00000000-0005-0000-0000-0000773A0000}"/>
    <cellStyle name="Percent 9 8 3 4 2" xfId="33840" xr:uid="{695E4FF2-003C-40CB-95C7-EFE1D36E6566}"/>
    <cellStyle name="Percent 9 8 3 5" xfId="14968" xr:uid="{00000000-0005-0000-0000-0000783A0000}"/>
    <cellStyle name="Percent 9 8 3 5 2" xfId="33841" xr:uid="{BFC5ADB9-70B0-488C-8D96-AA2BBC8ADBAB}"/>
    <cellStyle name="Percent 9 8 3 6" xfId="23059" xr:uid="{EA252F8C-F3AF-4CBA-9E94-7BC7DAF0FD04}"/>
    <cellStyle name="Percent 9 8 4" xfId="14969" xr:uid="{00000000-0005-0000-0000-0000793A0000}"/>
    <cellStyle name="Percent 9 8 4 2" xfId="23057" xr:uid="{479527A0-330F-4B2A-B962-3FD82AC448B7}"/>
    <cellStyle name="Percent 9 8 5" xfId="14970" xr:uid="{00000000-0005-0000-0000-00007A3A0000}"/>
    <cellStyle name="Percent 9 8 5 2" xfId="33842" xr:uid="{A95EB3B1-C5A8-44B1-950D-48B1348B8E26}"/>
    <cellStyle name="Percent 9 8 6" xfId="14971" xr:uid="{00000000-0005-0000-0000-00007B3A0000}"/>
    <cellStyle name="Percent 9 8 6 2" xfId="33843" xr:uid="{347BD09A-8A08-458A-920B-2DD1675F0209}"/>
    <cellStyle name="Percent 9 8 7" xfId="14972" xr:uid="{00000000-0005-0000-0000-00007C3A0000}"/>
    <cellStyle name="Percent 9 8 7 2" xfId="33844" xr:uid="{A628770F-8945-4658-81A4-43CB2FCA88A3}"/>
    <cellStyle name="Percent 9 8 8" xfId="14973" xr:uid="{00000000-0005-0000-0000-00007D3A0000}"/>
    <cellStyle name="Percent 9 8 8 2" xfId="33845" xr:uid="{B0D51BA2-4471-46C3-93E9-ADB377CC6630}"/>
    <cellStyle name="Percent 9 8 9" xfId="14974" xr:uid="{00000000-0005-0000-0000-00007E3A0000}"/>
    <cellStyle name="Percent 9 8 9 2" xfId="33846" xr:uid="{70579D70-2694-4BB2-9C19-DE1A0DC38E45}"/>
    <cellStyle name="Percent 9 9" xfId="14975" xr:uid="{00000000-0005-0000-0000-00007F3A0000}"/>
    <cellStyle name="Percent 9 9 10" xfId="14976" xr:uid="{00000000-0005-0000-0000-0000803A0000}"/>
    <cellStyle name="Percent 9 9 10 2" xfId="33847" xr:uid="{D9621828-7C89-4DD1-BF99-31736C6C036D}"/>
    <cellStyle name="Percent 9 9 11" xfId="23060" xr:uid="{AB9F0668-7C5A-4B0A-9CA5-FF9D3EE9FADC}"/>
    <cellStyle name="Percent 9 9 2" xfId="14977" xr:uid="{00000000-0005-0000-0000-0000813A0000}"/>
    <cellStyle name="Percent 9 9 2 2" xfId="33848" xr:uid="{7AA21329-78BA-4995-BF4A-65E112FDB146}"/>
    <cellStyle name="Percent 9 9 3" xfId="14978" xr:uid="{00000000-0005-0000-0000-0000823A0000}"/>
    <cellStyle name="Percent 9 9 3 2" xfId="33849" xr:uid="{2396F02A-3926-4156-98A5-A3C3D10BBB5F}"/>
    <cellStyle name="Percent 9 9 4" xfId="14979" xr:uid="{00000000-0005-0000-0000-0000833A0000}"/>
    <cellStyle name="Percent 9 9 4 2" xfId="33850" xr:uid="{1549EC22-CE97-4DDE-B13E-D3DBFD57414F}"/>
    <cellStyle name="Percent 9 9 5" xfId="14980" xr:uid="{00000000-0005-0000-0000-0000843A0000}"/>
    <cellStyle name="Percent 9 9 5 2" xfId="33851" xr:uid="{4CB8FE32-220C-40E0-AB4D-BFE0F5006BE6}"/>
    <cellStyle name="Percent 9 9 6" xfId="14981" xr:uid="{00000000-0005-0000-0000-0000853A0000}"/>
    <cellStyle name="Percent 9 9 6 2" xfId="33852" xr:uid="{6CBB29DA-B766-43C2-B463-BABA9B919B08}"/>
    <cellStyle name="Percent 9 9 7" xfId="14982" xr:uid="{00000000-0005-0000-0000-0000863A0000}"/>
    <cellStyle name="Percent 9 9 7 2" xfId="33853" xr:uid="{4C93F0D2-D7B8-4029-ACCE-8E0DE20405AC}"/>
    <cellStyle name="Percent 9 9 8" xfId="14983" xr:uid="{00000000-0005-0000-0000-0000873A0000}"/>
    <cellStyle name="Percent 9 9 8 2" xfId="33854" xr:uid="{3FC3C86D-EEC7-4FBF-8FD3-2778F58152B0}"/>
    <cellStyle name="Percent 9 9 9" xfId="14984" xr:uid="{00000000-0005-0000-0000-0000883A0000}"/>
    <cellStyle name="Percent 9 9 9 2" xfId="33855" xr:uid="{33F878EB-762D-42E6-A5D2-A6B181F84129}"/>
    <cellStyle name="Percentagem 2 2" xfId="14985" xr:uid="{00000000-0005-0000-0000-0000893A0000}"/>
    <cellStyle name="Percentagem 2 2 10" xfId="14986" xr:uid="{00000000-0005-0000-0000-00008A3A0000}"/>
    <cellStyle name="Percentagem 2 2 10 2" xfId="33856" xr:uid="{E942F325-9CC3-4139-BE8C-655658A022C7}"/>
    <cellStyle name="Percentagem 2 2 11" xfId="23061" xr:uid="{3C459680-30C3-406D-8A33-B64921FEB4F7}"/>
    <cellStyle name="Percentagem 2 2 2" xfId="14987" xr:uid="{00000000-0005-0000-0000-00008B3A0000}"/>
    <cellStyle name="Percentagem 2 2 2 2" xfId="33857" xr:uid="{8AACA359-FAE5-4892-B3DD-B912BD37CF97}"/>
    <cellStyle name="Percentagem 2 2 3" xfId="14988" xr:uid="{00000000-0005-0000-0000-00008C3A0000}"/>
    <cellStyle name="Percentagem 2 2 3 2" xfId="33858" xr:uid="{4D603254-E607-46E8-8E7C-B33C317BEBDC}"/>
    <cellStyle name="Percentagem 2 2 4" xfId="14989" xr:uid="{00000000-0005-0000-0000-00008D3A0000}"/>
    <cellStyle name="Percentagem 2 2 4 2" xfId="33859" xr:uid="{43608CE7-F27A-4BB4-955C-E2A33BF4C338}"/>
    <cellStyle name="Percentagem 2 2 5" xfId="14990" xr:uid="{00000000-0005-0000-0000-00008E3A0000}"/>
    <cellStyle name="Percentagem 2 2 5 2" xfId="33860" xr:uid="{C49D73B0-992D-4C04-AA94-AA985E5DF30A}"/>
    <cellStyle name="Percentagem 2 2 6" xfId="14991" xr:uid="{00000000-0005-0000-0000-00008F3A0000}"/>
    <cellStyle name="Percentagem 2 2 6 2" xfId="33861" xr:uid="{ECB4C3EE-30A4-432F-84BA-86E5801ABFC9}"/>
    <cellStyle name="Percentagem 2 2 7" xfId="14992" xr:uid="{00000000-0005-0000-0000-0000903A0000}"/>
    <cellStyle name="Percentagem 2 2 7 2" xfId="33862" xr:uid="{94010CF1-7B95-4AD6-86A6-4BE05637DF2A}"/>
    <cellStyle name="Percentagem 2 2 8" xfId="14993" xr:uid="{00000000-0005-0000-0000-0000913A0000}"/>
    <cellStyle name="Percentagem 2 2 8 2" xfId="33863" xr:uid="{E7AA867E-2F36-422C-903A-D5F4F6C17628}"/>
    <cellStyle name="Percentagem 2 2 9" xfId="14994" xr:uid="{00000000-0005-0000-0000-0000923A0000}"/>
    <cellStyle name="Percentagem 2 2 9 2" xfId="33864" xr:uid="{EC3DCEB7-7FD3-4AFA-A822-4B0C5B8700DC}"/>
    <cellStyle name="Percentagem 2 3" xfId="14995" xr:uid="{00000000-0005-0000-0000-0000933A0000}"/>
    <cellStyle name="Percentagem 2 3 10" xfId="14996" xr:uid="{00000000-0005-0000-0000-0000943A0000}"/>
    <cellStyle name="Percentagem 2 3 10 2" xfId="33865" xr:uid="{0795EA82-EFBA-4A87-AB4B-BA64E3851108}"/>
    <cellStyle name="Percentagem 2 3 11" xfId="23062" xr:uid="{418463B2-D64D-4D29-9814-BB4B3DE747DB}"/>
    <cellStyle name="Percentagem 2 3 2" xfId="14997" xr:uid="{00000000-0005-0000-0000-0000953A0000}"/>
    <cellStyle name="Percentagem 2 3 2 2" xfId="33866" xr:uid="{C2403A37-A16C-46E7-91E9-90918CCEEA0E}"/>
    <cellStyle name="Percentagem 2 3 3" xfId="14998" xr:uid="{00000000-0005-0000-0000-0000963A0000}"/>
    <cellStyle name="Percentagem 2 3 3 2" xfId="33867" xr:uid="{322288EA-C77F-4F32-B6BD-351802F81916}"/>
    <cellStyle name="Percentagem 2 3 4" xfId="14999" xr:uid="{00000000-0005-0000-0000-0000973A0000}"/>
    <cellStyle name="Percentagem 2 3 4 2" xfId="33868" xr:uid="{516AF96F-94EB-4D70-83A8-D7E6B135A116}"/>
    <cellStyle name="Percentagem 2 3 5" xfId="15000" xr:uid="{00000000-0005-0000-0000-0000983A0000}"/>
    <cellStyle name="Percentagem 2 3 5 2" xfId="33869" xr:uid="{D1B36151-6CFE-4CE3-8423-DC023478C46A}"/>
    <cellStyle name="Percentagem 2 3 6" xfId="15001" xr:uid="{00000000-0005-0000-0000-0000993A0000}"/>
    <cellStyle name="Percentagem 2 3 6 2" xfId="33870" xr:uid="{6E67F42A-5D44-4883-848E-169931361D51}"/>
    <cellStyle name="Percentagem 2 3 7" xfId="15002" xr:uid="{00000000-0005-0000-0000-00009A3A0000}"/>
    <cellStyle name="Percentagem 2 3 7 2" xfId="33871" xr:uid="{9A3417B1-0C43-49AF-AF36-E52BEF1FBDAB}"/>
    <cellStyle name="Percentagem 2 3 8" xfId="15003" xr:uid="{00000000-0005-0000-0000-00009B3A0000}"/>
    <cellStyle name="Percentagem 2 3 8 2" xfId="33872" xr:uid="{982D50A5-D863-4BEE-9E71-CCEB41D5DFC2}"/>
    <cellStyle name="Percentagem 2 3 9" xfId="15004" xr:uid="{00000000-0005-0000-0000-00009C3A0000}"/>
    <cellStyle name="Percentagem 2 3 9 2" xfId="33873" xr:uid="{171962CE-D8B7-450C-BE67-B04AE3125062}"/>
    <cellStyle name="Pilkku_Layo9704" xfId="15005" xr:uid="{00000000-0005-0000-0000-00009D3A0000}"/>
    <cellStyle name="Publication_style" xfId="23731" xr:uid="{EC3709DE-A10D-4E4C-B746-0F6BBBD194B1}"/>
    <cellStyle name="Pyör. luku_Layo9704" xfId="15006" xr:uid="{00000000-0005-0000-0000-00009E3A0000}"/>
    <cellStyle name="Pyör. valuutta_Layo9704" xfId="15007" xr:uid="{00000000-0005-0000-0000-00009F3A0000}"/>
    <cellStyle name="Refdb standard" xfId="23732" xr:uid="{2A7009D6-E859-42A5-853A-559CB07659FA}"/>
    <cellStyle name="Refdb standard 2" xfId="23733" xr:uid="{E5871D24-56EA-4E1A-8E02-C708CE3E5570}"/>
    <cellStyle name="Schlecht" xfId="15008" xr:uid="{00000000-0005-0000-0000-0000A03A0000}"/>
    <cellStyle name="Schlecht 10" xfId="15009" xr:uid="{00000000-0005-0000-0000-0000A13A0000}"/>
    <cellStyle name="Schlecht 10 2" xfId="33874" xr:uid="{7B91356C-9ABE-48CF-B3B7-0D70D6353CDF}"/>
    <cellStyle name="Schlecht 11" xfId="23063" xr:uid="{C9BC51C3-C64D-48B4-96B1-9CD198FA57BD}"/>
    <cellStyle name="Schlecht 2" xfId="15010" xr:uid="{00000000-0005-0000-0000-0000A23A0000}"/>
    <cellStyle name="Schlecht 2 2" xfId="33875" xr:uid="{773A19C3-6DA4-4A70-88CF-3E437656E1F3}"/>
    <cellStyle name="Schlecht 3" xfId="15011" xr:uid="{00000000-0005-0000-0000-0000A33A0000}"/>
    <cellStyle name="Schlecht 3 2" xfId="33876" xr:uid="{918AA120-6A6D-4C05-8045-DC6A827377EB}"/>
    <cellStyle name="Schlecht 4" xfId="15012" xr:uid="{00000000-0005-0000-0000-0000A43A0000}"/>
    <cellStyle name="Schlecht 4 2" xfId="33877" xr:uid="{0C90FD66-C52E-4395-A14C-097D8330A9A3}"/>
    <cellStyle name="Schlecht 5" xfId="15013" xr:uid="{00000000-0005-0000-0000-0000A53A0000}"/>
    <cellStyle name="Schlecht 5 2" xfId="33878" xr:uid="{9E7317D4-8891-44AD-B557-F08D17EF7062}"/>
    <cellStyle name="Schlecht 6" xfId="15014" xr:uid="{00000000-0005-0000-0000-0000A63A0000}"/>
    <cellStyle name="Schlecht 6 2" xfId="33879" xr:uid="{05C86C53-0FCE-4273-911C-850CBA887A3E}"/>
    <cellStyle name="Schlecht 7" xfId="15015" xr:uid="{00000000-0005-0000-0000-0000A73A0000}"/>
    <cellStyle name="Schlecht 7 2" xfId="33880" xr:uid="{C2F93500-3E89-44A7-96F2-3862D29FCEF9}"/>
    <cellStyle name="Schlecht 8" xfId="15016" xr:uid="{00000000-0005-0000-0000-0000A83A0000}"/>
    <cellStyle name="Schlecht 8 2" xfId="33881" xr:uid="{718BD775-12F6-4DA9-90BD-ABE6353CFF32}"/>
    <cellStyle name="Schlecht 9" xfId="15017" xr:uid="{00000000-0005-0000-0000-0000A93A0000}"/>
    <cellStyle name="Schlecht 9 2" xfId="33882" xr:uid="{FAC54D24-2069-4137-9A9A-B66306F0D21E}"/>
    <cellStyle name="Shade" xfId="15018" xr:uid="{00000000-0005-0000-0000-0000AA3A0000}"/>
    <cellStyle name="Shade 10" xfId="15019" xr:uid="{00000000-0005-0000-0000-0000AB3A0000}"/>
    <cellStyle name="Shade 10 2" xfId="33883" xr:uid="{AF1567F8-D0E0-430F-85BC-FBB3CDBCDCF2}"/>
    <cellStyle name="Shade 11" xfId="23064" xr:uid="{77E144B0-4B98-4EBC-A644-D869014FE72A}"/>
    <cellStyle name="Shade 2" xfId="15020" xr:uid="{00000000-0005-0000-0000-0000AC3A0000}"/>
    <cellStyle name="Shade 2 2" xfId="33884" xr:uid="{0383A4A6-E1D6-4A3A-A369-FECAB3EFC6B6}"/>
    <cellStyle name="Shade 2 3" xfId="23734" xr:uid="{2FE401BB-B303-409E-A9B1-E3A764F25FEB}"/>
    <cellStyle name="Shade 3" xfId="15021" xr:uid="{00000000-0005-0000-0000-0000AD3A0000}"/>
    <cellStyle name="Shade 3 2" xfId="33885" xr:uid="{0FBD1FA3-A1E5-46CD-849C-AC021F83318F}"/>
    <cellStyle name="Shade 4" xfId="15022" xr:uid="{00000000-0005-0000-0000-0000AE3A0000}"/>
    <cellStyle name="Shade 4 2" xfId="33886" xr:uid="{40FD8D7F-0A2A-4BED-987A-193E92F26F7F}"/>
    <cellStyle name="Shade 5" xfId="15023" xr:uid="{00000000-0005-0000-0000-0000AF3A0000}"/>
    <cellStyle name="Shade 5 2" xfId="33887" xr:uid="{3F35CC70-E110-4E71-BF1A-AF6C1FD7A4E4}"/>
    <cellStyle name="Shade 6" xfId="15024" xr:uid="{00000000-0005-0000-0000-0000B03A0000}"/>
    <cellStyle name="Shade 6 2" xfId="33888" xr:uid="{B6A492DC-89F6-46BB-93CA-0F25C623745F}"/>
    <cellStyle name="Shade 7" xfId="15025" xr:uid="{00000000-0005-0000-0000-0000B13A0000}"/>
    <cellStyle name="Shade 7 2" xfId="33889" xr:uid="{6D844351-9E17-469F-85CE-73D9E1AC0134}"/>
    <cellStyle name="Shade 8" xfId="15026" xr:uid="{00000000-0005-0000-0000-0000B23A0000}"/>
    <cellStyle name="Shade 8 2" xfId="33890" xr:uid="{9DB5CB63-6A3D-4E3F-B596-2054480DC080}"/>
    <cellStyle name="Shade 9" xfId="15027" xr:uid="{00000000-0005-0000-0000-0000B33A0000}"/>
    <cellStyle name="Shade 9 2" xfId="33891" xr:uid="{5C986F77-F913-4FBA-A482-488BB1A61186}"/>
    <cellStyle name="source" xfId="15028" xr:uid="{00000000-0005-0000-0000-0000B43A0000}"/>
    <cellStyle name="source 10" xfId="15029" xr:uid="{00000000-0005-0000-0000-0000B53A0000}"/>
    <cellStyle name="source 10 2" xfId="33892" xr:uid="{3641B3E0-E2E2-4831-8F9D-0DA02A53EA34}"/>
    <cellStyle name="source 11" xfId="23065" xr:uid="{621C58A3-0CA2-47DE-B657-EFE82099F108}"/>
    <cellStyle name="source 2" xfId="15030" xr:uid="{00000000-0005-0000-0000-0000B63A0000}"/>
    <cellStyle name="source 2 2" xfId="15031" xr:uid="{00000000-0005-0000-0000-0000B73A0000}"/>
    <cellStyle name="source 2 2 2" xfId="33893" xr:uid="{8E678241-78FC-4266-AEA7-1979FA25D98F}"/>
    <cellStyle name="source 2 3" xfId="15032" xr:uid="{00000000-0005-0000-0000-0000B83A0000}"/>
    <cellStyle name="source 2 3 2" xfId="33894" xr:uid="{AA2B9546-DFFD-4E86-AC4C-DB83F9EB0543}"/>
    <cellStyle name="source 2 4" xfId="15033" xr:uid="{00000000-0005-0000-0000-0000B93A0000}"/>
    <cellStyle name="source 2 4 2" xfId="33895" xr:uid="{67315EB1-E03B-450F-9612-9C9A9D31E07B}"/>
    <cellStyle name="source 2 5" xfId="15034" xr:uid="{00000000-0005-0000-0000-0000BA3A0000}"/>
    <cellStyle name="source 2 5 2" xfId="33896" xr:uid="{962A4A1F-4FD4-4FCE-8887-E4A0DD991F3B}"/>
    <cellStyle name="source 2 6" xfId="23066" xr:uid="{13AFDD9D-0CFE-4879-AD2B-F50D304A6442}"/>
    <cellStyle name="source 3" xfId="15035" xr:uid="{00000000-0005-0000-0000-0000BB3A0000}"/>
    <cellStyle name="source 3 2" xfId="33897" xr:uid="{3B59F048-3F92-484E-A698-99A8B67E2397}"/>
    <cellStyle name="Source 3 3" xfId="23735" xr:uid="{4FC5695A-9EF9-405A-B8B0-3ADF7076205D}"/>
    <cellStyle name="Source 3 4" xfId="37661" xr:uid="{D910F8F6-2F16-4D17-AD93-F1479ADA11D1}"/>
    <cellStyle name="Source 3 5" xfId="38905" xr:uid="{CB7DECC5-2705-47FB-B4A6-0732D4CD778C}"/>
    <cellStyle name="Source 3 6" xfId="40141" xr:uid="{9C9E1899-C0C6-41BD-834B-0DA94EAFDA34}"/>
    <cellStyle name="Source 3 7" xfId="42619" xr:uid="{1F25341C-42AB-4504-AE31-37A728C35D34}"/>
    <cellStyle name="Source 3 8" xfId="43863" xr:uid="{A1C63AB7-E597-4D38-8F85-4938DC75E727}"/>
    <cellStyle name="source 4" xfId="15036" xr:uid="{00000000-0005-0000-0000-0000BC3A0000}"/>
    <cellStyle name="source 4 2" xfId="33898" xr:uid="{62E84F1C-0E6B-48AE-BC5B-20EC45077E1C}"/>
    <cellStyle name="source 5" xfId="15037" xr:uid="{00000000-0005-0000-0000-0000BD3A0000}"/>
    <cellStyle name="source 5 2" xfId="33899" xr:uid="{31B43F17-EB7D-4068-9462-FA3F4B8A153F}"/>
    <cellStyle name="source 6" xfId="15038" xr:uid="{00000000-0005-0000-0000-0000BE3A0000}"/>
    <cellStyle name="source 6 2" xfId="33900" xr:uid="{38BD4036-0436-4791-8B02-B6F0B07F4492}"/>
    <cellStyle name="source 7" xfId="15039" xr:uid="{00000000-0005-0000-0000-0000BF3A0000}"/>
    <cellStyle name="source 7 2" xfId="33901" xr:uid="{66772D95-668A-4662-8248-7A5296DA9304}"/>
    <cellStyle name="source 8" xfId="15040" xr:uid="{00000000-0005-0000-0000-0000C03A0000}"/>
    <cellStyle name="source 8 2" xfId="33902" xr:uid="{5D451177-BAF6-469A-ABD7-0E7F39E2B382}"/>
    <cellStyle name="source 9" xfId="15041" xr:uid="{00000000-0005-0000-0000-0000C13A0000}"/>
    <cellStyle name="source 9 2" xfId="33903" xr:uid="{AAE68993-7527-44B6-93E0-9F5DAA66D686}"/>
    <cellStyle name="Standaard_Blad1" xfId="15042" xr:uid="{00000000-0005-0000-0000-0000C23A0000}"/>
    <cellStyle name="Standard 2" xfId="15043" xr:uid="{00000000-0005-0000-0000-0000C33A0000}"/>
    <cellStyle name="Standard 2 2" xfId="15044" xr:uid="{00000000-0005-0000-0000-0000C43A0000}"/>
    <cellStyle name="Standard 2 2 2" xfId="33904" xr:uid="{3DD4D21A-411B-4379-B65B-DA45272EE666}"/>
    <cellStyle name="Standard 2 3" xfId="15045" xr:uid="{00000000-0005-0000-0000-0000C53A0000}"/>
    <cellStyle name="Standard 2 3 2" xfId="33905" xr:uid="{0C29E8BF-7B0E-41A2-9981-E90964136C02}"/>
    <cellStyle name="Standard 2 4" xfId="15046" xr:uid="{00000000-0005-0000-0000-0000C63A0000}"/>
    <cellStyle name="Standard 2 4 2" xfId="33906" xr:uid="{F4BF8D2D-CA76-421E-A0B3-D1C84693A3AC}"/>
    <cellStyle name="Standard 2 5" xfId="15047" xr:uid="{00000000-0005-0000-0000-0000C73A0000}"/>
    <cellStyle name="Standard 2 5 2" xfId="33907" xr:uid="{A17D6602-CC8C-435A-A47D-F4D1A54F84CD}"/>
    <cellStyle name="Standard 2 6" xfId="15048" xr:uid="{00000000-0005-0000-0000-0000C83A0000}"/>
    <cellStyle name="Standard 2 6 2" xfId="33908" xr:uid="{F7641C67-267F-4507-8A70-72CBF5128F31}"/>
    <cellStyle name="Standard 2 7" xfId="15049" xr:uid="{00000000-0005-0000-0000-0000C93A0000}"/>
    <cellStyle name="Standard 2 7 2" xfId="33909" xr:uid="{5CDFB9AA-0735-4019-9C14-2DD1B4A94D6E}"/>
    <cellStyle name="Standard 2 8" xfId="23067" xr:uid="{1FE89029-F205-41C2-AC08-9FDFEEE129FD}"/>
    <cellStyle name="Standard 3" xfId="15050" xr:uid="{00000000-0005-0000-0000-0000CA3A0000}"/>
    <cellStyle name="Standard 3 2" xfId="15051" xr:uid="{00000000-0005-0000-0000-0000CB3A0000}"/>
    <cellStyle name="Standard 3 2 2" xfId="33910" xr:uid="{BA601993-F431-4305-8591-F4DD607D2C8A}"/>
    <cellStyle name="Standard 3 3" xfId="15052" xr:uid="{00000000-0005-0000-0000-0000CC3A0000}"/>
    <cellStyle name="Standard 3 3 2" xfId="33911" xr:uid="{860A3F9D-797A-4806-AA50-2004B3806CF9}"/>
    <cellStyle name="Standard 3 4" xfId="15053" xr:uid="{00000000-0005-0000-0000-0000CD3A0000}"/>
    <cellStyle name="Standard 3 4 2" xfId="33912" xr:uid="{26D71931-1E9C-4B7E-A05E-4678A52486F8}"/>
    <cellStyle name="Standard 3 5" xfId="15054" xr:uid="{00000000-0005-0000-0000-0000CE3A0000}"/>
    <cellStyle name="Standard 3 5 2" xfId="33913" xr:uid="{D7F52F8B-E714-4292-8841-D4A11F5D2472}"/>
    <cellStyle name="Standard 3 6" xfId="15055" xr:uid="{00000000-0005-0000-0000-0000CF3A0000}"/>
    <cellStyle name="Standard 3 6 2" xfId="33914" xr:uid="{9270D70D-3769-484B-9E9C-2F7C202E2725}"/>
    <cellStyle name="Standard 3 7" xfId="15056" xr:uid="{00000000-0005-0000-0000-0000D03A0000}"/>
    <cellStyle name="Standard 3 7 2" xfId="33915" xr:uid="{F33A29AC-495A-485D-878E-428336FDF282}"/>
    <cellStyle name="Standard 3 8" xfId="23068" xr:uid="{71F3C771-8024-4BF6-87C2-C977CA8F971D}"/>
    <cellStyle name="Standard_Sce_D_Extraction" xfId="15057" xr:uid="{00000000-0005-0000-0000-0000D13A0000}"/>
    <cellStyle name="Style 1" xfId="15058" xr:uid="{00000000-0005-0000-0000-0000D23A0000}"/>
    <cellStyle name="Style 1 10" xfId="15059" xr:uid="{00000000-0005-0000-0000-0000D33A0000}"/>
    <cellStyle name="Style 1 10 2" xfId="33916" xr:uid="{F46482AC-B9A5-4B1F-AEA3-843357AF6CAA}"/>
    <cellStyle name="Style 1 11" xfId="23069" xr:uid="{FD4C6C8F-C9B6-48FA-BA80-1EA80CA03283}"/>
    <cellStyle name="Style 1 2" xfId="15060" xr:uid="{00000000-0005-0000-0000-0000D43A0000}"/>
    <cellStyle name="Style 1 2 2" xfId="33917" xr:uid="{FF481870-6E66-47FA-9659-1F57196A3656}"/>
    <cellStyle name="Style 1 2 3" xfId="23736" xr:uid="{54C8564E-68D8-43A3-BCF4-900838E01567}"/>
    <cellStyle name="Style 1 3" xfId="15061" xr:uid="{00000000-0005-0000-0000-0000D53A0000}"/>
    <cellStyle name="Style 1 3 2" xfId="33918" xr:uid="{89B14792-C24B-4DC1-B047-6DE8415D6CD2}"/>
    <cellStyle name="Style 1 4" xfId="15062" xr:uid="{00000000-0005-0000-0000-0000D63A0000}"/>
    <cellStyle name="Style 1 4 2" xfId="33919" xr:uid="{BA35321C-144D-45D8-A0F4-063E3183CD15}"/>
    <cellStyle name="Style 1 5" xfId="15063" xr:uid="{00000000-0005-0000-0000-0000D73A0000}"/>
    <cellStyle name="Style 1 5 2" xfId="33920" xr:uid="{248CE9A6-0C7C-4B11-9897-05E8ABDEC622}"/>
    <cellStyle name="Style 1 6" xfId="15064" xr:uid="{00000000-0005-0000-0000-0000D83A0000}"/>
    <cellStyle name="Style 1 6 2" xfId="33921" xr:uid="{4CB116A1-92FA-4A18-B20B-021B4C6677AA}"/>
    <cellStyle name="Style 1 7" xfId="15065" xr:uid="{00000000-0005-0000-0000-0000D93A0000}"/>
    <cellStyle name="Style 1 7 2" xfId="33922" xr:uid="{04EB965F-A2D5-4244-B1BC-1EA28B6D1554}"/>
    <cellStyle name="Style 1 8" xfId="15066" xr:uid="{00000000-0005-0000-0000-0000DA3A0000}"/>
    <cellStyle name="Style 1 8 2" xfId="33923" xr:uid="{67399E91-17FA-4B35-BF93-AC835D9C8F06}"/>
    <cellStyle name="Style 1 9" xfId="15067" xr:uid="{00000000-0005-0000-0000-0000DB3A0000}"/>
    <cellStyle name="Style 1 9 2" xfId="33924" xr:uid="{38C1C0D8-07D0-4E43-A362-9531DE94368C}"/>
    <cellStyle name="Style 103" xfId="15068" xr:uid="{00000000-0005-0000-0000-0000DC3A0000}"/>
    <cellStyle name="Style 103 2" xfId="15069" xr:uid="{00000000-0005-0000-0000-0000DD3A0000}"/>
    <cellStyle name="Style 103 2 2" xfId="15070" xr:uid="{00000000-0005-0000-0000-0000DE3A0000}"/>
    <cellStyle name="Style 103 2 2 2" xfId="33925" xr:uid="{AD5AC5F8-A4A9-478B-BB8D-9481D95AA157}"/>
    <cellStyle name="Style 103 2 3" xfId="15071" xr:uid="{00000000-0005-0000-0000-0000DF3A0000}"/>
    <cellStyle name="Style 103 2 3 2" xfId="33926" xr:uid="{3C2ED2FD-2A7B-40A4-980F-BD487B3911F7}"/>
    <cellStyle name="Style 103 2 4" xfId="15072" xr:uid="{00000000-0005-0000-0000-0000E03A0000}"/>
    <cellStyle name="Style 103 2 4 2" xfId="33927" xr:uid="{D31CF26F-C80A-484B-A775-DEBD9CE3FAA7}"/>
    <cellStyle name="Style 103 2 5" xfId="15073" xr:uid="{00000000-0005-0000-0000-0000E13A0000}"/>
    <cellStyle name="Style 103 2 5 2" xfId="33928" xr:uid="{33D4B371-87E7-449E-9A00-348DFF1DB8CB}"/>
    <cellStyle name="Style 103 2 6" xfId="23071" xr:uid="{6EA25C5F-E651-43AE-AE09-A321AC76BC06}"/>
    <cellStyle name="Style 103 3" xfId="15074" xr:uid="{00000000-0005-0000-0000-0000E23A0000}"/>
    <cellStyle name="Style 103 3 2" xfId="15075" xr:uid="{00000000-0005-0000-0000-0000E33A0000}"/>
    <cellStyle name="Style 103 3 2 2" xfId="33929" xr:uid="{4FC116F6-C9C8-4036-B019-7FC162A8C0A5}"/>
    <cellStyle name="Style 103 3 3" xfId="15076" xr:uid="{00000000-0005-0000-0000-0000E43A0000}"/>
    <cellStyle name="Style 103 3 3 2" xfId="33930" xr:uid="{BD944A6D-27AA-43E8-9545-8CAD47E2262C}"/>
    <cellStyle name="Style 103 3 4" xfId="15077" xr:uid="{00000000-0005-0000-0000-0000E53A0000}"/>
    <cellStyle name="Style 103 3 4 2" xfId="33931" xr:uid="{D7CA8151-AF71-473C-AFB6-35B6F7E2F616}"/>
    <cellStyle name="Style 103 3 5" xfId="15078" xr:uid="{00000000-0005-0000-0000-0000E63A0000}"/>
    <cellStyle name="Style 103 3 5 2" xfId="33932" xr:uid="{FE888485-753C-4A79-B70E-BDFB459A235E}"/>
    <cellStyle name="Style 103 3 6" xfId="23072" xr:uid="{589BC710-51ED-4979-B46A-8C0DA9E3E95F}"/>
    <cellStyle name="Style 103 4" xfId="15079" xr:uid="{00000000-0005-0000-0000-0000E73A0000}"/>
    <cellStyle name="Style 103 4 2" xfId="33933" xr:uid="{A75FF2CD-4FA8-40F5-9EE9-69371368ACC1}"/>
    <cellStyle name="Style 103 5" xfId="15080" xr:uid="{00000000-0005-0000-0000-0000E83A0000}"/>
    <cellStyle name="Style 103 5 2" xfId="33934" xr:uid="{229A0144-D85D-49AE-808B-ACE31B138B4F}"/>
    <cellStyle name="Style 103 6" xfId="15081" xr:uid="{00000000-0005-0000-0000-0000E93A0000}"/>
    <cellStyle name="Style 103 6 2" xfId="33935" xr:uid="{B5BCF0E3-8C1D-4A7D-8323-242E8CD41027}"/>
    <cellStyle name="Style 103 7" xfId="15082" xr:uid="{00000000-0005-0000-0000-0000EA3A0000}"/>
    <cellStyle name="Style 103 7 2" xfId="33936" xr:uid="{6C90D269-392B-44E9-B7E8-F8B0E2F04740}"/>
    <cellStyle name="Style 103 8" xfId="23070" xr:uid="{94A9A7FB-83A1-4DB8-8D22-22B18E5F0363}"/>
    <cellStyle name="Style 104" xfId="15083" xr:uid="{00000000-0005-0000-0000-0000EB3A0000}"/>
    <cellStyle name="Style 104 2" xfId="15084" xr:uid="{00000000-0005-0000-0000-0000EC3A0000}"/>
    <cellStyle name="Style 104 2 2" xfId="15085" xr:uid="{00000000-0005-0000-0000-0000ED3A0000}"/>
    <cellStyle name="Style 104 2 2 2" xfId="33937" xr:uid="{B972DF7F-F4A3-4FB8-99DC-7A8E56BE8B10}"/>
    <cellStyle name="Style 104 2 3" xfId="15086" xr:uid="{00000000-0005-0000-0000-0000EE3A0000}"/>
    <cellStyle name="Style 104 2 3 2" xfId="33938" xr:uid="{BA117AA7-BDF2-4426-9B7B-EE772225BAE6}"/>
    <cellStyle name="Style 104 2 4" xfId="15087" xr:uid="{00000000-0005-0000-0000-0000EF3A0000}"/>
    <cellStyle name="Style 104 2 4 2" xfId="33939" xr:uid="{D9916DEF-5797-4C9E-88AA-AC4A1B444939}"/>
    <cellStyle name="Style 104 2 5" xfId="15088" xr:uid="{00000000-0005-0000-0000-0000F03A0000}"/>
    <cellStyle name="Style 104 2 5 2" xfId="33940" xr:uid="{C2D9798B-AFAD-4154-973D-3E16EA331DAE}"/>
    <cellStyle name="Style 104 2 6" xfId="23074" xr:uid="{4E461614-F450-4A2D-98BD-CA78B8AD3F06}"/>
    <cellStyle name="Style 104 3" xfId="15089" xr:uid="{00000000-0005-0000-0000-0000F13A0000}"/>
    <cellStyle name="Style 104 3 2" xfId="15090" xr:uid="{00000000-0005-0000-0000-0000F23A0000}"/>
    <cellStyle name="Style 104 3 2 2" xfId="33941" xr:uid="{C16A8450-AF2B-4E7D-A524-C19B5CE95CB9}"/>
    <cellStyle name="Style 104 3 3" xfId="15091" xr:uid="{00000000-0005-0000-0000-0000F33A0000}"/>
    <cellStyle name="Style 104 3 3 2" xfId="33942" xr:uid="{A55B6B9F-1A44-472E-BE7E-05941C755F76}"/>
    <cellStyle name="Style 104 3 4" xfId="15092" xr:uid="{00000000-0005-0000-0000-0000F43A0000}"/>
    <cellStyle name="Style 104 3 4 2" xfId="33943" xr:uid="{166D588B-A1A1-4C5F-AC82-355ABFD01E2F}"/>
    <cellStyle name="Style 104 3 5" xfId="15093" xr:uid="{00000000-0005-0000-0000-0000F53A0000}"/>
    <cellStyle name="Style 104 3 5 2" xfId="33944" xr:uid="{491A5EF6-3B56-43BC-B8EA-451B40E0B74B}"/>
    <cellStyle name="Style 104 3 6" xfId="23075" xr:uid="{05CF68A3-17A2-4AF5-B5D0-758F839EA8D8}"/>
    <cellStyle name="Style 104 4" xfId="15094" xr:uid="{00000000-0005-0000-0000-0000F63A0000}"/>
    <cellStyle name="Style 104 4 2" xfId="33945" xr:uid="{BFAE1641-1A7E-4F17-834C-0723CABD420F}"/>
    <cellStyle name="Style 104 5" xfId="15095" xr:uid="{00000000-0005-0000-0000-0000F73A0000}"/>
    <cellStyle name="Style 104 5 2" xfId="33946" xr:uid="{217E7F41-F85A-4FFB-A361-64E5DC62083A}"/>
    <cellStyle name="Style 104 6" xfId="15096" xr:uid="{00000000-0005-0000-0000-0000F83A0000}"/>
    <cellStyle name="Style 104 6 2" xfId="33947" xr:uid="{D1AB2854-590B-402A-90FF-0F9BC50C6601}"/>
    <cellStyle name="Style 104 7" xfId="15097" xr:uid="{00000000-0005-0000-0000-0000F93A0000}"/>
    <cellStyle name="Style 104 7 2" xfId="33948" xr:uid="{60FCD3CC-F2C3-44C1-843E-C3045653C576}"/>
    <cellStyle name="Style 104 8" xfId="23073" xr:uid="{AF847B9B-82BC-4B95-86F9-A70701E8B0E4}"/>
    <cellStyle name="Style 105" xfId="15098" xr:uid="{00000000-0005-0000-0000-0000FA3A0000}"/>
    <cellStyle name="Style 105 2" xfId="15099" xr:uid="{00000000-0005-0000-0000-0000FB3A0000}"/>
    <cellStyle name="Style 105 2 2" xfId="15100" xr:uid="{00000000-0005-0000-0000-0000FC3A0000}"/>
    <cellStyle name="Style 105 2 2 2" xfId="33949" xr:uid="{6546043C-2B77-48BE-B42B-70B39562CC47}"/>
    <cellStyle name="Style 105 2 3" xfId="15101" xr:uid="{00000000-0005-0000-0000-0000FD3A0000}"/>
    <cellStyle name="Style 105 2 3 2" xfId="33950" xr:uid="{875C15C8-45C8-4178-9A45-09D12F607D86}"/>
    <cellStyle name="Style 105 2 4" xfId="15102" xr:uid="{00000000-0005-0000-0000-0000FE3A0000}"/>
    <cellStyle name="Style 105 2 4 2" xfId="33951" xr:uid="{7E61C016-8948-4DDE-A9AF-2F4FCD65A3D9}"/>
    <cellStyle name="Style 105 2 5" xfId="15103" xr:uid="{00000000-0005-0000-0000-0000FF3A0000}"/>
    <cellStyle name="Style 105 2 5 2" xfId="33952" xr:uid="{41EEC343-F733-4FAF-805B-7369C9699B5A}"/>
    <cellStyle name="Style 105 2 6" xfId="23077" xr:uid="{3FB10070-D05A-46BC-9909-65644F052E42}"/>
    <cellStyle name="Style 105 3" xfId="15104" xr:uid="{00000000-0005-0000-0000-0000003B0000}"/>
    <cellStyle name="Style 105 3 2" xfId="33953" xr:uid="{5F01A0BB-F6C4-40F0-A76D-82EB27083CBC}"/>
    <cellStyle name="Style 105 4" xfId="15105" xr:uid="{00000000-0005-0000-0000-0000013B0000}"/>
    <cellStyle name="Style 105 4 2" xfId="33954" xr:uid="{BC15ABFD-4DC3-45F7-822C-7854276E9D6E}"/>
    <cellStyle name="Style 105 5" xfId="15106" xr:uid="{00000000-0005-0000-0000-0000023B0000}"/>
    <cellStyle name="Style 105 5 2" xfId="33955" xr:uid="{4786D843-B01C-48FB-AE46-22B775D52698}"/>
    <cellStyle name="Style 105 6" xfId="15107" xr:uid="{00000000-0005-0000-0000-0000033B0000}"/>
    <cellStyle name="Style 105 6 2" xfId="33956" xr:uid="{22D3BE52-9B96-4A94-BF75-396E159F1556}"/>
    <cellStyle name="Style 105 7" xfId="23076" xr:uid="{6254C188-A984-43D5-AF51-8121CD4C796A}"/>
    <cellStyle name="Style 106" xfId="15108" xr:uid="{00000000-0005-0000-0000-0000043B0000}"/>
    <cellStyle name="Style 106 2" xfId="15109" xr:uid="{00000000-0005-0000-0000-0000053B0000}"/>
    <cellStyle name="Style 106 2 2" xfId="15110" xr:uid="{00000000-0005-0000-0000-0000063B0000}"/>
    <cellStyle name="Style 106 2 2 2" xfId="33957" xr:uid="{80A65FD7-BEF5-458F-9620-4B9C3CBC5101}"/>
    <cellStyle name="Style 106 2 3" xfId="15111" xr:uid="{00000000-0005-0000-0000-0000073B0000}"/>
    <cellStyle name="Style 106 2 3 2" xfId="33958" xr:uid="{C36C98A4-25D6-408C-B40B-0D4C33D7BE61}"/>
    <cellStyle name="Style 106 2 4" xfId="15112" xr:uid="{00000000-0005-0000-0000-0000083B0000}"/>
    <cellStyle name="Style 106 2 4 2" xfId="33959" xr:uid="{76548E12-5816-4C9B-99B6-15AF5C215F08}"/>
    <cellStyle name="Style 106 2 5" xfId="15113" xr:uid="{00000000-0005-0000-0000-0000093B0000}"/>
    <cellStyle name="Style 106 2 5 2" xfId="33960" xr:uid="{C8AF3933-0C97-4865-B6F9-28CBC7CF03A6}"/>
    <cellStyle name="Style 106 2 6" xfId="23079" xr:uid="{B392E00B-0054-4CA4-A7E7-3FBE3E5D576C}"/>
    <cellStyle name="Style 106 3" xfId="15114" xr:uid="{00000000-0005-0000-0000-00000A3B0000}"/>
    <cellStyle name="Style 106 3 2" xfId="33961" xr:uid="{8085A7FD-CE18-4265-9C08-652D78FEFBC0}"/>
    <cellStyle name="Style 106 4" xfId="15115" xr:uid="{00000000-0005-0000-0000-00000B3B0000}"/>
    <cellStyle name="Style 106 4 2" xfId="33962" xr:uid="{CE842AC8-D731-4D1B-ADA3-FEECAFD69383}"/>
    <cellStyle name="Style 106 5" xfId="15116" xr:uid="{00000000-0005-0000-0000-00000C3B0000}"/>
    <cellStyle name="Style 106 5 2" xfId="33963" xr:uid="{7E9C1ED4-73DB-43F2-99ED-C3C3688E0108}"/>
    <cellStyle name="Style 106 6" xfId="15117" xr:uid="{00000000-0005-0000-0000-00000D3B0000}"/>
    <cellStyle name="Style 106 6 2" xfId="33964" xr:uid="{FA8C6114-F012-4717-8E25-FBA323C6684D}"/>
    <cellStyle name="Style 106 7" xfId="23078" xr:uid="{31ABFD13-B3C4-410A-B011-FB22E5C6C89E}"/>
    <cellStyle name="Style 107" xfId="15118" xr:uid="{00000000-0005-0000-0000-00000E3B0000}"/>
    <cellStyle name="Style 107 2" xfId="15119" xr:uid="{00000000-0005-0000-0000-00000F3B0000}"/>
    <cellStyle name="Style 107 2 2" xfId="15120" xr:uid="{00000000-0005-0000-0000-0000103B0000}"/>
    <cellStyle name="Style 107 2 2 2" xfId="33965" xr:uid="{FBC3D825-192F-481E-9155-6CAB6F029E57}"/>
    <cellStyle name="Style 107 2 3" xfId="15121" xr:uid="{00000000-0005-0000-0000-0000113B0000}"/>
    <cellStyle name="Style 107 2 3 2" xfId="33966" xr:uid="{1999206C-2A8F-4F63-8BE6-AD027A353B8B}"/>
    <cellStyle name="Style 107 2 4" xfId="15122" xr:uid="{00000000-0005-0000-0000-0000123B0000}"/>
    <cellStyle name="Style 107 2 4 2" xfId="33967" xr:uid="{E7C4D271-3FE2-4E94-BD3D-F91C3F10CF98}"/>
    <cellStyle name="Style 107 2 5" xfId="15123" xr:uid="{00000000-0005-0000-0000-0000133B0000}"/>
    <cellStyle name="Style 107 2 5 2" xfId="33968" xr:uid="{9A0CB31C-AD38-4AC7-A0D2-6A76D8BC1E4E}"/>
    <cellStyle name="Style 107 2 6" xfId="23081" xr:uid="{E87708CD-5D40-4221-91D2-33EAF5CBEA81}"/>
    <cellStyle name="Style 107 3" xfId="15124" xr:uid="{00000000-0005-0000-0000-0000143B0000}"/>
    <cellStyle name="Style 107 3 2" xfId="33969" xr:uid="{74821DBC-88BE-4A20-B441-E02CAE72EE56}"/>
    <cellStyle name="Style 107 4" xfId="15125" xr:uid="{00000000-0005-0000-0000-0000153B0000}"/>
    <cellStyle name="Style 107 4 2" xfId="33970" xr:uid="{9702920E-B04D-488B-A523-A5ABA93345B8}"/>
    <cellStyle name="Style 107 5" xfId="15126" xr:uid="{00000000-0005-0000-0000-0000163B0000}"/>
    <cellStyle name="Style 107 5 2" xfId="33971" xr:uid="{15F6A9DD-8C72-48CD-AE06-AC84D0C85794}"/>
    <cellStyle name="Style 107 6" xfId="15127" xr:uid="{00000000-0005-0000-0000-0000173B0000}"/>
    <cellStyle name="Style 107 6 2" xfId="33972" xr:uid="{DCC5EF23-12E0-48DB-ADBA-2239E531FB88}"/>
    <cellStyle name="Style 107 7" xfId="23080" xr:uid="{6503BFD4-421B-431B-B9B2-9C99120A2060}"/>
    <cellStyle name="Style 108" xfId="15128" xr:uid="{00000000-0005-0000-0000-0000183B0000}"/>
    <cellStyle name="Style 108 2" xfId="15129" xr:uid="{00000000-0005-0000-0000-0000193B0000}"/>
    <cellStyle name="Style 108 2 2" xfId="15130" xr:uid="{00000000-0005-0000-0000-00001A3B0000}"/>
    <cellStyle name="Style 108 2 2 2" xfId="33973" xr:uid="{498A7BAC-72C1-4644-8CDA-3006AC1180B4}"/>
    <cellStyle name="Style 108 2 3" xfId="15131" xr:uid="{00000000-0005-0000-0000-00001B3B0000}"/>
    <cellStyle name="Style 108 2 3 2" xfId="33974" xr:uid="{E2960960-39A8-445D-8F0C-3F2617ACAB2A}"/>
    <cellStyle name="Style 108 2 4" xfId="15132" xr:uid="{00000000-0005-0000-0000-00001C3B0000}"/>
    <cellStyle name="Style 108 2 4 2" xfId="33975" xr:uid="{5A9748A1-F438-42EE-85D8-E476BA03E6C3}"/>
    <cellStyle name="Style 108 2 5" xfId="15133" xr:uid="{00000000-0005-0000-0000-00001D3B0000}"/>
    <cellStyle name="Style 108 2 5 2" xfId="33976" xr:uid="{6B3D0434-9EBA-4F76-93D9-F45FCE8C5A3D}"/>
    <cellStyle name="Style 108 2 6" xfId="23083" xr:uid="{37DE0701-4380-4323-9437-7CB2A714F548}"/>
    <cellStyle name="Style 108 3" xfId="15134" xr:uid="{00000000-0005-0000-0000-00001E3B0000}"/>
    <cellStyle name="Style 108 3 2" xfId="15135" xr:uid="{00000000-0005-0000-0000-00001F3B0000}"/>
    <cellStyle name="Style 108 3 2 2" xfId="33977" xr:uid="{A1D0BDC0-901C-4281-A3C6-44AFA3942E03}"/>
    <cellStyle name="Style 108 3 3" xfId="15136" xr:uid="{00000000-0005-0000-0000-0000203B0000}"/>
    <cellStyle name="Style 108 3 3 2" xfId="33978" xr:uid="{BD0F5B31-3B4D-44CA-9C66-A2C26C96EB49}"/>
    <cellStyle name="Style 108 3 4" xfId="15137" xr:uid="{00000000-0005-0000-0000-0000213B0000}"/>
    <cellStyle name="Style 108 3 4 2" xfId="33979" xr:uid="{A090308A-974F-48A9-98D7-FF536A71877A}"/>
    <cellStyle name="Style 108 3 5" xfId="15138" xr:uid="{00000000-0005-0000-0000-0000223B0000}"/>
    <cellStyle name="Style 108 3 5 2" xfId="33980" xr:uid="{2655CDAA-EB8D-4032-AD47-7F35B25AE551}"/>
    <cellStyle name="Style 108 3 6" xfId="23084" xr:uid="{8553B7C2-1898-455C-AA2D-29274F8E508E}"/>
    <cellStyle name="Style 108 4" xfId="15139" xr:uid="{00000000-0005-0000-0000-0000233B0000}"/>
    <cellStyle name="Style 108 4 2" xfId="33981" xr:uid="{0546A11E-B77D-4ADA-8E3B-0417523BA2B1}"/>
    <cellStyle name="Style 108 5" xfId="15140" xr:uid="{00000000-0005-0000-0000-0000243B0000}"/>
    <cellStyle name="Style 108 5 2" xfId="33982" xr:uid="{8C698A5D-53A6-481F-844C-3B6BC5DEA17E}"/>
    <cellStyle name="Style 108 6" xfId="15141" xr:uid="{00000000-0005-0000-0000-0000253B0000}"/>
    <cellStyle name="Style 108 6 2" xfId="33983" xr:uid="{184D8431-163E-455E-BB18-85C55978F924}"/>
    <cellStyle name="Style 108 7" xfId="15142" xr:uid="{00000000-0005-0000-0000-0000263B0000}"/>
    <cellStyle name="Style 108 7 2" xfId="33984" xr:uid="{A664EAB1-C5A0-4540-9CAE-A1861BEA41A0}"/>
    <cellStyle name="Style 108 8" xfId="23082" xr:uid="{A4D41334-7465-4BE3-AA53-6FA229BFDFE1}"/>
    <cellStyle name="Style 109" xfId="15143" xr:uid="{00000000-0005-0000-0000-0000273B0000}"/>
    <cellStyle name="Style 109 2" xfId="15144" xr:uid="{00000000-0005-0000-0000-0000283B0000}"/>
    <cellStyle name="Style 109 2 2" xfId="15145" xr:uid="{00000000-0005-0000-0000-0000293B0000}"/>
    <cellStyle name="Style 109 2 2 2" xfId="33985" xr:uid="{8408AFA5-1849-47F7-9FD0-D5C08D65C6E4}"/>
    <cellStyle name="Style 109 2 3" xfId="15146" xr:uid="{00000000-0005-0000-0000-00002A3B0000}"/>
    <cellStyle name="Style 109 2 3 2" xfId="33986" xr:uid="{EFA6A348-B001-4DF1-864A-A1A577D81E9C}"/>
    <cellStyle name="Style 109 2 4" xfId="15147" xr:uid="{00000000-0005-0000-0000-00002B3B0000}"/>
    <cellStyle name="Style 109 2 4 2" xfId="33987" xr:uid="{0A4EC818-D4DE-479A-A6C1-55342CA9C95F}"/>
    <cellStyle name="Style 109 2 5" xfId="15148" xr:uid="{00000000-0005-0000-0000-00002C3B0000}"/>
    <cellStyle name="Style 109 2 5 2" xfId="33988" xr:uid="{C1CEFC31-C5B3-47E7-A1F8-F0FFE95EABE1}"/>
    <cellStyle name="Style 109 2 6" xfId="23086" xr:uid="{1EED156F-AFD6-4B6E-82BF-6F68A929ECD5}"/>
    <cellStyle name="Style 109 3" xfId="15149" xr:uid="{00000000-0005-0000-0000-00002D3B0000}"/>
    <cellStyle name="Style 109 3 2" xfId="33989" xr:uid="{09BCA166-0035-4EE0-AF31-4B65504A4400}"/>
    <cellStyle name="Style 109 4" xfId="15150" xr:uid="{00000000-0005-0000-0000-00002E3B0000}"/>
    <cellStyle name="Style 109 4 2" xfId="33990" xr:uid="{D987D16F-02F8-43A3-83D3-A6C607EDFA92}"/>
    <cellStyle name="Style 109 5" xfId="15151" xr:uid="{00000000-0005-0000-0000-00002F3B0000}"/>
    <cellStyle name="Style 109 5 2" xfId="33991" xr:uid="{5E016668-0189-432E-A91D-BB84728B8B20}"/>
    <cellStyle name="Style 109 6" xfId="15152" xr:uid="{00000000-0005-0000-0000-0000303B0000}"/>
    <cellStyle name="Style 109 6 2" xfId="33992" xr:uid="{5B4F3566-D4F3-48B9-AF8D-B3D1669BD987}"/>
    <cellStyle name="Style 109 7" xfId="23085" xr:uid="{48173D6B-5F75-4515-8565-2C2E7C36259D}"/>
    <cellStyle name="Style 110" xfId="15153" xr:uid="{00000000-0005-0000-0000-0000313B0000}"/>
    <cellStyle name="Style 110 2" xfId="15154" xr:uid="{00000000-0005-0000-0000-0000323B0000}"/>
    <cellStyle name="Style 110 2 2" xfId="15155" xr:uid="{00000000-0005-0000-0000-0000333B0000}"/>
    <cellStyle name="Style 110 2 2 2" xfId="33993" xr:uid="{A0D17307-3CBB-482E-A1BD-956749F35D73}"/>
    <cellStyle name="Style 110 2 3" xfId="15156" xr:uid="{00000000-0005-0000-0000-0000343B0000}"/>
    <cellStyle name="Style 110 2 3 2" xfId="33994" xr:uid="{6C57DFAB-7C2C-4398-87CF-F0AF92B20D0F}"/>
    <cellStyle name="Style 110 2 4" xfId="15157" xr:uid="{00000000-0005-0000-0000-0000353B0000}"/>
    <cellStyle name="Style 110 2 4 2" xfId="33995" xr:uid="{8657706A-A01C-4FE9-B071-FBC9944D31ED}"/>
    <cellStyle name="Style 110 2 5" xfId="15158" xr:uid="{00000000-0005-0000-0000-0000363B0000}"/>
    <cellStyle name="Style 110 2 5 2" xfId="33996" xr:uid="{9F8B5C2F-E601-4A24-B616-8C80A018C088}"/>
    <cellStyle name="Style 110 2 6" xfId="23088" xr:uid="{D182B98F-551D-4BC8-99F6-D4885073D145}"/>
    <cellStyle name="Style 110 3" xfId="15159" xr:uid="{00000000-0005-0000-0000-0000373B0000}"/>
    <cellStyle name="Style 110 3 2" xfId="33997" xr:uid="{23B18B07-40EA-46E2-851D-DBBC4E1004BB}"/>
    <cellStyle name="Style 110 4" xfId="15160" xr:uid="{00000000-0005-0000-0000-0000383B0000}"/>
    <cellStyle name="Style 110 4 2" xfId="33998" xr:uid="{E4BC78A4-4DB8-4EF9-9973-F140FC445D53}"/>
    <cellStyle name="Style 110 5" xfId="15161" xr:uid="{00000000-0005-0000-0000-0000393B0000}"/>
    <cellStyle name="Style 110 5 2" xfId="33999" xr:uid="{181F357B-A3ED-43C8-8C18-7DFC75784D65}"/>
    <cellStyle name="Style 110 6" xfId="15162" xr:uid="{00000000-0005-0000-0000-00003A3B0000}"/>
    <cellStyle name="Style 110 6 2" xfId="34000" xr:uid="{7608CD7A-9043-43CA-B4DF-CA525B6E12C0}"/>
    <cellStyle name="Style 110 7" xfId="23087" xr:uid="{5A93AC81-87B6-4E86-9228-6EB39F0A4FB9}"/>
    <cellStyle name="Style 114" xfId="15163" xr:uid="{00000000-0005-0000-0000-00003B3B0000}"/>
    <cellStyle name="Style 114 2" xfId="15164" xr:uid="{00000000-0005-0000-0000-00003C3B0000}"/>
    <cellStyle name="Style 114 2 2" xfId="15165" xr:uid="{00000000-0005-0000-0000-00003D3B0000}"/>
    <cellStyle name="Style 114 2 2 2" xfId="34001" xr:uid="{474FE6F9-31A7-4186-A63F-D9120A5DF69A}"/>
    <cellStyle name="Style 114 2 3" xfId="15166" xr:uid="{00000000-0005-0000-0000-00003E3B0000}"/>
    <cellStyle name="Style 114 2 3 2" xfId="34002" xr:uid="{2F180302-B2BA-4D2D-B2B8-666DE54070CB}"/>
    <cellStyle name="Style 114 2 4" xfId="15167" xr:uid="{00000000-0005-0000-0000-00003F3B0000}"/>
    <cellStyle name="Style 114 2 4 2" xfId="34003" xr:uid="{13BA307C-97AF-4714-A1D7-17CA1D5B9652}"/>
    <cellStyle name="Style 114 2 5" xfId="15168" xr:uid="{00000000-0005-0000-0000-0000403B0000}"/>
    <cellStyle name="Style 114 2 5 2" xfId="34004" xr:uid="{155A10B9-9D44-40CB-ABC3-FE11ACE84347}"/>
    <cellStyle name="Style 114 2 6" xfId="23090" xr:uid="{3F91D0E0-9EFD-44F8-A248-4C9B53118D08}"/>
    <cellStyle name="Style 114 3" xfId="15169" xr:uid="{00000000-0005-0000-0000-0000413B0000}"/>
    <cellStyle name="Style 114 3 2" xfId="15170" xr:uid="{00000000-0005-0000-0000-0000423B0000}"/>
    <cellStyle name="Style 114 3 2 2" xfId="34005" xr:uid="{95C208FD-D16E-449B-8A04-0D188EF03465}"/>
    <cellStyle name="Style 114 3 3" xfId="15171" xr:uid="{00000000-0005-0000-0000-0000433B0000}"/>
    <cellStyle name="Style 114 3 3 2" xfId="34006" xr:uid="{57D52F83-1E89-4DF1-BCA3-4258EE439C78}"/>
    <cellStyle name="Style 114 3 4" xfId="15172" xr:uid="{00000000-0005-0000-0000-0000443B0000}"/>
    <cellStyle name="Style 114 3 4 2" xfId="34007" xr:uid="{C3D3F3D1-A805-49D9-B7AD-082D6E242582}"/>
    <cellStyle name="Style 114 3 5" xfId="15173" xr:uid="{00000000-0005-0000-0000-0000453B0000}"/>
    <cellStyle name="Style 114 3 5 2" xfId="34008" xr:uid="{801299BE-3821-45EA-81AD-528E30A542A4}"/>
    <cellStyle name="Style 114 3 6" xfId="23091" xr:uid="{B5367F40-7DFD-4104-BFBD-48D1CA471585}"/>
    <cellStyle name="Style 114 4" xfId="15174" xr:uid="{00000000-0005-0000-0000-0000463B0000}"/>
    <cellStyle name="Style 114 4 2" xfId="34009" xr:uid="{5D713274-A253-479F-A50C-58F42D915710}"/>
    <cellStyle name="Style 114 5" xfId="15175" xr:uid="{00000000-0005-0000-0000-0000473B0000}"/>
    <cellStyle name="Style 114 5 2" xfId="34010" xr:uid="{15239415-BE8F-4EB7-AA0F-CFBD40ACB577}"/>
    <cellStyle name="Style 114 6" xfId="15176" xr:uid="{00000000-0005-0000-0000-0000483B0000}"/>
    <cellStyle name="Style 114 6 2" xfId="34011" xr:uid="{98752DB4-EF0D-4841-A7B8-9A04D2A06E0D}"/>
    <cellStyle name="Style 114 7" xfId="15177" xr:uid="{00000000-0005-0000-0000-0000493B0000}"/>
    <cellStyle name="Style 114 7 2" xfId="34012" xr:uid="{E43B245D-996B-491F-B1DE-1302EC5A8A74}"/>
    <cellStyle name="Style 114 8" xfId="23089" xr:uid="{9703EDE3-E546-4F59-97D8-56839F265984}"/>
    <cellStyle name="Style 115" xfId="15178" xr:uid="{00000000-0005-0000-0000-00004A3B0000}"/>
    <cellStyle name="Style 115 2" xfId="15179" xr:uid="{00000000-0005-0000-0000-00004B3B0000}"/>
    <cellStyle name="Style 115 2 2" xfId="15180" xr:uid="{00000000-0005-0000-0000-00004C3B0000}"/>
    <cellStyle name="Style 115 2 2 2" xfId="34013" xr:uid="{F090DA53-07B9-4104-8FF1-EFBA6960B34A}"/>
    <cellStyle name="Style 115 2 3" xfId="15181" xr:uid="{00000000-0005-0000-0000-00004D3B0000}"/>
    <cellStyle name="Style 115 2 3 2" xfId="34014" xr:uid="{7AF857E0-AF88-4B4C-A623-D4913E39E4DF}"/>
    <cellStyle name="Style 115 2 4" xfId="15182" xr:uid="{00000000-0005-0000-0000-00004E3B0000}"/>
    <cellStyle name="Style 115 2 4 2" xfId="34015" xr:uid="{9FC60AEC-E66E-4066-A5EF-0380224121B6}"/>
    <cellStyle name="Style 115 2 5" xfId="15183" xr:uid="{00000000-0005-0000-0000-00004F3B0000}"/>
    <cellStyle name="Style 115 2 5 2" xfId="34016" xr:uid="{1D3B8F2C-DF4C-4CE1-BD66-9BFE6AD0BD06}"/>
    <cellStyle name="Style 115 2 6" xfId="23093" xr:uid="{1E1E3120-154F-42A9-AA40-D42F99D2052E}"/>
    <cellStyle name="Style 115 3" xfId="15184" xr:uid="{00000000-0005-0000-0000-0000503B0000}"/>
    <cellStyle name="Style 115 3 2" xfId="15185" xr:uid="{00000000-0005-0000-0000-0000513B0000}"/>
    <cellStyle name="Style 115 3 2 2" xfId="34017" xr:uid="{7A3B5FC3-D37F-4FFE-AD2D-03679723C4F2}"/>
    <cellStyle name="Style 115 3 3" xfId="15186" xr:uid="{00000000-0005-0000-0000-0000523B0000}"/>
    <cellStyle name="Style 115 3 3 2" xfId="34018" xr:uid="{61678010-96AF-41DD-A545-0436CA0A6952}"/>
    <cellStyle name="Style 115 3 4" xfId="15187" xr:uid="{00000000-0005-0000-0000-0000533B0000}"/>
    <cellStyle name="Style 115 3 4 2" xfId="34019" xr:uid="{C2071348-7C6F-4D8D-8826-F67FAA809AA9}"/>
    <cellStyle name="Style 115 3 5" xfId="15188" xr:uid="{00000000-0005-0000-0000-0000543B0000}"/>
    <cellStyle name="Style 115 3 5 2" xfId="34020" xr:uid="{1E803647-FD13-49B3-B0BD-6139C15025D1}"/>
    <cellStyle name="Style 115 3 6" xfId="23094" xr:uid="{C1E9538C-0BBD-4EE9-9CC4-9116DDC6D00A}"/>
    <cellStyle name="Style 115 4" xfId="15189" xr:uid="{00000000-0005-0000-0000-0000553B0000}"/>
    <cellStyle name="Style 115 4 2" xfId="34021" xr:uid="{2582CA4B-4ED4-4A33-9E4D-59AA6759A38F}"/>
    <cellStyle name="Style 115 5" xfId="15190" xr:uid="{00000000-0005-0000-0000-0000563B0000}"/>
    <cellStyle name="Style 115 5 2" xfId="34022" xr:uid="{D033BDEF-9F96-42B9-82DE-20AEC04EBFBA}"/>
    <cellStyle name="Style 115 6" xfId="15191" xr:uid="{00000000-0005-0000-0000-0000573B0000}"/>
    <cellStyle name="Style 115 6 2" xfId="34023" xr:uid="{0631A671-7737-4B37-8934-51F374CEC912}"/>
    <cellStyle name="Style 115 7" xfId="15192" xr:uid="{00000000-0005-0000-0000-0000583B0000}"/>
    <cellStyle name="Style 115 7 2" xfId="34024" xr:uid="{419137B3-11A1-43C2-9715-5700700DFB0A}"/>
    <cellStyle name="Style 115 8" xfId="23092" xr:uid="{7EF94F61-0D28-4905-904B-70892B848D05}"/>
    <cellStyle name="Style 116" xfId="15193" xr:uid="{00000000-0005-0000-0000-0000593B0000}"/>
    <cellStyle name="Style 116 2" xfId="15194" xr:uid="{00000000-0005-0000-0000-00005A3B0000}"/>
    <cellStyle name="Style 116 2 2" xfId="15195" xr:uid="{00000000-0005-0000-0000-00005B3B0000}"/>
    <cellStyle name="Style 116 2 2 2" xfId="34025" xr:uid="{ABD991E2-F221-4145-A84A-7AEF7E8184ED}"/>
    <cellStyle name="Style 116 2 3" xfId="15196" xr:uid="{00000000-0005-0000-0000-00005C3B0000}"/>
    <cellStyle name="Style 116 2 3 2" xfId="34026" xr:uid="{BEB5746E-91D1-414B-8709-31C13DD35CE2}"/>
    <cellStyle name="Style 116 2 4" xfId="15197" xr:uid="{00000000-0005-0000-0000-00005D3B0000}"/>
    <cellStyle name="Style 116 2 4 2" xfId="34027" xr:uid="{00F17520-0CEE-47C4-9EBE-62C80739EE7D}"/>
    <cellStyle name="Style 116 2 5" xfId="15198" xr:uid="{00000000-0005-0000-0000-00005E3B0000}"/>
    <cellStyle name="Style 116 2 5 2" xfId="34028" xr:uid="{BEDE5463-8AF9-468E-84C0-EEB0DF3C13BC}"/>
    <cellStyle name="Style 116 2 6" xfId="23096" xr:uid="{D44E8D77-DCD0-4B20-B0CA-03928FCD86FD}"/>
    <cellStyle name="Style 116 3" xfId="15199" xr:uid="{00000000-0005-0000-0000-00005F3B0000}"/>
    <cellStyle name="Style 116 3 2" xfId="34029" xr:uid="{F6C35D55-222B-4E88-8317-651552E8F69C}"/>
    <cellStyle name="Style 116 4" xfId="15200" xr:uid="{00000000-0005-0000-0000-0000603B0000}"/>
    <cellStyle name="Style 116 4 2" xfId="34030" xr:uid="{1355A56A-8EEE-412E-8297-B1AA0D3B0DFB}"/>
    <cellStyle name="Style 116 5" xfId="15201" xr:uid="{00000000-0005-0000-0000-0000613B0000}"/>
    <cellStyle name="Style 116 5 2" xfId="34031" xr:uid="{94FF210E-1FD4-4F04-B752-8F407E3BFEA5}"/>
    <cellStyle name="Style 116 6" xfId="15202" xr:uid="{00000000-0005-0000-0000-0000623B0000}"/>
    <cellStyle name="Style 116 6 2" xfId="34032" xr:uid="{28EFABCC-1116-4B7D-A718-1BFFF2041345}"/>
    <cellStyle name="Style 116 7" xfId="23095" xr:uid="{B702EB41-67CC-4DB1-827E-66C853D33AB7}"/>
    <cellStyle name="Style 117" xfId="15203" xr:uid="{00000000-0005-0000-0000-0000633B0000}"/>
    <cellStyle name="Style 117 2" xfId="15204" xr:uid="{00000000-0005-0000-0000-0000643B0000}"/>
    <cellStyle name="Style 117 2 2" xfId="15205" xr:uid="{00000000-0005-0000-0000-0000653B0000}"/>
    <cellStyle name="Style 117 2 2 2" xfId="34033" xr:uid="{DA83AB3A-4028-4CB0-8EFD-B09D096D34AE}"/>
    <cellStyle name="Style 117 2 3" xfId="15206" xr:uid="{00000000-0005-0000-0000-0000663B0000}"/>
    <cellStyle name="Style 117 2 3 2" xfId="34034" xr:uid="{7E96374C-6421-4FE8-90FE-CC71CEA5A0D8}"/>
    <cellStyle name="Style 117 2 4" xfId="15207" xr:uid="{00000000-0005-0000-0000-0000673B0000}"/>
    <cellStyle name="Style 117 2 4 2" xfId="34035" xr:uid="{95BAD92C-B08A-48A3-B5D4-C3CA65E36939}"/>
    <cellStyle name="Style 117 2 5" xfId="15208" xr:uid="{00000000-0005-0000-0000-0000683B0000}"/>
    <cellStyle name="Style 117 2 5 2" xfId="34036" xr:uid="{FDA9AEAD-FADF-40E5-BC4C-ED5DE79D643A}"/>
    <cellStyle name="Style 117 2 6" xfId="23098" xr:uid="{BA9CC48B-1969-41A5-822A-EA8C855AE48D}"/>
    <cellStyle name="Style 117 3" xfId="15209" xr:uid="{00000000-0005-0000-0000-0000693B0000}"/>
    <cellStyle name="Style 117 3 2" xfId="34037" xr:uid="{351A983E-5AD8-478F-BEFC-9B9B9319DE14}"/>
    <cellStyle name="Style 117 4" xfId="15210" xr:uid="{00000000-0005-0000-0000-00006A3B0000}"/>
    <cellStyle name="Style 117 4 2" xfId="34038" xr:uid="{D48DF09E-136C-47C0-A115-F584E23E71DE}"/>
    <cellStyle name="Style 117 5" xfId="15211" xr:uid="{00000000-0005-0000-0000-00006B3B0000}"/>
    <cellStyle name="Style 117 5 2" xfId="34039" xr:uid="{57CEE741-6DFC-485C-A532-ED05225AF7A9}"/>
    <cellStyle name="Style 117 6" xfId="15212" xr:uid="{00000000-0005-0000-0000-00006C3B0000}"/>
    <cellStyle name="Style 117 6 2" xfId="34040" xr:uid="{A1956D80-ED6B-47BC-9262-DA99F0F335FB}"/>
    <cellStyle name="Style 117 7" xfId="23097" xr:uid="{2E16E000-138F-4C79-9AC3-7B0D4372BECB}"/>
    <cellStyle name="Style 118" xfId="15213" xr:uid="{00000000-0005-0000-0000-00006D3B0000}"/>
    <cellStyle name="Style 118 2" xfId="15214" xr:uid="{00000000-0005-0000-0000-00006E3B0000}"/>
    <cellStyle name="Style 118 2 2" xfId="15215" xr:uid="{00000000-0005-0000-0000-00006F3B0000}"/>
    <cellStyle name="Style 118 2 2 2" xfId="34041" xr:uid="{D54B8EAF-D704-4220-B421-61F80C8F76AF}"/>
    <cellStyle name="Style 118 2 3" xfId="15216" xr:uid="{00000000-0005-0000-0000-0000703B0000}"/>
    <cellStyle name="Style 118 2 3 2" xfId="34042" xr:uid="{FFB15221-8FCE-46E6-AB86-BEBE86C00F24}"/>
    <cellStyle name="Style 118 2 4" xfId="15217" xr:uid="{00000000-0005-0000-0000-0000713B0000}"/>
    <cellStyle name="Style 118 2 4 2" xfId="34043" xr:uid="{98959564-A1A8-4776-AAE0-FFFF9843DC72}"/>
    <cellStyle name="Style 118 2 5" xfId="15218" xr:uid="{00000000-0005-0000-0000-0000723B0000}"/>
    <cellStyle name="Style 118 2 5 2" xfId="34044" xr:uid="{01C27492-8178-4EE5-832E-A405D178F123}"/>
    <cellStyle name="Style 118 2 6" xfId="23100" xr:uid="{AD44D9DF-92D0-4C0B-AC08-8F752F6CAB5D}"/>
    <cellStyle name="Style 118 3" xfId="15219" xr:uid="{00000000-0005-0000-0000-0000733B0000}"/>
    <cellStyle name="Style 118 3 2" xfId="34045" xr:uid="{A2D5D146-AE8B-411E-8005-94208A1292A2}"/>
    <cellStyle name="Style 118 4" xfId="15220" xr:uid="{00000000-0005-0000-0000-0000743B0000}"/>
    <cellStyle name="Style 118 4 2" xfId="34046" xr:uid="{68AACB84-E366-420C-B452-32110F773DBC}"/>
    <cellStyle name="Style 118 5" xfId="15221" xr:uid="{00000000-0005-0000-0000-0000753B0000}"/>
    <cellStyle name="Style 118 5 2" xfId="34047" xr:uid="{8F9A3779-AA9F-4631-A516-D03108E3E31D}"/>
    <cellStyle name="Style 118 6" xfId="15222" xr:uid="{00000000-0005-0000-0000-0000763B0000}"/>
    <cellStyle name="Style 118 6 2" xfId="34048" xr:uid="{03E8979E-C769-4BFA-84E7-844DFF6C0351}"/>
    <cellStyle name="Style 118 7" xfId="23099" xr:uid="{2A269C83-38B0-4DDF-8942-2495B5B2BC03}"/>
    <cellStyle name="Style 119" xfId="15223" xr:uid="{00000000-0005-0000-0000-0000773B0000}"/>
    <cellStyle name="Style 119 2" xfId="15224" xr:uid="{00000000-0005-0000-0000-0000783B0000}"/>
    <cellStyle name="Style 119 2 2" xfId="15225" xr:uid="{00000000-0005-0000-0000-0000793B0000}"/>
    <cellStyle name="Style 119 2 2 2" xfId="34049" xr:uid="{5BF239E4-5AF5-4CE1-8F72-0A22EB493620}"/>
    <cellStyle name="Style 119 2 3" xfId="15226" xr:uid="{00000000-0005-0000-0000-00007A3B0000}"/>
    <cellStyle name="Style 119 2 3 2" xfId="34050" xr:uid="{1D3E9504-5742-498B-B05C-B124F3B0CA44}"/>
    <cellStyle name="Style 119 2 4" xfId="15227" xr:uid="{00000000-0005-0000-0000-00007B3B0000}"/>
    <cellStyle name="Style 119 2 4 2" xfId="34051" xr:uid="{DBB0CD4B-2B4E-4AEE-8F89-2A85B7095C49}"/>
    <cellStyle name="Style 119 2 5" xfId="15228" xr:uid="{00000000-0005-0000-0000-00007C3B0000}"/>
    <cellStyle name="Style 119 2 5 2" xfId="34052" xr:uid="{A3EFA322-4B42-45F5-A5B8-580CA18FD51F}"/>
    <cellStyle name="Style 119 2 6" xfId="23102" xr:uid="{7FAF3425-0D25-4316-AAE7-422B913D5A13}"/>
    <cellStyle name="Style 119 3" xfId="15229" xr:uid="{00000000-0005-0000-0000-00007D3B0000}"/>
    <cellStyle name="Style 119 3 2" xfId="15230" xr:uid="{00000000-0005-0000-0000-00007E3B0000}"/>
    <cellStyle name="Style 119 3 2 2" xfId="34053" xr:uid="{F05EA3AD-1D8D-4CE1-930B-9EDCB81BCB69}"/>
    <cellStyle name="Style 119 3 3" xfId="15231" xr:uid="{00000000-0005-0000-0000-00007F3B0000}"/>
    <cellStyle name="Style 119 3 3 2" xfId="34054" xr:uid="{8C65DAA1-3D84-4DF4-8186-D0970A438690}"/>
    <cellStyle name="Style 119 3 4" xfId="15232" xr:uid="{00000000-0005-0000-0000-0000803B0000}"/>
    <cellStyle name="Style 119 3 4 2" xfId="34055" xr:uid="{131E6EC2-598E-4C13-A1AB-D64DAE942AFF}"/>
    <cellStyle name="Style 119 3 5" xfId="15233" xr:uid="{00000000-0005-0000-0000-0000813B0000}"/>
    <cellStyle name="Style 119 3 5 2" xfId="34056" xr:uid="{7444EEDA-41A5-49B6-884C-70923D9EFC39}"/>
    <cellStyle name="Style 119 3 6" xfId="23103" xr:uid="{2C86B4C8-E422-4579-AB19-7ECE20A8CAA0}"/>
    <cellStyle name="Style 119 4" xfId="15234" xr:uid="{00000000-0005-0000-0000-0000823B0000}"/>
    <cellStyle name="Style 119 4 2" xfId="34057" xr:uid="{77C4B35F-F4C7-40F4-B8E9-B313D03F01CD}"/>
    <cellStyle name="Style 119 5" xfId="15235" xr:uid="{00000000-0005-0000-0000-0000833B0000}"/>
    <cellStyle name="Style 119 5 2" xfId="34058" xr:uid="{D66B544F-04EF-4E9A-B339-4AB343839ABC}"/>
    <cellStyle name="Style 119 6" xfId="15236" xr:uid="{00000000-0005-0000-0000-0000843B0000}"/>
    <cellStyle name="Style 119 6 2" xfId="34059" xr:uid="{B4B8BEF8-B962-40E4-9C06-37013B7F437A}"/>
    <cellStyle name="Style 119 7" xfId="15237" xr:uid="{00000000-0005-0000-0000-0000853B0000}"/>
    <cellStyle name="Style 119 7 2" xfId="34060" xr:uid="{FD433368-FFE5-41C0-BEB7-4755D728202E}"/>
    <cellStyle name="Style 119 8" xfId="23101" xr:uid="{E6A50BB3-AD59-4588-B4C4-3F6113B24C89}"/>
    <cellStyle name="Style 120" xfId="15238" xr:uid="{00000000-0005-0000-0000-0000863B0000}"/>
    <cellStyle name="Style 120 2" xfId="15239" xr:uid="{00000000-0005-0000-0000-0000873B0000}"/>
    <cellStyle name="Style 120 2 2" xfId="15240" xr:uid="{00000000-0005-0000-0000-0000883B0000}"/>
    <cellStyle name="Style 120 2 2 2" xfId="34061" xr:uid="{E100B693-8F8F-4EAD-B08D-D0C7B4832328}"/>
    <cellStyle name="Style 120 2 3" xfId="15241" xr:uid="{00000000-0005-0000-0000-0000893B0000}"/>
    <cellStyle name="Style 120 2 3 2" xfId="34062" xr:uid="{40F3F2E1-0F2F-42A0-B439-0E9D3806CE74}"/>
    <cellStyle name="Style 120 2 4" xfId="15242" xr:uid="{00000000-0005-0000-0000-00008A3B0000}"/>
    <cellStyle name="Style 120 2 4 2" xfId="34063" xr:uid="{0676597B-D266-491F-AA9A-92F307419B08}"/>
    <cellStyle name="Style 120 2 5" xfId="15243" xr:uid="{00000000-0005-0000-0000-00008B3B0000}"/>
    <cellStyle name="Style 120 2 5 2" xfId="34064" xr:uid="{9A0ADE51-7E2E-435E-87DD-51125F1CE0EE}"/>
    <cellStyle name="Style 120 2 6" xfId="23105" xr:uid="{91A7C9D5-D5A0-4176-A390-014DDC6DC70D}"/>
    <cellStyle name="Style 120 3" xfId="15244" xr:uid="{00000000-0005-0000-0000-00008C3B0000}"/>
    <cellStyle name="Style 120 3 2" xfId="34065" xr:uid="{D4369A8B-88B6-4535-85A6-8EF6710D4131}"/>
    <cellStyle name="Style 120 4" xfId="15245" xr:uid="{00000000-0005-0000-0000-00008D3B0000}"/>
    <cellStyle name="Style 120 4 2" xfId="34066" xr:uid="{7479BF69-5192-47F7-BEE0-1E45EAB47D72}"/>
    <cellStyle name="Style 120 5" xfId="15246" xr:uid="{00000000-0005-0000-0000-00008E3B0000}"/>
    <cellStyle name="Style 120 5 2" xfId="34067" xr:uid="{E7E8D3AF-8523-4A29-A064-01D2C83E9B87}"/>
    <cellStyle name="Style 120 6" xfId="15247" xr:uid="{00000000-0005-0000-0000-00008F3B0000}"/>
    <cellStyle name="Style 120 6 2" xfId="34068" xr:uid="{3AF9A2AB-0267-4CAE-875C-A7A546FEDC6B}"/>
    <cellStyle name="Style 120 7" xfId="23104" xr:uid="{1A3EE087-F36D-4811-9801-7CD96A56BC03}"/>
    <cellStyle name="Style 121" xfId="15248" xr:uid="{00000000-0005-0000-0000-0000903B0000}"/>
    <cellStyle name="Style 121 2" xfId="15249" xr:uid="{00000000-0005-0000-0000-0000913B0000}"/>
    <cellStyle name="Style 121 2 2" xfId="15250" xr:uid="{00000000-0005-0000-0000-0000923B0000}"/>
    <cellStyle name="Style 121 2 2 2" xfId="34069" xr:uid="{C0AD9933-9872-4A76-A1D0-91A267F140D5}"/>
    <cellStyle name="Style 121 2 3" xfId="15251" xr:uid="{00000000-0005-0000-0000-0000933B0000}"/>
    <cellStyle name="Style 121 2 3 2" xfId="34070" xr:uid="{573B1BF3-9828-459E-A4DB-560CFF703E7F}"/>
    <cellStyle name="Style 121 2 4" xfId="15252" xr:uid="{00000000-0005-0000-0000-0000943B0000}"/>
    <cellStyle name="Style 121 2 4 2" xfId="34071" xr:uid="{5C280991-8066-4BDB-BF96-79597C56091B}"/>
    <cellStyle name="Style 121 2 5" xfId="15253" xr:uid="{00000000-0005-0000-0000-0000953B0000}"/>
    <cellStyle name="Style 121 2 5 2" xfId="34072" xr:uid="{C75C046A-1965-4520-88A3-92B7DF674686}"/>
    <cellStyle name="Style 121 2 6" xfId="23107" xr:uid="{321034BF-4979-47EA-A73F-86FFBF0B746D}"/>
    <cellStyle name="Style 121 3" xfId="15254" xr:uid="{00000000-0005-0000-0000-0000963B0000}"/>
    <cellStyle name="Style 121 3 2" xfId="34073" xr:uid="{FAA7BC8A-11E9-4999-8E4C-F8156101E560}"/>
    <cellStyle name="Style 121 4" xfId="15255" xr:uid="{00000000-0005-0000-0000-0000973B0000}"/>
    <cellStyle name="Style 121 4 2" xfId="34074" xr:uid="{58B7DF52-2DB4-4666-9C72-99EA4E5F79DA}"/>
    <cellStyle name="Style 121 5" xfId="15256" xr:uid="{00000000-0005-0000-0000-0000983B0000}"/>
    <cellStyle name="Style 121 5 2" xfId="34075" xr:uid="{D3D5495B-5DC8-416F-9665-4DC740EC1EA6}"/>
    <cellStyle name="Style 121 6" xfId="15257" xr:uid="{00000000-0005-0000-0000-0000993B0000}"/>
    <cellStyle name="Style 121 6 2" xfId="34076" xr:uid="{EDA01F78-07F5-4D2F-8A1C-B880B90EF284}"/>
    <cellStyle name="Style 121 7" xfId="23106" xr:uid="{1EED882B-AA63-47BB-A7DA-A9EDD9642036}"/>
    <cellStyle name="Style 126" xfId="15258" xr:uid="{00000000-0005-0000-0000-00009A3B0000}"/>
    <cellStyle name="Style 126 2" xfId="15259" xr:uid="{00000000-0005-0000-0000-00009B3B0000}"/>
    <cellStyle name="Style 126 2 2" xfId="15260" xr:uid="{00000000-0005-0000-0000-00009C3B0000}"/>
    <cellStyle name="Style 126 2 2 2" xfId="34077" xr:uid="{8519C7D8-93E5-4762-967F-1684C2D7571E}"/>
    <cellStyle name="Style 126 2 3" xfId="15261" xr:uid="{00000000-0005-0000-0000-00009D3B0000}"/>
    <cellStyle name="Style 126 2 3 2" xfId="34078" xr:uid="{70FCA4F3-A525-4CBB-A337-C8BD11A3E16C}"/>
    <cellStyle name="Style 126 2 4" xfId="15262" xr:uid="{00000000-0005-0000-0000-00009E3B0000}"/>
    <cellStyle name="Style 126 2 4 2" xfId="34079" xr:uid="{0DE76E4D-CFCC-42E7-9273-6B7CDFB49F7B}"/>
    <cellStyle name="Style 126 2 5" xfId="15263" xr:uid="{00000000-0005-0000-0000-00009F3B0000}"/>
    <cellStyle name="Style 126 2 5 2" xfId="34080" xr:uid="{10CE3DFD-BAEF-4BED-B2D6-D5DCC10DEB46}"/>
    <cellStyle name="Style 126 2 6" xfId="23109" xr:uid="{6DB762E8-7A20-4ACD-8E9D-AEFC5693E9E4}"/>
    <cellStyle name="Style 126 3" xfId="15264" xr:uid="{00000000-0005-0000-0000-0000A03B0000}"/>
    <cellStyle name="Style 126 3 2" xfId="15265" xr:uid="{00000000-0005-0000-0000-0000A13B0000}"/>
    <cellStyle name="Style 126 3 2 2" xfId="34081" xr:uid="{0E96C474-13A6-4784-80B0-CCCAAA43F73F}"/>
    <cellStyle name="Style 126 3 3" xfId="15266" xr:uid="{00000000-0005-0000-0000-0000A23B0000}"/>
    <cellStyle name="Style 126 3 3 2" xfId="34082" xr:uid="{68A78128-BA84-41A0-85DD-D8D579E45739}"/>
    <cellStyle name="Style 126 3 4" xfId="15267" xr:uid="{00000000-0005-0000-0000-0000A33B0000}"/>
    <cellStyle name="Style 126 3 4 2" xfId="34083" xr:uid="{0624FFF0-6B68-40A0-A9C3-DDB08772155D}"/>
    <cellStyle name="Style 126 3 5" xfId="15268" xr:uid="{00000000-0005-0000-0000-0000A43B0000}"/>
    <cellStyle name="Style 126 3 5 2" xfId="34084" xr:uid="{2310BDE9-616D-478A-AA87-325842F2DAEE}"/>
    <cellStyle name="Style 126 3 6" xfId="23110" xr:uid="{E95E78A0-D27C-412D-88CE-F8CDD9C627CD}"/>
    <cellStyle name="Style 126 4" xfId="15269" xr:uid="{00000000-0005-0000-0000-0000A53B0000}"/>
    <cellStyle name="Style 126 4 2" xfId="34085" xr:uid="{9C15B0FB-D478-4387-94FA-AF99E499C7F3}"/>
    <cellStyle name="Style 126 5" xfId="15270" xr:uid="{00000000-0005-0000-0000-0000A63B0000}"/>
    <cellStyle name="Style 126 5 2" xfId="34086" xr:uid="{B42EDA8B-318A-42ED-9ECD-0FF76ABA06E2}"/>
    <cellStyle name="Style 126 6" xfId="15271" xr:uid="{00000000-0005-0000-0000-0000A73B0000}"/>
    <cellStyle name="Style 126 6 2" xfId="34087" xr:uid="{6350CCE3-F513-48F5-8DD1-8B38D93DA949}"/>
    <cellStyle name="Style 126 7" xfId="15272" xr:uid="{00000000-0005-0000-0000-0000A83B0000}"/>
    <cellStyle name="Style 126 7 2" xfId="34088" xr:uid="{8DF92FA1-2907-4E33-B89E-E33851528219}"/>
    <cellStyle name="Style 126 8" xfId="23108" xr:uid="{A42CEC40-D294-43F2-B8F2-BC0B444CDA1A}"/>
    <cellStyle name="Style 127" xfId="15273" xr:uid="{00000000-0005-0000-0000-0000A93B0000}"/>
    <cellStyle name="Style 127 2" xfId="15274" xr:uid="{00000000-0005-0000-0000-0000AA3B0000}"/>
    <cellStyle name="Style 127 2 2" xfId="15275" xr:uid="{00000000-0005-0000-0000-0000AB3B0000}"/>
    <cellStyle name="Style 127 2 2 2" xfId="34089" xr:uid="{01251068-4099-4440-991E-621D0BC0C4E9}"/>
    <cellStyle name="Style 127 2 3" xfId="15276" xr:uid="{00000000-0005-0000-0000-0000AC3B0000}"/>
    <cellStyle name="Style 127 2 3 2" xfId="34090" xr:uid="{2C526012-E2B3-481F-895A-C872D4223747}"/>
    <cellStyle name="Style 127 2 4" xfId="15277" xr:uid="{00000000-0005-0000-0000-0000AD3B0000}"/>
    <cellStyle name="Style 127 2 4 2" xfId="34091" xr:uid="{935F257A-60F3-44A2-918E-207A34D5FA79}"/>
    <cellStyle name="Style 127 2 5" xfId="15278" xr:uid="{00000000-0005-0000-0000-0000AE3B0000}"/>
    <cellStyle name="Style 127 2 5 2" xfId="34092" xr:uid="{F3470803-71C8-4B33-8181-FE73B9A88B3A}"/>
    <cellStyle name="Style 127 2 6" xfId="23112" xr:uid="{58883B0C-0A9F-448E-A4C6-BDA0C047AD43}"/>
    <cellStyle name="Style 127 3" xfId="15279" xr:uid="{00000000-0005-0000-0000-0000AF3B0000}"/>
    <cellStyle name="Style 127 3 2" xfId="34093" xr:uid="{ECCD49B1-61B8-4E0B-80C8-AF13461561DF}"/>
    <cellStyle name="Style 127 4" xfId="15280" xr:uid="{00000000-0005-0000-0000-0000B03B0000}"/>
    <cellStyle name="Style 127 4 2" xfId="34094" xr:uid="{AAEFF510-642E-49C5-936E-C63126F37B54}"/>
    <cellStyle name="Style 127 5" xfId="15281" xr:uid="{00000000-0005-0000-0000-0000B13B0000}"/>
    <cellStyle name="Style 127 5 2" xfId="34095" xr:uid="{A67922C2-990D-4343-913E-B6841C131D48}"/>
    <cellStyle name="Style 127 6" xfId="15282" xr:uid="{00000000-0005-0000-0000-0000B23B0000}"/>
    <cellStyle name="Style 127 6 2" xfId="34096" xr:uid="{930E1E72-74C6-4E0E-ACD7-C3469DCED1D8}"/>
    <cellStyle name="Style 127 7" xfId="23111" xr:uid="{E5A76796-3DD0-4E1A-9C0A-F892E1EA9C6F}"/>
    <cellStyle name="Style 128" xfId="15283" xr:uid="{00000000-0005-0000-0000-0000B33B0000}"/>
    <cellStyle name="Style 128 2" xfId="15284" xr:uid="{00000000-0005-0000-0000-0000B43B0000}"/>
    <cellStyle name="Style 128 2 2" xfId="15285" xr:uid="{00000000-0005-0000-0000-0000B53B0000}"/>
    <cellStyle name="Style 128 2 2 2" xfId="34097" xr:uid="{8181BA0B-7FD1-4E7C-A4F0-30BD3A81A814}"/>
    <cellStyle name="Style 128 2 3" xfId="15286" xr:uid="{00000000-0005-0000-0000-0000B63B0000}"/>
    <cellStyle name="Style 128 2 3 2" xfId="34098" xr:uid="{E74A10CA-751E-4D65-BDE6-F087A573E4E6}"/>
    <cellStyle name="Style 128 2 4" xfId="15287" xr:uid="{00000000-0005-0000-0000-0000B73B0000}"/>
    <cellStyle name="Style 128 2 4 2" xfId="34099" xr:uid="{661379B3-E797-47A1-9D00-E4B071B96FA3}"/>
    <cellStyle name="Style 128 2 5" xfId="15288" xr:uid="{00000000-0005-0000-0000-0000B83B0000}"/>
    <cellStyle name="Style 128 2 5 2" xfId="34100" xr:uid="{97F8C029-39D0-4CE4-8B51-D558F8B09609}"/>
    <cellStyle name="Style 128 2 6" xfId="23114" xr:uid="{18F44CC4-C2E1-48C1-9A38-CE1EA7B51E4E}"/>
    <cellStyle name="Style 128 3" xfId="15289" xr:uid="{00000000-0005-0000-0000-0000B93B0000}"/>
    <cellStyle name="Style 128 3 2" xfId="34101" xr:uid="{77F3A7E7-A0E6-4CB0-A792-1A7C32BD54E2}"/>
    <cellStyle name="Style 128 4" xfId="15290" xr:uid="{00000000-0005-0000-0000-0000BA3B0000}"/>
    <cellStyle name="Style 128 4 2" xfId="34102" xr:uid="{7510535D-575F-43D9-AD0A-529C3358D83A}"/>
    <cellStyle name="Style 128 5" xfId="15291" xr:uid="{00000000-0005-0000-0000-0000BB3B0000}"/>
    <cellStyle name="Style 128 5 2" xfId="34103" xr:uid="{7C347D4A-1ED7-4D20-98AA-007CBC715755}"/>
    <cellStyle name="Style 128 6" xfId="15292" xr:uid="{00000000-0005-0000-0000-0000BC3B0000}"/>
    <cellStyle name="Style 128 6 2" xfId="34104" xr:uid="{1B07EF0D-BF66-49F6-80E4-4E6ACA1F40B0}"/>
    <cellStyle name="Style 128 7" xfId="23113" xr:uid="{45479510-FDEF-46C6-9D2B-1308713F0DC4}"/>
    <cellStyle name="Style 129" xfId="15293" xr:uid="{00000000-0005-0000-0000-0000BD3B0000}"/>
    <cellStyle name="Style 129 2" xfId="15294" xr:uid="{00000000-0005-0000-0000-0000BE3B0000}"/>
    <cellStyle name="Style 129 2 2" xfId="15295" xr:uid="{00000000-0005-0000-0000-0000BF3B0000}"/>
    <cellStyle name="Style 129 2 2 2" xfId="34105" xr:uid="{51E97D66-57D2-44A1-9251-6D7E64105D83}"/>
    <cellStyle name="Style 129 2 3" xfId="15296" xr:uid="{00000000-0005-0000-0000-0000C03B0000}"/>
    <cellStyle name="Style 129 2 3 2" xfId="34106" xr:uid="{A23A8C63-55FB-422B-94CD-5C083E3E3B0A}"/>
    <cellStyle name="Style 129 2 4" xfId="15297" xr:uid="{00000000-0005-0000-0000-0000C13B0000}"/>
    <cellStyle name="Style 129 2 4 2" xfId="34107" xr:uid="{B16752C0-E7E0-416F-85D7-6A45131CF9AA}"/>
    <cellStyle name="Style 129 2 5" xfId="15298" xr:uid="{00000000-0005-0000-0000-0000C23B0000}"/>
    <cellStyle name="Style 129 2 5 2" xfId="34108" xr:uid="{9403F83B-430F-4D1A-926E-4730D6B59D23}"/>
    <cellStyle name="Style 129 2 6" xfId="23116" xr:uid="{242AC5A9-6281-4FE4-94E3-42B7436E5A4C}"/>
    <cellStyle name="Style 129 3" xfId="15299" xr:uid="{00000000-0005-0000-0000-0000C33B0000}"/>
    <cellStyle name="Style 129 3 2" xfId="34109" xr:uid="{1D6071F1-A89F-4E9B-B73A-6D2BC0AE8B2A}"/>
    <cellStyle name="Style 129 4" xfId="15300" xr:uid="{00000000-0005-0000-0000-0000C43B0000}"/>
    <cellStyle name="Style 129 4 2" xfId="34110" xr:uid="{69F0FB76-30AC-41A0-A815-35432B9A485E}"/>
    <cellStyle name="Style 129 5" xfId="15301" xr:uid="{00000000-0005-0000-0000-0000C53B0000}"/>
    <cellStyle name="Style 129 5 2" xfId="34111" xr:uid="{2FECF3E1-FFDA-4470-B43E-AF0DD96E4791}"/>
    <cellStyle name="Style 129 6" xfId="15302" xr:uid="{00000000-0005-0000-0000-0000C63B0000}"/>
    <cellStyle name="Style 129 6 2" xfId="34112" xr:uid="{EA1F13A1-F019-43FA-98B2-035196F2B88C}"/>
    <cellStyle name="Style 129 7" xfId="23115" xr:uid="{A18411FB-3735-43FD-B87F-D2DE5CB6A37F}"/>
    <cellStyle name="Style 130" xfId="15303" xr:uid="{00000000-0005-0000-0000-0000C73B0000}"/>
    <cellStyle name="Style 130 2" xfId="15304" xr:uid="{00000000-0005-0000-0000-0000C83B0000}"/>
    <cellStyle name="Style 130 2 2" xfId="15305" xr:uid="{00000000-0005-0000-0000-0000C93B0000}"/>
    <cellStyle name="Style 130 2 2 2" xfId="34113" xr:uid="{3AE0539E-B929-4B7E-A15B-B73CFFB80596}"/>
    <cellStyle name="Style 130 2 3" xfId="15306" xr:uid="{00000000-0005-0000-0000-0000CA3B0000}"/>
    <cellStyle name="Style 130 2 3 2" xfId="34114" xr:uid="{0A116F8F-7D08-4040-A69C-376E3072A365}"/>
    <cellStyle name="Style 130 2 4" xfId="15307" xr:uid="{00000000-0005-0000-0000-0000CB3B0000}"/>
    <cellStyle name="Style 130 2 4 2" xfId="34115" xr:uid="{BF006F67-2F28-4F89-ABE4-1093437F77DF}"/>
    <cellStyle name="Style 130 2 5" xfId="15308" xr:uid="{00000000-0005-0000-0000-0000CC3B0000}"/>
    <cellStyle name="Style 130 2 5 2" xfId="34116" xr:uid="{9912F0C7-B1A0-4898-A731-812C76083BD9}"/>
    <cellStyle name="Style 130 2 6" xfId="23118" xr:uid="{0AF43A58-A467-4F10-A210-4FEA3182C266}"/>
    <cellStyle name="Style 130 3" xfId="15309" xr:uid="{00000000-0005-0000-0000-0000CD3B0000}"/>
    <cellStyle name="Style 130 3 2" xfId="15310" xr:uid="{00000000-0005-0000-0000-0000CE3B0000}"/>
    <cellStyle name="Style 130 3 2 2" xfId="34117" xr:uid="{59294B40-E385-414A-BFDF-2403707A15F0}"/>
    <cellStyle name="Style 130 3 3" xfId="15311" xr:uid="{00000000-0005-0000-0000-0000CF3B0000}"/>
    <cellStyle name="Style 130 3 3 2" xfId="34118" xr:uid="{54D1585A-F598-4810-9FDF-05F96B5E4BE4}"/>
    <cellStyle name="Style 130 3 4" xfId="15312" xr:uid="{00000000-0005-0000-0000-0000D03B0000}"/>
    <cellStyle name="Style 130 3 4 2" xfId="34119" xr:uid="{251DE08A-3F6E-4EC7-ADA8-BAF6733D3E4C}"/>
    <cellStyle name="Style 130 3 5" xfId="15313" xr:uid="{00000000-0005-0000-0000-0000D13B0000}"/>
    <cellStyle name="Style 130 3 5 2" xfId="34120" xr:uid="{B8A6ACB2-50EC-4E99-A688-766DC41D28E5}"/>
    <cellStyle name="Style 130 3 6" xfId="23119" xr:uid="{B4BE277A-86C4-44C4-B6C7-9515E0C3E219}"/>
    <cellStyle name="Style 130 4" xfId="15314" xr:uid="{00000000-0005-0000-0000-0000D23B0000}"/>
    <cellStyle name="Style 130 4 2" xfId="34121" xr:uid="{AC88D4D5-3E51-4A3B-BEB2-7CCF35481AC3}"/>
    <cellStyle name="Style 130 5" xfId="15315" xr:uid="{00000000-0005-0000-0000-0000D33B0000}"/>
    <cellStyle name="Style 130 5 2" xfId="34122" xr:uid="{805A444C-B337-4779-89DC-44CD909DBF0E}"/>
    <cellStyle name="Style 130 6" xfId="15316" xr:uid="{00000000-0005-0000-0000-0000D43B0000}"/>
    <cellStyle name="Style 130 6 2" xfId="34123" xr:uid="{5B19BC59-87AE-4CAD-A263-EE89AC84315C}"/>
    <cellStyle name="Style 130 7" xfId="15317" xr:uid="{00000000-0005-0000-0000-0000D53B0000}"/>
    <cellStyle name="Style 130 7 2" xfId="34124" xr:uid="{2A6248E2-839F-4BEA-838A-7BB6522D45EC}"/>
    <cellStyle name="Style 130 8" xfId="23117" xr:uid="{0A7AD612-3486-4B66-83B4-84F00661DCF6}"/>
    <cellStyle name="Style 131" xfId="15318" xr:uid="{00000000-0005-0000-0000-0000D63B0000}"/>
    <cellStyle name="Style 131 2" xfId="15319" xr:uid="{00000000-0005-0000-0000-0000D73B0000}"/>
    <cellStyle name="Style 131 2 2" xfId="15320" xr:uid="{00000000-0005-0000-0000-0000D83B0000}"/>
    <cellStyle name="Style 131 2 2 2" xfId="34125" xr:uid="{935B5B86-B678-4E0F-BF41-9D8952CB64C2}"/>
    <cellStyle name="Style 131 2 3" xfId="15321" xr:uid="{00000000-0005-0000-0000-0000D93B0000}"/>
    <cellStyle name="Style 131 2 3 2" xfId="34126" xr:uid="{F65A07B8-B141-44CA-BBB0-98444281C7F5}"/>
    <cellStyle name="Style 131 2 4" xfId="15322" xr:uid="{00000000-0005-0000-0000-0000DA3B0000}"/>
    <cellStyle name="Style 131 2 4 2" xfId="34127" xr:uid="{7D67347B-F9A1-4F2B-B4DD-92F253E072D6}"/>
    <cellStyle name="Style 131 2 5" xfId="15323" xr:uid="{00000000-0005-0000-0000-0000DB3B0000}"/>
    <cellStyle name="Style 131 2 5 2" xfId="34128" xr:uid="{5BBF9AD9-D5AC-410D-BBBE-5D591551D792}"/>
    <cellStyle name="Style 131 2 6" xfId="23121" xr:uid="{F82CB076-04C5-4C08-A51A-9AA8EB037AF2}"/>
    <cellStyle name="Style 131 3" xfId="15324" xr:uid="{00000000-0005-0000-0000-0000DC3B0000}"/>
    <cellStyle name="Style 131 3 2" xfId="34129" xr:uid="{57C03F09-CD3A-4E06-A497-BA3D4CE73AFF}"/>
    <cellStyle name="Style 131 4" xfId="15325" xr:uid="{00000000-0005-0000-0000-0000DD3B0000}"/>
    <cellStyle name="Style 131 4 2" xfId="34130" xr:uid="{FE3EFB07-5200-4B76-8753-7F82CA6DB967}"/>
    <cellStyle name="Style 131 5" xfId="15326" xr:uid="{00000000-0005-0000-0000-0000DE3B0000}"/>
    <cellStyle name="Style 131 5 2" xfId="34131" xr:uid="{575C1B3A-EFD8-47D9-A2C4-6A6F594CA75F}"/>
    <cellStyle name="Style 131 6" xfId="15327" xr:uid="{00000000-0005-0000-0000-0000DF3B0000}"/>
    <cellStyle name="Style 131 6 2" xfId="34132" xr:uid="{3AA7D1C6-0F4B-40C5-A64B-5E56D54C4193}"/>
    <cellStyle name="Style 131 7" xfId="23120" xr:uid="{4BCDB964-D80A-4451-92E2-64801174F58E}"/>
    <cellStyle name="Style 132" xfId="15328" xr:uid="{00000000-0005-0000-0000-0000E03B0000}"/>
    <cellStyle name="Style 132 2" xfId="15329" xr:uid="{00000000-0005-0000-0000-0000E13B0000}"/>
    <cellStyle name="Style 132 2 2" xfId="15330" xr:uid="{00000000-0005-0000-0000-0000E23B0000}"/>
    <cellStyle name="Style 132 2 2 2" xfId="34133" xr:uid="{67FE5779-47D9-4946-B100-69B9089DC7D0}"/>
    <cellStyle name="Style 132 2 3" xfId="15331" xr:uid="{00000000-0005-0000-0000-0000E33B0000}"/>
    <cellStyle name="Style 132 2 3 2" xfId="34134" xr:uid="{A5EF539A-DB83-4058-9D18-B1E558D1F268}"/>
    <cellStyle name="Style 132 2 4" xfId="15332" xr:uid="{00000000-0005-0000-0000-0000E43B0000}"/>
    <cellStyle name="Style 132 2 4 2" xfId="34135" xr:uid="{4FBBA4B0-946F-43FB-A609-4DE643733B6E}"/>
    <cellStyle name="Style 132 2 5" xfId="15333" xr:uid="{00000000-0005-0000-0000-0000E53B0000}"/>
    <cellStyle name="Style 132 2 5 2" xfId="34136" xr:uid="{6D950DBC-5344-4EAA-9285-1C5F3FC2135A}"/>
    <cellStyle name="Style 132 2 6" xfId="23123" xr:uid="{604796DA-D1A6-48FF-91AE-FF9C823E213B}"/>
    <cellStyle name="Style 132 3" xfId="15334" xr:uid="{00000000-0005-0000-0000-0000E63B0000}"/>
    <cellStyle name="Style 132 3 2" xfId="34137" xr:uid="{73EBAFF4-5ADE-4DF9-9310-B88C0D9CDBB9}"/>
    <cellStyle name="Style 132 4" xfId="15335" xr:uid="{00000000-0005-0000-0000-0000E73B0000}"/>
    <cellStyle name="Style 132 4 2" xfId="34138" xr:uid="{51D0A7EC-B3FB-448C-BC2B-42CF92EE92E0}"/>
    <cellStyle name="Style 132 5" xfId="15336" xr:uid="{00000000-0005-0000-0000-0000E83B0000}"/>
    <cellStyle name="Style 132 5 2" xfId="34139" xr:uid="{EAF0D0D5-5DA4-4692-A184-F6480F4AF108}"/>
    <cellStyle name="Style 132 6" xfId="15337" xr:uid="{00000000-0005-0000-0000-0000E93B0000}"/>
    <cellStyle name="Style 132 6 2" xfId="34140" xr:uid="{310A1C13-C96A-4F2C-BF1D-C418496E79F2}"/>
    <cellStyle name="Style 132 7" xfId="23122" xr:uid="{E1C3347E-FFF7-4943-B002-7E95F8C5A445}"/>
    <cellStyle name="Style 137" xfId="15338" xr:uid="{00000000-0005-0000-0000-0000EA3B0000}"/>
    <cellStyle name="Style 137 2" xfId="15339" xr:uid="{00000000-0005-0000-0000-0000EB3B0000}"/>
    <cellStyle name="Style 137 2 2" xfId="15340" xr:uid="{00000000-0005-0000-0000-0000EC3B0000}"/>
    <cellStyle name="Style 137 2 2 2" xfId="34141" xr:uid="{7732B18D-4847-4430-889C-6E78B42E7653}"/>
    <cellStyle name="Style 137 2 3" xfId="15341" xr:uid="{00000000-0005-0000-0000-0000ED3B0000}"/>
    <cellStyle name="Style 137 2 3 2" xfId="34142" xr:uid="{27FCA0A8-9C5A-450F-AB78-293D8DB6293E}"/>
    <cellStyle name="Style 137 2 4" xfId="15342" xr:uid="{00000000-0005-0000-0000-0000EE3B0000}"/>
    <cellStyle name="Style 137 2 4 2" xfId="34143" xr:uid="{BD617D45-5649-4A57-A0AF-8B081259DA6B}"/>
    <cellStyle name="Style 137 2 5" xfId="15343" xr:uid="{00000000-0005-0000-0000-0000EF3B0000}"/>
    <cellStyle name="Style 137 2 5 2" xfId="34144" xr:uid="{2537DCA3-7A59-4610-8292-47F549F21B15}"/>
    <cellStyle name="Style 137 2 6" xfId="23125" xr:uid="{A1203C1A-8E84-44B8-973B-B0BD3F999615}"/>
    <cellStyle name="Style 137 3" xfId="15344" xr:uid="{00000000-0005-0000-0000-0000F03B0000}"/>
    <cellStyle name="Style 137 3 2" xfId="15345" xr:uid="{00000000-0005-0000-0000-0000F13B0000}"/>
    <cellStyle name="Style 137 3 2 2" xfId="34145" xr:uid="{1933DD3D-038F-47CB-B0DF-32D999B5D470}"/>
    <cellStyle name="Style 137 3 3" xfId="15346" xr:uid="{00000000-0005-0000-0000-0000F23B0000}"/>
    <cellStyle name="Style 137 3 3 2" xfId="34146" xr:uid="{337B1DE7-9860-44FE-AC5A-08FA6A18441A}"/>
    <cellStyle name="Style 137 3 4" xfId="15347" xr:uid="{00000000-0005-0000-0000-0000F33B0000}"/>
    <cellStyle name="Style 137 3 4 2" xfId="34147" xr:uid="{BA9CE03B-0539-4D61-8B7A-D59963E28C00}"/>
    <cellStyle name="Style 137 3 5" xfId="15348" xr:uid="{00000000-0005-0000-0000-0000F43B0000}"/>
    <cellStyle name="Style 137 3 5 2" xfId="34148" xr:uid="{9704394B-7278-4086-B679-145A7896FCCE}"/>
    <cellStyle name="Style 137 3 6" xfId="23126" xr:uid="{C2DE6283-8084-4C98-A223-3E2C7FC8E5C6}"/>
    <cellStyle name="Style 137 4" xfId="15349" xr:uid="{00000000-0005-0000-0000-0000F53B0000}"/>
    <cellStyle name="Style 137 4 2" xfId="34149" xr:uid="{95670E36-5525-412A-B318-2D5323BDCBEE}"/>
    <cellStyle name="Style 137 5" xfId="15350" xr:uid="{00000000-0005-0000-0000-0000F63B0000}"/>
    <cellStyle name="Style 137 5 2" xfId="34150" xr:uid="{614F7929-E1B9-4C30-8D1A-0EAE30B768A8}"/>
    <cellStyle name="Style 137 6" xfId="15351" xr:uid="{00000000-0005-0000-0000-0000F73B0000}"/>
    <cellStyle name="Style 137 6 2" xfId="34151" xr:uid="{2B00CFFB-D320-4FD9-8D8C-2135FA02FD5C}"/>
    <cellStyle name="Style 137 7" xfId="15352" xr:uid="{00000000-0005-0000-0000-0000F83B0000}"/>
    <cellStyle name="Style 137 7 2" xfId="34152" xr:uid="{77F2C949-30C1-4D52-8786-0EF7E30FADAD}"/>
    <cellStyle name="Style 137 8" xfId="23124" xr:uid="{A95E6D99-E389-4E9D-870C-4AE58057DD9A}"/>
    <cellStyle name="Style 138" xfId="15353" xr:uid="{00000000-0005-0000-0000-0000F93B0000}"/>
    <cellStyle name="Style 138 2" xfId="15354" xr:uid="{00000000-0005-0000-0000-0000FA3B0000}"/>
    <cellStyle name="Style 138 2 2" xfId="15355" xr:uid="{00000000-0005-0000-0000-0000FB3B0000}"/>
    <cellStyle name="Style 138 2 2 2" xfId="34153" xr:uid="{818565B5-2423-4B12-8B97-FD31B88E8142}"/>
    <cellStyle name="Style 138 2 3" xfId="15356" xr:uid="{00000000-0005-0000-0000-0000FC3B0000}"/>
    <cellStyle name="Style 138 2 3 2" xfId="34154" xr:uid="{3E7D8808-3767-47F1-8886-3C2FB113D82A}"/>
    <cellStyle name="Style 138 2 4" xfId="15357" xr:uid="{00000000-0005-0000-0000-0000FD3B0000}"/>
    <cellStyle name="Style 138 2 4 2" xfId="34155" xr:uid="{3D538AC1-3392-45CE-ABBA-311DE738E72C}"/>
    <cellStyle name="Style 138 2 5" xfId="15358" xr:uid="{00000000-0005-0000-0000-0000FE3B0000}"/>
    <cellStyle name="Style 138 2 5 2" xfId="34156" xr:uid="{C8369A76-8055-4536-B878-CAB1C51ED433}"/>
    <cellStyle name="Style 138 2 6" xfId="23128" xr:uid="{65B0167C-5B7E-4B47-8C47-2C06A0E15F46}"/>
    <cellStyle name="Style 138 3" xfId="15359" xr:uid="{00000000-0005-0000-0000-0000FF3B0000}"/>
    <cellStyle name="Style 138 3 2" xfId="34157" xr:uid="{B9BE515A-26FB-4F35-8A9B-717763374E0A}"/>
    <cellStyle name="Style 138 4" xfId="15360" xr:uid="{00000000-0005-0000-0000-0000003C0000}"/>
    <cellStyle name="Style 138 4 2" xfId="34158" xr:uid="{5D691ACA-A108-45DC-873A-84025B96326E}"/>
    <cellStyle name="Style 138 5" xfId="15361" xr:uid="{00000000-0005-0000-0000-0000013C0000}"/>
    <cellStyle name="Style 138 5 2" xfId="34159" xr:uid="{43AFBAAE-7494-4497-ACF6-1D57EB7F8E04}"/>
    <cellStyle name="Style 138 6" xfId="15362" xr:uid="{00000000-0005-0000-0000-0000023C0000}"/>
    <cellStyle name="Style 138 6 2" xfId="34160" xr:uid="{CE01EFC4-7112-4A74-BA04-B53166B700FB}"/>
    <cellStyle name="Style 138 7" xfId="23127" xr:uid="{99697D5A-0B4C-450F-B4A9-976586D4F185}"/>
    <cellStyle name="Style 139" xfId="15363" xr:uid="{00000000-0005-0000-0000-0000033C0000}"/>
    <cellStyle name="Style 139 2" xfId="15364" xr:uid="{00000000-0005-0000-0000-0000043C0000}"/>
    <cellStyle name="Style 139 2 2" xfId="15365" xr:uid="{00000000-0005-0000-0000-0000053C0000}"/>
    <cellStyle name="Style 139 2 2 2" xfId="34161" xr:uid="{8E808B6E-39DF-4BF1-990D-511A9A04FFC4}"/>
    <cellStyle name="Style 139 2 3" xfId="15366" xr:uid="{00000000-0005-0000-0000-0000063C0000}"/>
    <cellStyle name="Style 139 2 3 2" xfId="34162" xr:uid="{481E75FA-9605-4A68-B029-CBC2B00E40EB}"/>
    <cellStyle name="Style 139 2 4" xfId="15367" xr:uid="{00000000-0005-0000-0000-0000073C0000}"/>
    <cellStyle name="Style 139 2 4 2" xfId="34163" xr:uid="{84DCB4A5-5489-45BE-B8F2-8C7A7BBFB028}"/>
    <cellStyle name="Style 139 2 5" xfId="15368" xr:uid="{00000000-0005-0000-0000-0000083C0000}"/>
    <cellStyle name="Style 139 2 5 2" xfId="34164" xr:uid="{6599DF80-3B27-4527-9D92-F37547754FE6}"/>
    <cellStyle name="Style 139 2 6" xfId="23130" xr:uid="{A001CB1A-6F81-448F-9C23-0EEFD4C7FE4F}"/>
    <cellStyle name="Style 139 3" xfId="15369" xr:uid="{00000000-0005-0000-0000-0000093C0000}"/>
    <cellStyle name="Style 139 3 2" xfId="34165" xr:uid="{6C5EF8EF-4939-49C3-80A1-0F3070E7190C}"/>
    <cellStyle name="Style 139 4" xfId="15370" xr:uid="{00000000-0005-0000-0000-00000A3C0000}"/>
    <cellStyle name="Style 139 4 2" xfId="34166" xr:uid="{D72A061D-F37E-458B-975D-DDAD0FF89E01}"/>
    <cellStyle name="Style 139 5" xfId="15371" xr:uid="{00000000-0005-0000-0000-00000B3C0000}"/>
    <cellStyle name="Style 139 5 2" xfId="34167" xr:uid="{7FF06503-C1BA-4724-AF33-C0E518DA8448}"/>
    <cellStyle name="Style 139 6" xfId="15372" xr:uid="{00000000-0005-0000-0000-00000C3C0000}"/>
    <cellStyle name="Style 139 6 2" xfId="34168" xr:uid="{DF4AED9F-00F4-421E-9C0C-CAB824AF53B6}"/>
    <cellStyle name="Style 139 7" xfId="23129" xr:uid="{BE547824-6265-4378-892A-62E57510BE7D}"/>
    <cellStyle name="Style 140" xfId="15373" xr:uid="{00000000-0005-0000-0000-00000D3C0000}"/>
    <cellStyle name="Style 140 2" xfId="15374" xr:uid="{00000000-0005-0000-0000-00000E3C0000}"/>
    <cellStyle name="Style 140 2 2" xfId="15375" xr:uid="{00000000-0005-0000-0000-00000F3C0000}"/>
    <cellStyle name="Style 140 2 2 2" xfId="34169" xr:uid="{E598C965-D820-4320-9F6C-107D60B550C8}"/>
    <cellStyle name="Style 140 2 3" xfId="15376" xr:uid="{00000000-0005-0000-0000-0000103C0000}"/>
    <cellStyle name="Style 140 2 3 2" xfId="34170" xr:uid="{52737336-3DD2-4839-9F58-5846CA4009CA}"/>
    <cellStyle name="Style 140 2 4" xfId="15377" xr:uid="{00000000-0005-0000-0000-0000113C0000}"/>
    <cellStyle name="Style 140 2 4 2" xfId="34171" xr:uid="{72CD2DF6-DDA0-46D9-AD1B-089CD91A5C5B}"/>
    <cellStyle name="Style 140 2 5" xfId="15378" xr:uid="{00000000-0005-0000-0000-0000123C0000}"/>
    <cellStyle name="Style 140 2 5 2" xfId="34172" xr:uid="{3025CC28-D7F7-4C18-A1CC-8BCE9403485C}"/>
    <cellStyle name="Style 140 2 6" xfId="23132" xr:uid="{38211508-A5AF-4880-9B75-8C25F7AF45D8}"/>
    <cellStyle name="Style 140 3" xfId="15379" xr:uid="{00000000-0005-0000-0000-0000133C0000}"/>
    <cellStyle name="Style 140 3 2" xfId="34173" xr:uid="{258DE0C8-7F84-4280-917B-A67D636E193E}"/>
    <cellStyle name="Style 140 4" xfId="15380" xr:uid="{00000000-0005-0000-0000-0000143C0000}"/>
    <cellStyle name="Style 140 4 2" xfId="34174" xr:uid="{ED5090A5-1458-4666-A532-74C68CD3E5C8}"/>
    <cellStyle name="Style 140 5" xfId="15381" xr:uid="{00000000-0005-0000-0000-0000153C0000}"/>
    <cellStyle name="Style 140 5 2" xfId="34175" xr:uid="{6793477C-8272-4578-8D2C-C59512A187F5}"/>
    <cellStyle name="Style 140 6" xfId="15382" xr:uid="{00000000-0005-0000-0000-0000163C0000}"/>
    <cellStyle name="Style 140 6 2" xfId="34176" xr:uid="{9A404D99-E08B-4328-894C-18EB23165C04}"/>
    <cellStyle name="Style 140 7" xfId="23131" xr:uid="{AB492074-76F6-4DC3-AB77-9D87C9C9746E}"/>
    <cellStyle name="Style 141" xfId="15383" xr:uid="{00000000-0005-0000-0000-0000173C0000}"/>
    <cellStyle name="Style 141 2" xfId="15384" xr:uid="{00000000-0005-0000-0000-0000183C0000}"/>
    <cellStyle name="Style 141 2 2" xfId="15385" xr:uid="{00000000-0005-0000-0000-0000193C0000}"/>
    <cellStyle name="Style 141 2 2 2" xfId="34177" xr:uid="{38AD737B-C27B-40AC-8EC9-7639E03A2FF6}"/>
    <cellStyle name="Style 141 2 3" xfId="15386" xr:uid="{00000000-0005-0000-0000-00001A3C0000}"/>
    <cellStyle name="Style 141 2 3 2" xfId="34178" xr:uid="{51B38D89-C3E5-4B7B-9918-34B84CEEB394}"/>
    <cellStyle name="Style 141 2 4" xfId="15387" xr:uid="{00000000-0005-0000-0000-00001B3C0000}"/>
    <cellStyle name="Style 141 2 4 2" xfId="34179" xr:uid="{005B83CA-C0FA-4DF9-A404-C6AD076646BF}"/>
    <cellStyle name="Style 141 2 5" xfId="15388" xr:uid="{00000000-0005-0000-0000-00001C3C0000}"/>
    <cellStyle name="Style 141 2 5 2" xfId="34180" xr:uid="{B929A423-BF44-4E59-9BA8-ACAEFE3A635E}"/>
    <cellStyle name="Style 141 2 6" xfId="23134" xr:uid="{F9D3E637-5F2D-40E9-BC61-88A384A75FCF}"/>
    <cellStyle name="Style 141 3" xfId="15389" xr:uid="{00000000-0005-0000-0000-00001D3C0000}"/>
    <cellStyle name="Style 141 3 2" xfId="15390" xr:uid="{00000000-0005-0000-0000-00001E3C0000}"/>
    <cellStyle name="Style 141 3 2 2" xfId="34181" xr:uid="{3814D5CA-C7D9-4117-91AD-B0CDBEF6FCDA}"/>
    <cellStyle name="Style 141 3 3" xfId="15391" xr:uid="{00000000-0005-0000-0000-00001F3C0000}"/>
    <cellStyle name="Style 141 3 3 2" xfId="34182" xr:uid="{C180F6BF-9A14-4E11-A400-B81E6E650CA6}"/>
    <cellStyle name="Style 141 3 4" xfId="15392" xr:uid="{00000000-0005-0000-0000-0000203C0000}"/>
    <cellStyle name="Style 141 3 4 2" xfId="34183" xr:uid="{31AC8945-7693-4906-BD83-D8C7EE611546}"/>
    <cellStyle name="Style 141 3 5" xfId="15393" xr:uid="{00000000-0005-0000-0000-0000213C0000}"/>
    <cellStyle name="Style 141 3 5 2" xfId="34184" xr:uid="{B5455256-97FB-4463-9F4B-2EF204ECF55F}"/>
    <cellStyle name="Style 141 3 6" xfId="23135" xr:uid="{746EC909-3CED-46DB-967A-AED7203D98F0}"/>
    <cellStyle name="Style 141 4" xfId="15394" xr:uid="{00000000-0005-0000-0000-0000223C0000}"/>
    <cellStyle name="Style 141 4 2" xfId="34185" xr:uid="{877C4AB1-7E81-45B9-9EA5-4277D8BC42C9}"/>
    <cellStyle name="Style 141 5" xfId="15395" xr:uid="{00000000-0005-0000-0000-0000233C0000}"/>
    <cellStyle name="Style 141 5 2" xfId="34186" xr:uid="{E7A8F4A6-5C92-40CD-B9C5-2F0384498B7B}"/>
    <cellStyle name="Style 141 6" xfId="15396" xr:uid="{00000000-0005-0000-0000-0000243C0000}"/>
    <cellStyle name="Style 141 6 2" xfId="34187" xr:uid="{7DBFED98-92F2-4FA0-BB87-1E7258062E95}"/>
    <cellStyle name="Style 141 7" xfId="15397" xr:uid="{00000000-0005-0000-0000-0000253C0000}"/>
    <cellStyle name="Style 141 7 2" xfId="34188" xr:uid="{54F80B05-1A3B-4DA2-B40E-0D1B65E3F9A6}"/>
    <cellStyle name="Style 141 8" xfId="23133" xr:uid="{D2F6E7CE-7181-488A-825F-8785A0712716}"/>
    <cellStyle name="Style 142" xfId="15398" xr:uid="{00000000-0005-0000-0000-0000263C0000}"/>
    <cellStyle name="Style 142 2" xfId="15399" xr:uid="{00000000-0005-0000-0000-0000273C0000}"/>
    <cellStyle name="Style 142 2 2" xfId="15400" xr:uid="{00000000-0005-0000-0000-0000283C0000}"/>
    <cellStyle name="Style 142 2 2 2" xfId="34189" xr:uid="{B426B50B-44D4-4E46-807C-DA2986CBA396}"/>
    <cellStyle name="Style 142 2 3" xfId="15401" xr:uid="{00000000-0005-0000-0000-0000293C0000}"/>
    <cellStyle name="Style 142 2 3 2" xfId="34190" xr:uid="{D6D5A1BC-EBE4-43AC-A469-38CA45C17B2A}"/>
    <cellStyle name="Style 142 2 4" xfId="15402" xr:uid="{00000000-0005-0000-0000-00002A3C0000}"/>
    <cellStyle name="Style 142 2 4 2" xfId="34191" xr:uid="{CAEFCD87-61C1-4EAB-B884-DB1FFBC634CE}"/>
    <cellStyle name="Style 142 2 5" xfId="15403" xr:uid="{00000000-0005-0000-0000-00002B3C0000}"/>
    <cellStyle name="Style 142 2 5 2" xfId="34192" xr:uid="{26C7BEFA-690F-4B67-A957-E933C5D571EE}"/>
    <cellStyle name="Style 142 2 6" xfId="23137" xr:uid="{ED9E6290-44CE-4E88-AC2E-1791D903B96C}"/>
    <cellStyle name="Style 142 3" xfId="15404" xr:uid="{00000000-0005-0000-0000-00002C3C0000}"/>
    <cellStyle name="Style 142 3 2" xfId="34193" xr:uid="{7DA1B7EA-A243-4D70-9929-AF57E1324162}"/>
    <cellStyle name="Style 142 4" xfId="15405" xr:uid="{00000000-0005-0000-0000-00002D3C0000}"/>
    <cellStyle name="Style 142 4 2" xfId="34194" xr:uid="{231D8593-D198-4A4D-BCB8-2804CF43FAA9}"/>
    <cellStyle name="Style 142 5" xfId="15406" xr:uid="{00000000-0005-0000-0000-00002E3C0000}"/>
    <cellStyle name="Style 142 5 2" xfId="34195" xr:uid="{DD435ABF-EB91-4FBC-A6EB-1B93617D9356}"/>
    <cellStyle name="Style 142 6" xfId="15407" xr:uid="{00000000-0005-0000-0000-00002F3C0000}"/>
    <cellStyle name="Style 142 6 2" xfId="34196" xr:uid="{24DBE39B-1B46-4A2A-8D92-4940E1E5FCFC}"/>
    <cellStyle name="Style 142 7" xfId="23136" xr:uid="{426496F5-296A-4095-B424-BFF0D4D8B4D4}"/>
    <cellStyle name="Style 143" xfId="15408" xr:uid="{00000000-0005-0000-0000-0000303C0000}"/>
    <cellStyle name="Style 143 2" xfId="15409" xr:uid="{00000000-0005-0000-0000-0000313C0000}"/>
    <cellStyle name="Style 143 2 2" xfId="15410" xr:uid="{00000000-0005-0000-0000-0000323C0000}"/>
    <cellStyle name="Style 143 2 2 2" xfId="34197" xr:uid="{AFA8105C-14B7-4021-BB54-B929D706E3FB}"/>
    <cellStyle name="Style 143 2 3" xfId="15411" xr:uid="{00000000-0005-0000-0000-0000333C0000}"/>
    <cellStyle name="Style 143 2 3 2" xfId="34198" xr:uid="{9DEEF870-BD8B-4B50-B4B9-DD948459B994}"/>
    <cellStyle name="Style 143 2 4" xfId="15412" xr:uid="{00000000-0005-0000-0000-0000343C0000}"/>
    <cellStyle name="Style 143 2 4 2" xfId="34199" xr:uid="{5EBBE18A-01FE-4392-BF6A-C3842F80B80B}"/>
    <cellStyle name="Style 143 2 5" xfId="15413" xr:uid="{00000000-0005-0000-0000-0000353C0000}"/>
    <cellStyle name="Style 143 2 5 2" xfId="34200" xr:uid="{B5FF5756-4321-4A34-8E1F-0C8C33043F2E}"/>
    <cellStyle name="Style 143 2 6" xfId="23139" xr:uid="{B82B82B9-C845-4992-9FA3-92B8EA6EA892}"/>
    <cellStyle name="Style 143 3" xfId="15414" xr:uid="{00000000-0005-0000-0000-0000363C0000}"/>
    <cellStyle name="Style 143 3 2" xfId="34201" xr:uid="{9BF449A5-7B69-49C7-8772-8ECEBCEB872A}"/>
    <cellStyle name="Style 143 4" xfId="15415" xr:uid="{00000000-0005-0000-0000-0000373C0000}"/>
    <cellStyle name="Style 143 4 2" xfId="34202" xr:uid="{9BB9A2F6-A97A-4ECF-9C2A-CC7EF8789919}"/>
    <cellStyle name="Style 143 5" xfId="15416" xr:uid="{00000000-0005-0000-0000-0000383C0000}"/>
    <cellStyle name="Style 143 5 2" xfId="34203" xr:uid="{5D790D2E-C3D3-4B24-B3C6-1D2E2074F301}"/>
    <cellStyle name="Style 143 6" xfId="15417" xr:uid="{00000000-0005-0000-0000-0000393C0000}"/>
    <cellStyle name="Style 143 6 2" xfId="34204" xr:uid="{009625E3-FEE5-4675-8535-8194B3D16D9C}"/>
    <cellStyle name="Style 143 7" xfId="23138" xr:uid="{EC21D538-E8DD-4059-BCD6-E974BDAB360B}"/>
    <cellStyle name="Style 148" xfId="15418" xr:uid="{00000000-0005-0000-0000-00003A3C0000}"/>
    <cellStyle name="Style 148 2" xfId="15419" xr:uid="{00000000-0005-0000-0000-00003B3C0000}"/>
    <cellStyle name="Style 148 2 2" xfId="15420" xr:uid="{00000000-0005-0000-0000-00003C3C0000}"/>
    <cellStyle name="Style 148 2 2 2" xfId="34205" xr:uid="{E5AA137F-3F15-4F69-B9D1-FC1712A53B1E}"/>
    <cellStyle name="Style 148 2 3" xfId="15421" xr:uid="{00000000-0005-0000-0000-00003D3C0000}"/>
    <cellStyle name="Style 148 2 3 2" xfId="34206" xr:uid="{30CD8584-A979-4933-AA0D-D39FB70CB59E}"/>
    <cellStyle name="Style 148 2 4" xfId="15422" xr:uid="{00000000-0005-0000-0000-00003E3C0000}"/>
    <cellStyle name="Style 148 2 4 2" xfId="34207" xr:uid="{4C2D78F0-6225-4934-BBE1-B2EB901E20D6}"/>
    <cellStyle name="Style 148 2 5" xfId="15423" xr:uid="{00000000-0005-0000-0000-00003F3C0000}"/>
    <cellStyle name="Style 148 2 5 2" xfId="34208" xr:uid="{EB8772C5-F3ED-4E41-BC0C-03D623A5E498}"/>
    <cellStyle name="Style 148 2 6" xfId="23141" xr:uid="{1590103A-12C6-4C78-8E5E-896311670059}"/>
    <cellStyle name="Style 148 3" xfId="15424" xr:uid="{00000000-0005-0000-0000-0000403C0000}"/>
    <cellStyle name="Style 148 3 2" xfId="15425" xr:uid="{00000000-0005-0000-0000-0000413C0000}"/>
    <cellStyle name="Style 148 3 2 2" xfId="34209" xr:uid="{34D59948-FF6E-4419-A1D8-70C3A15546A9}"/>
    <cellStyle name="Style 148 3 3" xfId="15426" xr:uid="{00000000-0005-0000-0000-0000423C0000}"/>
    <cellStyle name="Style 148 3 3 2" xfId="34210" xr:uid="{66DA4956-6BB0-4458-B705-7F9E3F9D2826}"/>
    <cellStyle name="Style 148 3 4" xfId="15427" xr:uid="{00000000-0005-0000-0000-0000433C0000}"/>
    <cellStyle name="Style 148 3 4 2" xfId="34211" xr:uid="{42B9D480-93B2-498E-8B94-F0D4FFD396B1}"/>
    <cellStyle name="Style 148 3 5" xfId="15428" xr:uid="{00000000-0005-0000-0000-0000443C0000}"/>
    <cellStyle name="Style 148 3 5 2" xfId="34212" xr:uid="{42061710-78A5-4C47-B95F-81642122B5FE}"/>
    <cellStyle name="Style 148 3 6" xfId="23142" xr:uid="{667B4B01-4C26-4905-8637-493B8F291CD2}"/>
    <cellStyle name="Style 148 4" xfId="15429" xr:uid="{00000000-0005-0000-0000-0000453C0000}"/>
    <cellStyle name="Style 148 4 2" xfId="34213" xr:uid="{14BE77EC-489C-45B6-8A26-CA28C804DC2A}"/>
    <cellStyle name="Style 148 5" xfId="15430" xr:uid="{00000000-0005-0000-0000-0000463C0000}"/>
    <cellStyle name="Style 148 5 2" xfId="34214" xr:uid="{AF908AA7-2923-4159-9383-2F29055C5368}"/>
    <cellStyle name="Style 148 6" xfId="15431" xr:uid="{00000000-0005-0000-0000-0000473C0000}"/>
    <cellStyle name="Style 148 6 2" xfId="34215" xr:uid="{A4ABC538-4B19-4FB4-8451-C0B5F3DB6DED}"/>
    <cellStyle name="Style 148 7" xfId="15432" xr:uid="{00000000-0005-0000-0000-0000483C0000}"/>
    <cellStyle name="Style 148 7 2" xfId="34216" xr:uid="{4461153B-9028-4D0D-BA88-8A5D355DD652}"/>
    <cellStyle name="Style 148 8" xfId="23140" xr:uid="{F35AFBDD-E4F9-4352-BBCA-C3116FF05AEC}"/>
    <cellStyle name="Style 149" xfId="15433" xr:uid="{00000000-0005-0000-0000-0000493C0000}"/>
    <cellStyle name="Style 149 2" xfId="15434" xr:uid="{00000000-0005-0000-0000-00004A3C0000}"/>
    <cellStyle name="Style 149 2 2" xfId="15435" xr:uid="{00000000-0005-0000-0000-00004B3C0000}"/>
    <cellStyle name="Style 149 2 2 2" xfId="34217" xr:uid="{5969795A-DBFB-47E5-84EF-08E2FF4D418A}"/>
    <cellStyle name="Style 149 2 3" xfId="15436" xr:uid="{00000000-0005-0000-0000-00004C3C0000}"/>
    <cellStyle name="Style 149 2 3 2" xfId="34218" xr:uid="{79F3529C-C947-439F-A254-06BFD2D70A95}"/>
    <cellStyle name="Style 149 2 4" xfId="15437" xr:uid="{00000000-0005-0000-0000-00004D3C0000}"/>
    <cellStyle name="Style 149 2 4 2" xfId="34219" xr:uid="{CFFFE3C8-3DC2-4373-9D5A-4B4222D4218E}"/>
    <cellStyle name="Style 149 2 5" xfId="15438" xr:uid="{00000000-0005-0000-0000-00004E3C0000}"/>
    <cellStyle name="Style 149 2 5 2" xfId="34220" xr:uid="{C4F12557-9FB6-45C7-B4BA-5242BE4FC6D6}"/>
    <cellStyle name="Style 149 2 6" xfId="23144" xr:uid="{F7A3579B-5457-423B-9BE1-906AC76EEBF7}"/>
    <cellStyle name="Style 149 3" xfId="15439" xr:uid="{00000000-0005-0000-0000-00004F3C0000}"/>
    <cellStyle name="Style 149 3 2" xfId="34221" xr:uid="{96FA79CB-FB2A-4F9C-8369-A6332D41785C}"/>
    <cellStyle name="Style 149 4" xfId="15440" xr:uid="{00000000-0005-0000-0000-0000503C0000}"/>
    <cellStyle name="Style 149 4 2" xfId="34222" xr:uid="{54887AE2-FE17-43D4-A581-C3C45EC6582E}"/>
    <cellStyle name="Style 149 5" xfId="15441" xr:uid="{00000000-0005-0000-0000-0000513C0000}"/>
    <cellStyle name="Style 149 5 2" xfId="34223" xr:uid="{F0DABE40-826B-4655-9033-8C3473BD901B}"/>
    <cellStyle name="Style 149 6" xfId="15442" xr:uid="{00000000-0005-0000-0000-0000523C0000}"/>
    <cellStyle name="Style 149 6 2" xfId="34224" xr:uid="{577185F5-2C04-477F-BFC9-CB8830350D18}"/>
    <cellStyle name="Style 149 7" xfId="23143" xr:uid="{0C347510-5825-486B-9E75-6D45B72AD3BF}"/>
    <cellStyle name="Style 150" xfId="15443" xr:uid="{00000000-0005-0000-0000-0000533C0000}"/>
    <cellStyle name="Style 150 2" xfId="15444" xr:uid="{00000000-0005-0000-0000-0000543C0000}"/>
    <cellStyle name="Style 150 2 2" xfId="15445" xr:uid="{00000000-0005-0000-0000-0000553C0000}"/>
    <cellStyle name="Style 150 2 2 2" xfId="34225" xr:uid="{E30B42AC-FA13-4933-A1F4-430A318A3027}"/>
    <cellStyle name="Style 150 2 3" xfId="15446" xr:uid="{00000000-0005-0000-0000-0000563C0000}"/>
    <cellStyle name="Style 150 2 3 2" xfId="34226" xr:uid="{EDE97AEF-90A1-4D5D-AC29-83ABD8DFD7B4}"/>
    <cellStyle name="Style 150 2 4" xfId="15447" xr:uid="{00000000-0005-0000-0000-0000573C0000}"/>
    <cellStyle name="Style 150 2 4 2" xfId="34227" xr:uid="{E65ECBCB-D4D1-48E2-B18F-411B7D4005BF}"/>
    <cellStyle name="Style 150 2 5" xfId="15448" xr:uid="{00000000-0005-0000-0000-0000583C0000}"/>
    <cellStyle name="Style 150 2 5 2" xfId="34228" xr:uid="{540CED74-C49C-4C26-93D6-FCC53B5A722F}"/>
    <cellStyle name="Style 150 2 6" xfId="23146" xr:uid="{29CA3E51-69E9-41C5-84DB-5C7834B80F1F}"/>
    <cellStyle name="Style 150 3" xfId="15449" xr:uid="{00000000-0005-0000-0000-0000593C0000}"/>
    <cellStyle name="Style 150 3 2" xfId="34229" xr:uid="{01EB310B-8860-443D-A434-DEDA1A2E1E50}"/>
    <cellStyle name="Style 150 4" xfId="15450" xr:uid="{00000000-0005-0000-0000-00005A3C0000}"/>
    <cellStyle name="Style 150 4 2" xfId="34230" xr:uid="{9441630F-B5A2-4F69-AEBE-FD60C7634961}"/>
    <cellStyle name="Style 150 5" xfId="15451" xr:uid="{00000000-0005-0000-0000-00005B3C0000}"/>
    <cellStyle name="Style 150 5 2" xfId="34231" xr:uid="{9459DA8D-39E8-4DED-9DC7-3049E2F8250B}"/>
    <cellStyle name="Style 150 6" xfId="15452" xr:uid="{00000000-0005-0000-0000-00005C3C0000}"/>
    <cellStyle name="Style 150 6 2" xfId="34232" xr:uid="{CD461046-E79D-423B-8188-D81C67809F07}"/>
    <cellStyle name="Style 150 7" xfId="23145" xr:uid="{BD0452E9-A2EA-4B0B-AA5D-934A317ACCB8}"/>
    <cellStyle name="Style 151" xfId="15453" xr:uid="{00000000-0005-0000-0000-00005D3C0000}"/>
    <cellStyle name="Style 151 2" xfId="15454" xr:uid="{00000000-0005-0000-0000-00005E3C0000}"/>
    <cellStyle name="Style 151 2 2" xfId="15455" xr:uid="{00000000-0005-0000-0000-00005F3C0000}"/>
    <cellStyle name="Style 151 2 2 2" xfId="34233" xr:uid="{CE68F1D5-0048-4811-B2AD-4C27E01DBC69}"/>
    <cellStyle name="Style 151 2 3" xfId="15456" xr:uid="{00000000-0005-0000-0000-0000603C0000}"/>
    <cellStyle name="Style 151 2 3 2" xfId="34234" xr:uid="{BFF2FD9E-326B-49C4-8652-E64CC9E7CC60}"/>
    <cellStyle name="Style 151 2 4" xfId="15457" xr:uid="{00000000-0005-0000-0000-0000613C0000}"/>
    <cellStyle name="Style 151 2 4 2" xfId="34235" xr:uid="{20154D7B-9AB4-4110-8F15-12F6EC638EDD}"/>
    <cellStyle name="Style 151 2 5" xfId="15458" xr:uid="{00000000-0005-0000-0000-0000623C0000}"/>
    <cellStyle name="Style 151 2 5 2" xfId="34236" xr:uid="{80144A4B-C227-46F7-A809-B8332E881F9E}"/>
    <cellStyle name="Style 151 2 6" xfId="23148" xr:uid="{A1669D3D-F6D5-42B2-AEC6-CDEBD7D1AF8B}"/>
    <cellStyle name="Style 151 3" xfId="15459" xr:uid="{00000000-0005-0000-0000-0000633C0000}"/>
    <cellStyle name="Style 151 3 2" xfId="34237" xr:uid="{4B9C4A4F-C4BF-45FC-931D-7DBA6C8C4388}"/>
    <cellStyle name="Style 151 4" xfId="15460" xr:uid="{00000000-0005-0000-0000-0000643C0000}"/>
    <cellStyle name="Style 151 4 2" xfId="34238" xr:uid="{CC8804FF-B296-4CE3-BFD6-E28440F0DF15}"/>
    <cellStyle name="Style 151 5" xfId="15461" xr:uid="{00000000-0005-0000-0000-0000653C0000}"/>
    <cellStyle name="Style 151 5 2" xfId="34239" xr:uid="{F2D796A0-179C-4D9B-B2E8-36BA374805E6}"/>
    <cellStyle name="Style 151 6" xfId="15462" xr:uid="{00000000-0005-0000-0000-0000663C0000}"/>
    <cellStyle name="Style 151 6 2" xfId="34240" xr:uid="{5A8E79D2-0FD2-412F-A91C-C66DC00A9E9F}"/>
    <cellStyle name="Style 151 7" xfId="23147" xr:uid="{414FB531-4048-40AE-BC41-BCF9BD14F3B7}"/>
    <cellStyle name="Style 152" xfId="15463" xr:uid="{00000000-0005-0000-0000-0000673C0000}"/>
    <cellStyle name="Style 152 2" xfId="15464" xr:uid="{00000000-0005-0000-0000-0000683C0000}"/>
    <cellStyle name="Style 152 2 2" xfId="15465" xr:uid="{00000000-0005-0000-0000-0000693C0000}"/>
    <cellStyle name="Style 152 2 2 2" xfId="34241" xr:uid="{F9EF28FB-F8B5-4AA1-86D0-FD6F8648D58C}"/>
    <cellStyle name="Style 152 2 3" xfId="15466" xr:uid="{00000000-0005-0000-0000-00006A3C0000}"/>
    <cellStyle name="Style 152 2 3 2" xfId="34242" xr:uid="{A3747E1D-0D7C-413A-B9F1-CAD1DB3300CD}"/>
    <cellStyle name="Style 152 2 4" xfId="15467" xr:uid="{00000000-0005-0000-0000-00006B3C0000}"/>
    <cellStyle name="Style 152 2 4 2" xfId="34243" xr:uid="{48114A70-5438-4B04-AD93-42579E19F7A9}"/>
    <cellStyle name="Style 152 2 5" xfId="15468" xr:uid="{00000000-0005-0000-0000-00006C3C0000}"/>
    <cellStyle name="Style 152 2 5 2" xfId="34244" xr:uid="{9AFE3F0B-76C5-42BC-B097-D790E6D8D9F5}"/>
    <cellStyle name="Style 152 2 6" xfId="23150" xr:uid="{CF45B301-612A-4521-93F8-5926D3551785}"/>
    <cellStyle name="Style 152 3" xfId="15469" xr:uid="{00000000-0005-0000-0000-00006D3C0000}"/>
    <cellStyle name="Style 152 3 2" xfId="15470" xr:uid="{00000000-0005-0000-0000-00006E3C0000}"/>
    <cellStyle name="Style 152 3 2 2" xfId="34245" xr:uid="{E8599ECD-A44E-4521-8084-6185381BFE8F}"/>
    <cellStyle name="Style 152 3 3" xfId="15471" xr:uid="{00000000-0005-0000-0000-00006F3C0000}"/>
    <cellStyle name="Style 152 3 3 2" xfId="34246" xr:uid="{789C729C-2DF6-4810-A2AA-378B9A1D026A}"/>
    <cellStyle name="Style 152 3 4" xfId="15472" xr:uid="{00000000-0005-0000-0000-0000703C0000}"/>
    <cellStyle name="Style 152 3 4 2" xfId="34247" xr:uid="{D28C0554-CA2C-4BCC-B183-D46C586DA42D}"/>
    <cellStyle name="Style 152 3 5" xfId="15473" xr:uid="{00000000-0005-0000-0000-0000713C0000}"/>
    <cellStyle name="Style 152 3 5 2" xfId="34248" xr:uid="{80718C8B-D5EE-4759-871B-26DA65E6B1FE}"/>
    <cellStyle name="Style 152 3 6" xfId="23151" xr:uid="{776F7CF1-DBEE-4E60-BB79-D3723FF2D848}"/>
    <cellStyle name="Style 152 4" xfId="15474" xr:uid="{00000000-0005-0000-0000-0000723C0000}"/>
    <cellStyle name="Style 152 4 2" xfId="34249" xr:uid="{A23AF849-728F-4D68-8528-ECC30C4D0289}"/>
    <cellStyle name="Style 152 5" xfId="15475" xr:uid="{00000000-0005-0000-0000-0000733C0000}"/>
    <cellStyle name="Style 152 5 2" xfId="34250" xr:uid="{12F15366-E473-489D-9C58-63B7D22BDF5B}"/>
    <cellStyle name="Style 152 6" xfId="15476" xr:uid="{00000000-0005-0000-0000-0000743C0000}"/>
    <cellStyle name="Style 152 6 2" xfId="34251" xr:uid="{47CDD1DB-7F16-4C1A-A090-B2BBF89BF956}"/>
    <cellStyle name="Style 152 7" xfId="15477" xr:uid="{00000000-0005-0000-0000-0000753C0000}"/>
    <cellStyle name="Style 152 7 2" xfId="34252" xr:uid="{5C8962B5-E0B8-4359-B2DB-ED261F362132}"/>
    <cellStyle name="Style 152 8" xfId="23149" xr:uid="{9518A0EC-86DA-4C0E-91B5-DCB25D448ABA}"/>
    <cellStyle name="Style 153" xfId="15478" xr:uid="{00000000-0005-0000-0000-0000763C0000}"/>
    <cellStyle name="Style 153 2" xfId="15479" xr:uid="{00000000-0005-0000-0000-0000773C0000}"/>
    <cellStyle name="Style 153 2 2" xfId="15480" xr:uid="{00000000-0005-0000-0000-0000783C0000}"/>
    <cellStyle name="Style 153 2 2 2" xfId="34253" xr:uid="{E9965209-3FDF-4127-903A-1E411C8FC784}"/>
    <cellStyle name="Style 153 2 3" xfId="15481" xr:uid="{00000000-0005-0000-0000-0000793C0000}"/>
    <cellStyle name="Style 153 2 3 2" xfId="34254" xr:uid="{E9399893-4DC0-4B3A-8B82-D593DDCAE486}"/>
    <cellStyle name="Style 153 2 4" xfId="15482" xr:uid="{00000000-0005-0000-0000-00007A3C0000}"/>
    <cellStyle name="Style 153 2 4 2" xfId="34255" xr:uid="{40F09748-B135-4535-8AA5-748D287EE4CD}"/>
    <cellStyle name="Style 153 2 5" xfId="15483" xr:uid="{00000000-0005-0000-0000-00007B3C0000}"/>
    <cellStyle name="Style 153 2 5 2" xfId="34256" xr:uid="{539417B0-CCAE-4B1B-ADB3-5ADA58F49509}"/>
    <cellStyle name="Style 153 2 6" xfId="23153" xr:uid="{4673CDE3-0911-4477-AC0F-F075798BEE14}"/>
    <cellStyle name="Style 153 3" xfId="15484" xr:uid="{00000000-0005-0000-0000-00007C3C0000}"/>
    <cellStyle name="Style 153 3 2" xfId="34257" xr:uid="{6C12755B-85E5-4A05-81D3-6050C548D32B}"/>
    <cellStyle name="Style 153 4" xfId="15485" xr:uid="{00000000-0005-0000-0000-00007D3C0000}"/>
    <cellStyle name="Style 153 4 2" xfId="34258" xr:uid="{EB2D5E7E-DB40-4471-8D21-B3E70EF7C051}"/>
    <cellStyle name="Style 153 5" xfId="15486" xr:uid="{00000000-0005-0000-0000-00007E3C0000}"/>
    <cellStyle name="Style 153 5 2" xfId="34259" xr:uid="{77D31654-ECD9-423C-8EFE-2CE268A72061}"/>
    <cellStyle name="Style 153 6" xfId="15487" xr:uid="{00000000-0005-0000-0000-00007F3C0000}"/>
    <cellStyle name="Style 153 6 2" xfId="34260" xr:uid="{83660311-2A84-4AB2-A0CD-504EBD39F3A1}"/>
    <cellStyle name="Style 153 7" xfId="23152" xr:uid="{A2C514BC-E9D3-4939-8BA6-E500BE2AD773}"/>
    <cellStyle name="Style 154" xfId="15488" xr:uid="{00000000-0005-0000-0000-0000803C0000}"/>
    <cellStyle name="Style 154 2" xfId="15489" xr:uid="{00000000-0005-0000-0000-0000813C0000}"/>
    <cellStyle name="Style 154 2 2" xfId="15490" xr:uid="{00000000-0005-0000-0000-0000823C0000}"/>
    <cellStyle name="Style 154 2 2 2" xfId="34261" xr:uid="{D71F1AE0-B379-4686-863F-1CE7A5DCA54C}"/>
    <cellStyle name="Style 154 2 3" xfId="15491" xr:uid="{00000000-0005-0000-0000-0000833C0000}"/>
    <cellStyle name="Style 154 2 3 2" xfId="34262" xr:uid="{9B29693D-851E-4084-9E00-09EDADEBFE82}"/>
    <cellStyle name="Style 154 2 4" xfId="15492" xr:uid="{00000000-0005-0000-0000-0000843C0000}"/>
    <cellStyle name="Style 154 2 4 2" xfId="34263" xr:uid="{2934A27E-DF56-4C4B-96D9-2E8D39FCDCF7}"/>
    <cellStyle name="Style 154 2 5" xfId="15493" xr:uid="{00000000-0005-0000-0000-0000853C0000}"/>
    <cellStyle name="Style 154 2 5 2" xfId="34264" xr:uid="{9123DEA0-1E68-44BE-9642-485E919BCF2E}"/>
    <cellStyle name="Style 154 2 6" xfId="23155" xr:uid="{E454CC2A-4B48-47C4-A0C0-60D86719AC4A}"/>
    <cellStyle name="Style 154 3" xfId="15494" xr:uid="{00000000-0005-0000-0000-0000863C0000}"/>
    <cellStyle name="Style 154 3 2" xfId="34265" xr:uid="{572B8EA2-A5D3-409C-9115-F4DBFCEDABE4}"/>
    <cellStyle name="Style 154 4" xfId="15495" xr:uid="{00000000-0005-0000-0000-0000873C0000}"/>
    <cellStyle name="Style 154 4 2" xfId="34266" xr:uid="{B54127FC-C725-4130-A06C-A2A1A8B7EE1E}"/>
    <cellStyle name="Style 154 5" xfId="15496" xr:uid="{00000000-0005-0000-0000-0000883C0000}"/>
    <cellStyle name="Style 154 5 2" xfId="34267" xr:uid="{DE60AEBF-4307-4B18-BF51-6BA3689F7A23}"/>
    <cellStyle name="Style 154 6" xfId="15497" xr:uid="{00000000-0005-0000-0000-0000893C0000}"/>
    <cellStyle name="Style 154 6 2" xfId="34268" xr:uid="{DCAA1D19-7527-4443-931D-9E0A148EB1FF}"/>
    <cellStyle name="Style 154 7" xfId="23154" xr:uid="{FDF30DF5-11F8-41C5-8935-366B5944F7D5}"/>
    <cellStyle name="Style 159" xfId="15498" xr:uid="{00000000-0005-0000-0000-00008A3C0000}"/>
    <cellStyle name="Style 159 2" xfId="15499" xr:uid="{00000000-0005-0000-0000-00008B3C0000}"/>
    <cellStyle name="Style 159 2 2" xfId="15500" xr:uid="{00000000-0005-0000-0000-00008C3C0000}"/>
    <cellStyle name="Style 159 2 2 2" xfId="34269" xr:uid="{6EFEF63B-31AB-46B9-B51F-A58C34C124C0}"/>
    <cellStyle name="Style 159 2 3" xfId="15501" xr:uid="{00000000-0005-0000-0000-00008D3C0000}"/>
    <cellStyle name="Style 159 2 3 2" xfId="34270" xr:uid="{A99C8807-CACC-4D6D-BD81-DD342F0B1523}"/>
    <cellStyle name="Style 159 2 4" xfId="15502" xr:uid="{00000000-0005-0000-0000-00008E3C0000}"/>
    <cellStyle name="Style 159 2 4 2" xfId="34271" xr:uid="{AB8DF818-3E9D-4000-88C5-D433FFDFB379}"/>
    <cellStyle name="Style 159 2 5" xfId="15503" xr:uid="{00000000-0005-0000-0000-00008F3C0000}"/>
    <cellStyle name="Style 159 2 5 2" xfId="34272" xr:uid="{88A5CE1B-A193-49A9-9C1C-ACC75A5900F8}"/>
    <cellStyle name="Style 159 2 6" xfId="23157" xr:uid="{7C1869AE-94E8-4A5F-9FAC-807BE4336300}"/>
    <cellStyle name="Style 159 3" xfId="15504" xr:uid="{00000000-0005-0000-0000-0000903C0000}"/>
    <cellStyle name="Style 159 3 2" xfId="15505" xr:uid="{00000000-0005-0000-0000-0000913C0000}"/>
    <cellStyle name="Style 159 3 2 2" xfId="34273" xr:uid="{DE304BE7-D4AE-479F-860C-3137DD63C501}"/>
    <cellStyle name="Style 159 3 3" xfId="15506" xr:uid="{00000000-0005-0000-0000-0000923C0000}"/>
    <cellStyle name="Style 159 3 3 2" xfId="34274" xr:uid="{97B37BF7-928C-472D-B40E-775444733A5C}"/>
    <cellStyle name="Style 159 3 4" xfId="15507" xr:uid="{00000000-0005-0000-0000-0000933C0000}"/>
    <cellStyle name="Style 159 3 4 2" xfId="34275" xr:uid="{0C956447-2486-4D14-BC00-3568EF57196B}"/>
    <cellStyle name="Style 159 3 5" xfId="15508" xr:uid="{00000000-0005-0000-0000-0000943C0000}"/>
    <cellStyle name="Style 159 3 5 2" xfId="34276" xr:uid="{3969D87A-4D76-4DB3-AEFF-19E2108CE8CB}"/>
    <cellStyle name="Style 159 3 6" xfId="23158" xr:uid="{272C7C6F-2712-4FE8-A669-6E107A8BCC6B}"/>
    <cellStyle name="Style 159 4" xfId="15509" xr:uid="{00000000-0005-0000-0000-0000953C0000}"/>
    <cellStyle name="Style 159 4 2" xfId="34277" xr:uid="{A3C5A7D0-1CA3-4B84-8AEE-C1D9D57103F8}"/>
    <cellStyle name="Style 159 5" xfId="15510" xr:uid="{00000000-0005-0000-0000-0000963C0000}"/>
    <cellStyle name="Style 159 5 2" xfId="34278" xr:uid="{A13948E0-4BA4-49A7-BADD-29AF1686A5A6}"/>
    <cellStyle name="Style 159 6" xfId="15511" xr:uid="{00000000-0005-0000-0000-0000973C0000}"/>
    <cellStyle name="Style 159 6 2" xfId="34279" xr:uid="{936F1DDE-1842-4BB6-9904-500E6C1300CD}"/>
    <cellStyle name="Style 159 7" xfId="15512" xr:uid="{00000000-0005-0000-0000-0000983C0000}"/>
    <cellStyle name="Style 159 7 2" xfId="34280" xr:uid="{24CE1D99-DB89-4ED6-96EF-A112F9E320E9}"/>
    <cellStyle name="Style 159 8" xfId="23156" xr:uid="{D3FFEB79-0D89-4063-A75D-69623741C996}"/>
    <cellStyle name="Style 160" xfId="15513" xr:uid="{00000000-0005-0000-0000-0000993C0000}"/>
    <cellStyle name="Style 160 2" xfId="15514" xr:uid="{00000000-0005-0000-0000-00009A3C0000}"/>
    <cellStyle name="Style 160 2 2" xfId="15515" xr:uid="{00000000-0005-0000-0000-00009B3C0000}"/>
    <cellStyle name="Style 160 2 2 2" xfId="34281" xr:uid="{E7CCC186-94B2-44C5-A29F-00C5CD17B662}"/>
    <cellStyle name="Style 160 2 3" xfId="15516" xr:uid="{00000000-0005-0000-0000-00009C3C0000}"/>
    <cellStyle name="Style 160 2 3 2" xfId="34282" xr:uid="{70F45D55-91C0-47DE-B095-05EA5BFCDDD8}"/>
    <cellStyle name="Style 160 2 4" xfId="15517" xr:uid="{00000000-0005-0000-0000-00009D3C0000}"/>
    <cellStyle name="Style 160 2 4 2" xfId="34283" xr:uid="{691B86F1-0429-441E-A9A2-0206152947A7}"/>
    <cellStyle name="Style 160 2 5" xfId="15518" xr:uid="{00000000-0005-0000-0000-00009E3C0000}"/>
    <cellStyle name="Style 160 2 5 2" xfId="34284" xr:uid="{64EA3465-297D-48B1-999B-73AB37DA4734}"/>
    <cellStyle name="Style 160 2 6" xfId="23160" xr:uid="{7F7A2870-FCBB-4256-BDEE-4D80AA77A8B5}"/>
    <cellStyle name="Style 160 3" xfId="15519" xr:uid="{00000000-0005-0000-0000-00009F3C0000}"/>
    <cellStyle name="Style 160 3 2" xfId="34285" xr:uid="{5DA086FB-0517-40FE-870D-ACF662F80699}"/>
    <cellStyle name="Style 160 4" xfId="15520" xr:uid="{00000000-0005-0000-0000-0000A03C0000}"/>
    <cellStyle name="Style 160 4 2" xfId="34286" xr:uid="{7E6D371B-FF7A-4C33-BF92-E006E913E84A}"/>
    <cellStyle name="Style 160 5" xfId="15521" xr:uid="{00000000-0005-0000-0000-0000A13C0000}"/>
    <cellStyle name="Style 160 5 2" xfId="34287" xr:uid="{34E0B476-D1C8-48B0-947D-F0D7F172D181}"/>
    <cellStyle name="Style 160 6" xfId="15522" xr:uid="{00000000-0005-0000-0000-0000A23C0000}"/>
    <cellStyle name="Style 160 6 2" xfId="34288" xr:uid="{0F957C9C-0C9C-4334-8A5D-880F4B145BA1}"/>
    <cellStyle name="Style 160 7" xfId="23159" xr:uid="{00D6BE7C-18F5-483C-91CA-49747EEBB07F}"/>
    <cellStyle name="Style 161" xfId="15523" xr:uid="{00000000-0005-0000-0000-0000A33C0000}"/>
    <cellStyle name="Style 161 2" xfId="15524" xr:uid="{00000000-0005-0000-0000-0000A43C0000}"/>
    <cellStyle name="Style 161 2 2" xfId="15525" xr:uid="{00000000-0005-0000-0000-0000A53C0000}"/>
    <cellStyle name="Style 161 2 2 2" xfId="34289" xr:uid="{9486D095-663A-4C87-8998-29FDDB9F30FE}"/>
    <cellStyle name="Style 161 2 3" xfId="15526" xr:uid="{00000000-0005-0000-0000-0000A63C0000}"/>
    <cellStyle name="Style 161 2 3 2" xfId="34290" xr:uid="{D93466AA-2EB6-47D7-8B2B-700686E2620A}"/>
    <cellStyle name="Style 161 2 4" xfId="15527" xr:uid="{00000000-0005-0000-0000-0000A73C0000}"/>
    <cellStyle name="Style 161 2 4 2" xfId="34291" xr:uid="{A23F2A0A-FBB3-46DC-A393-67E1C31DBE9B}"/>
    <cellStyle name="Style 161 2 5" xfId="15528" xr:uid="{00000000-0005-0000-0000-0000A83C0000}"/>
    <cellStyle name="Style 161 2 5 2" xfId="34292" xr:uid="{7ECF0116-5BB3-486A-B732-BD06C65CFEAF}"/>
    <cellStyle name="Style 161 2 6" xfId="23162" xr:uid="{C6CA265E-028D-4754-9E75-2380314564E3}"/>
    <cellStyle name="Style 161 3" xfId="15529" xr:uid="{00000000-0005-0000-0000-0000A93C0000}"/>
    <cellStyle name="Style 161 3 2" xfId="34293" xr:uid="{597E5BB0-778B-4775-B42B-471DBEB2C8FC}"/>
    <cellStyle name="Style 161 4" xfId="15530" xr:uid="{00000000-0005-0000-0000-0000AA3C0000}"/>
    <cellStyle name="Style 161 4 2" xfId="34294" xr:uid="{CF214D8F-9F3E-44BD-8061-9463DCBCC4DB}"/>
    <cellStyle name="Style 161 5" xfId="15531" xr:uid="{00000000-0005-0000-0000-0000AB3C0000}"/>
    <cellStyle name="Style 161 5 2" xfId="34295" xr:uid="{E20C9414-1323-4BF0-AFF9-1CEE4377435B}"/>
    <cellStyle name="Style 161 6" xfId="15532" xr:uid="{00000000-0005-0000-0000-0000AC3C0000}"/>
    <cellStyle name="Style 161 6 2" xfId="34296" xr:uid="{0C8585B7-4286-4060-881D-1D2B86FEDDE9}"/>
    <cellStyle name="Style 161 7" xfId="23161" xr:uid="{B50391F6-6099-4134-BEB8-54B8E3E6EF18}"/>
    <cellStyle name="Style 162" xfId="15533" xr:uid="{00000000-0005-0000-0000-0000AD3C0000}"/>
    <cellStyle name="Style 162 2" xfId="15534" xr:uid="{00000000-0005-0000-0000-0000AE3C0000}"/>
    <cellStyle name="Style 162 2 2" xfId="15535" xr:uid="{00000000-0005-0000-0000-0000AF3C0000}"/>
    <cellStyle name="Style 162 2 2 2" xfId="34297" xr:uid="{F74FBAF1-2C2F-48A2-90CC-7520DFA40D0A}"/>
    <cellStyle name="Style 162 2 3" xfId="15536" xr:uid="{00000000-0005-0000-0000-0000B03C0000}"/>
    <cellStyle name="Style 162 2 3 2" xfId="34298" xr:uid="{9040EDC8-3A5E-4191-B777-F7F83B81740D}"/>
    <cellStyle name="Style 162 2 4" xfId="15537" xr:uid="{00000000-0005-0000-0000-0000B13C0000}"/>
    <cellStyle name="Style 162 2 4 2" xfId="34299" xr:uid="{42731BA8-3C78-48BB-A4CC-1B302779E9F5}"/>
    <cellStyle name="Style 162 2 5" xfId="15538" xr:uid="{00000000-0005-0000-0000-0000B23C0000}"/>
    <cellStyle name="Style 162 2 5 2" xfId="34300" xr:uid="{A40681C2-2217-4A23-B587-A9483685058D}"/>
    <cellStyle name="Style 162 2 6" xfId="23164" xr:uid="{4A8B8F53-B9C5-48AF-A6AE-F0B61DC8A20D}"/>
    <cellStyle name="Style 162 3" xfId="15539" xr:uid="{00000000-0005-0000-0000-0000B33C0000}"/>
    <cellStyle name="Style 162 3 2" xfId="34301" xr:uid="{38068C5C-53F6-48D2-8F27-958C46315E7A}"/>
    <cellStyle name="Style 162 4" xfId="15540" xr:uid="{00000000-0005-0000-0000-0000B43C0000}"/>
    <cellStyle name="Style 162 4 2" xfId="34302" xr:uid="{CFAD954F-116D-4E29-A820-5B7C10105959}"/>
    <cellStyle name="Style 162 5" xfId="15541" xr:uid="{00000000-0005-0000-0000-0000B53C0000}"/>
    <cellStyle name="Style 162 5 2" xfId="34303" xr:uid="{D790F6A9-9BDA-4E96-A870-88E637E60E8C}"/>
    <cellStyle name="Style 162 6" xfId="15542" xr:uid="{00000000-0005-0000-0000-0000B63C0000}"/>
    <cellStyle name="Style 162 6 2" xfId="34304" xr:uid="{58AD0EE7-3592-4CCE-B457-8031719EEA7E}"/>
    <cellStyle name="Style 162 7" xfId="23163" xr:uid="{AC9B0211-0450-435C-A0C2-1E3DD0EDBA6F}"/>
    <cellStyle name="Style 163" xfId="15543" xr:uid="{00000000-0005-0000-0000-0000B73C0000}"/>
    <cellStyle name="Style 163 2" xfId="15544" xr:uid="{00000000-0005-0000-0000-0000B83C0000}"/>
    <cellStyle name="Style 163 2 2" xfId="15545" xr:uid="{00000000-0005-0000-0000-0000B93C0000}"/>
    <cellStyle name="Style 163 2 2 2" xfId="34305" xr:uid="{A4C85CA0-6C68-4430-858B-186D7CCF0725}"/>
    <cellStyle name="Style 163 2 3" xfId="15546" xr:uid="{00000000-0005-0000-0000-0000BA3C0000}"/>
    <cellStyle name="Style 163 2 3 2" xfId="34306" xr:uid="{6C7A1A32-1DF3-4983-BC8E-3703169645B1}"/>
    <cellStyle name="Style 163 2 4" xfId="15547" xr:uid="{00000000-0005-0000-0000-0000BB3C0000}"/>
    <cellStyle name="Style 163 2 4 2" xfId="34307" xr:uid="{79FBE3BA-C9F6-4D65-902C-3A52C031EEE9}"/>
    <cellStyle name="Style 163 2 5" xfId="15548" xr:uid="{00000000-0005-0000-0000-0000BC3C0000}"/>
    <cellStyle name="Style 163 2 5 2" xfId="34308" xr:uid="{2089592F-070C-4AC8-9042-6CF5EC0A2F94}"/>
    <cellStyle name="Style 163 2 6" xfId="23166" xr:uid="{BAE1EBA8-0F8B-4BB2-8F89-4EF128550C4F}"/>
    <cellStyle name="Style 163 3" xfId="15549" xr:uid="{00000000-0005-0000-0000-0000BD3C0000}"/>
    <cellStyle name="Style 163 3 2" xfId="15550" xr:uid="{00000000-0005-0000-0000-0000BE3C0000}"/>
    <cellStyle name="Style 163 3 2 2" xfId="34309" xr:uid="{11421980-2187-44AA-92F7-7264092F0B4B}"/>
    <cellStyle name="Style 163 3 3" xfId="15551" xr:uid="{00000000-0005-0000-0000-0000BF3C0000}"/>
    <cellStyle name="Style 163 3 3 2" xfId="34310" xr:uid="{F8FEB30E-B9EB-45A9-9C5B-0266FF609F25}"/>
    <cellStyle name="Style 163 3 4" xfId="15552" xr:uid="{00000000-0005-0000-0000-0000C03C0000}"/>
    <cellStyle name="Style 163 3 4 2" xfId="34311" xr:uid="{77DCCFE5-F7EB-45ED-ABBF-1F97E1482348}"/>
    <cellStyle name="Style 163 3 5" xfId="15553" xr:uid="{00000000-0005-0000-0000-0000C13C0000}"/>
    <cellStyle name="Style 163 3 5 2" xfId="34312" xr:uid="{58360AAE-12AA-4AB5-B85C-AB347FCC3F3D}"/>
    <cellStyle name="Style 163 3 6" xfId="23167" xr:uid="{540C4ECC-EEE2-4A0A-8E0A-AD4918E1C4C5}"/>
    <cellStyle name="Style 163 4" xfId="15554" xr:uid="{00000000-0005-0000-0000-0000C23C0000}"/>
    <cellStyle name="Style 163 4 2" xfId="34313" xr:uid="{E3A4FB40-111C-4EF4-B2E3-04CA08A950DA}"/>
    <cellStyle name="Style 163 5" xfId="15555" xr:uid="{00000000-0005-0000-0000-0000C33C0000}"/>
    <cellStyle name="Style 163 5 2" xfId="34314" xr:uid="{2D22B051-1574-4270-A389-BD32D1779121}"/>
    <cellStyle name="Style 163 6" xfId="15556" xr:uid="{00000000-0005-0000-0000-0000C43C0000}"/>
    <cellStyle name="Style 163 6 2" xfId="34315" xr:uid="{E915C112-D395-4973-B5FE-405965CDD58E}"/>
    <cellStyle name="Style 163 7" xfId="15557" xr:uid="{00000000-0005-0000-0000-0000C53C0000}"/>
    <cellStyle name="Style 163 7 2" xfId="34316" xr:uid="{F8ADDDE4-AA50-450B-8CC7-76091D9C1B02}"/>
    <cellStyle name="Style 163 8" xfId="23165" xr:uid="{8CB2C762-06B7-46F1-81F7-2CFCA7190B08}"/>
    <cellStyle name="Style 164" xfId="15558" xr:uid="{00000000-0005-0000-0000-0000C63C0000}"/>
    <cellStyle name="Style 164 2" xfId="15559" xr:uid="{00000000-0005-0000-0000-0000C73C0000}"/>
    <cellStyle name="Style 164 2 2" xfId="15560" xr:uid="{00000000-0005-0000-0000-0000C83C0000}"/>
    <cellStyle name="Style 164 2 2 2" xfId="34317" xr:uid="{97C5F4A8-D3AF-4469-B00D-5AEF9EC6BB4D}"/>
    <cellStyle name="Style 164 2 3" xfId="15561" xr:uid="{00000000-0005-0000-0000-0000C93C0000}"/>
    <cellStyle name="Style 164 2 3 2" xfId="34318" xr:uid="{7DB1594B-3028-4DFC-A50E-67E74FF63BF2}"/>
    <cellStyle name="Style 164 2 4" xfId="15562" xr:uid="{00000000-0005-0000-0000-0000CA3C0000}"/>
    <cellStyle name="Style 164 2 4 2" xfId="34319" xr:uid="{86860CE7-D2B2-411F-BC8C-19BA1B52E198}"/>
    <cellStyle name="Style 164 2 5" xfId="15563" xr:uid="{00000000-0005-0000-0000-0000CB3C0000}"/>
    <cellStyle name="Style 164 2 5 2" xfId="34320" xr:uid="{66D9287B-1B07-4857-8003-7AFA9739548B}"/>
    <cellStyle name="Style 164 2 6" xfId="23169" xr:uid="{A61DFFBD-FF96-4832-A99E-1BA945855647}"/>
    <cellStyle name="Style 164 3" xfId="15564" xr:uid="{00000000-0005-0000-0000-0000CC3C0000}"/>
    <cellStyle name="Style 164 3 2" xfId="34321" xr:uid="{FCB73C0D-B098-4C7F-BA60-9FC7B1EF1E23}"/>
    <cellStyle name="Style 164 4" xfId="15565" xr:uid="{00000000-0005-0000-0000-0000CD3C0000}"/>
    <cellStyle name="Style 164 4 2" xfId="34322" xr:uid="{358449D7-6B3E-4599-9F40-B56DE8DB525B}"/>
    <cellStyle name="Style 164 5" xfId="15566" xr:uid="{00000000-0005-0000-0000-0000CE3C0000}"/>
    <cellStyle name="Style 164 5 2" xfId="34323" xr:uid="{C6861C3B-B5BC-4CC1-997C-698ACFA8F140}"/>
    <cellStyle name="Style 164 6" xfId="15567" xr:uid="{00000000-0005-0000-0000-0000CF3C0000}"/>
    <cellStyle name="Style 164 6 2" xfId="34324" xr:uid="{21B036B3-7338-4D20-8DDD-96F4488F7142}"/>
    <cellStyle name="Style 164 7" xfId="23168" xr:uid="{94E06A9E-86BF-43A3-ACD8-53022E3F9933}"/>
    <cellStyle name="Style 165" xfId="15568" xr:uid="{00000000-0005-0000-0000-0000D03C0000}"/>
    <cellStyle name="Style 165 2" xfId="15569" xr:uid="{00000000-0005-0000-0000-0000D13C0000}"/>
    <cellStyle name="Style 165 2 2" xfId="15570" xr:uid="{00000000-0005-0000-0000-0000D23C0000}"/>
    <cellStyle name="Style 165 2 2 2" xfId="34325" xr:uid="{9EDC30F8-703C-4008-AAFA-67AC58426BF7}"/>
    <cellStyle name="Style 165 2 3" xfId="15571" xr:uid="{00000000-0005-0000-0000-0000D33C0000}"/>
    <cellStyle name="Style 165 2 3 2" xfId="34326" xr:uid="{0629A18B-29B9-499F-B50E-7E6599F156B1}"/>
    <cellStyle name="Style 165 2 4" xfId="15572" xr:uid="{00000000-0005-0000-0000-0000D43C0000}"/>
    <cellStyle name="Style 165 2 4 2" xfId="34327" xr:uid="{ED4F3930-2879-40D5-9E31-9628192FD8CC}"/>
    <cellStyle name="Style 165 2 5" xfId="15573" xr:uid="{00000000-0005-0000-0000-0000D53C0000}"/>
    <cellStyle name="Style 165 2 5 2" xfId="34328" xr:uid="{B524A8C6-B735-4C7D-8A81-17FB3F95BA13}"/>
    <cellStyle name="Style 165 2 6" xfId="23171" xr:uid="{2F3F66E7-48AD-43CF-92A9-8AFB107F1D0A}"/>
    <cellStyle name="Style 165 3" xfId="15574" xr:uid="{00000000-0005-0000-0000-0000D63C0000}"/>
    <cellStyle name="Style 165 3 2" xfId="34329" xr:uid="{B6E10295-8EDA-4662-B724-DEBA551E5E7F}"/>
    <cellStyle name="Style 165 4" xfId="15575" xr:uid="{00000000-0005-0000-0000-0000D73C0000}"/>
    <cellStyle name="Style 165 4 2" xfId="34330" xr:uid="{84090089-4A5D-49A9-9E67-7E36432EA839}"/>
    <cellStyle name="Style 165 5" xfId="15576" xr:uid="{00000000-0005-0000-0000-0000D83C0000}"/>
    <cellStyle name="Style 165 5 2" xfId="34331" xr:uid="{82635E89-E2ED-44E7-9618-837B2FF568DA}"/>
    <cellStyle name="Style 165 6" xfId="15577" xr:uid="{00000000-0005-0000-0000-0000D93C0000}"/>
    <cellStyle name="Style 165 6 2" xfId="34332" xr:uid="{C5C718A4-99D2-4354-8DDC-6524C0DD9BA0}"/>
    <cellStyle name="Style 165 7" xfId="23170" xr:uid="{5C338BAA-E045-4A62-9DFF-05DD0B6BA4B6}"/>
    <cellStyle name="Style 21" xfId="15578" xr:uid="{00000000-0005-0000-0000-0000DA3C0000}"/>
    <cellStyle name="Style 21 10" xfId="15579" xr:uid="{00000000-0005-0000-0000-0000DB3C0000}"/>
    <cellStyle name="Style 21 10 2" xfId="34333" xr:uid="{D2B3FE4C-0A69-47D7-B653-46BF4D545632}"/>
    <cellStyle name="Style 21 11" xfId="15580" xr:uid="{00000000-0005-0000-0000-0000DC3C0000}"/>
    <cellStyle name="Style 21 11 2" xfId="34334" xr:uid="{A79402B6-72B5-4180-9079-04682740E794}"/>
    <cellStyle name="Style 21 12" xfId="23172" xr:uid="{22701DFF-582E-44D6-9605-42FB48846777}"/>
    <cellStyle name="Style 21 2" xfId="15581" xr:uid="{00000000-0005-0000-0000-0000DD3C0000}"/>
    <cellStyle name="Style 21 2 10" xfId="15582" xr:uid="{00000000-0005-0000-0000-0000DE3C0000}"/>
    <cellStyle name="Style 21 2 10 2" xfId="34335" xr:uid="{F477C4AF-9059-475F-9745-CD18DA8389BD}"/>
    <cellStyle name="Style 21 2 11" xfId="23173" xr:uid="{68F3ED97-E603-44DD-B749-60BE1F0C2F5F}"/>
    <cellStyle name="Style 21 2 2" xfId="15583" xr:uid="{00000000-0005-0000-0000-0000DF3C0000}"/>
    <cellStyle name="Style 21 2 2 2" xfId="15584" xr:uid="{00000000-0005-0000-0000-0000E03C0000}"/>
    <cellStyle name="Style 21 2 2 2 2" xfId="34336" xr:uid="{B2F94070-683E-448F-9120-C681E9779B6E}"/>
    <cellStyle name="Style 21 2 2 2 3" xfId="23740" xr:uid="{3D2869D2-1192-45FD-868D-9341723F5CA4}"/>
    <cellStyle name="Style 21 2 2 3" xfId="15585" xr:uid="{00000000-0005-0000-0000-0000E13C0000}"/>
    <cellStyle name="Style 21 2 2 3 2" xfId="34337" xr:uid="{F6FD7E72-6E23-4C58-B9C0-F417C6EB7DE9}"/>
    <cellStyle name="Style 21 2 2 3 3" xfId="23739" xr:uid="{6C2DB37C-A439-4ECC-886D-4B31D940E87D}"/>
    <cellStyle name="Style 21 2 2 4" xfId="15586" xr:uid="{00000000-0005-0000-0000-0000E23C0000}"/>
    <cellStyle name="Style 21 2 2 4 2" xfId="34338" xr:uid="{6B88C88C-3ECA-4478-A88C-7624B8B2C28D}"/>
    <cellStyle name="Style 21 2 2 5" xfId="15587" xr:uid="{00000000-0005-0000-0000-0000E33C0000}"/>
    <cellStyle name="Style 21 2 2 5 2" xfId="34339" xr:uid="{37F7D046-30C7-41F4-91A2-1E7B67C26B8E}"/>
    <cellStyle name="Style 21 2 2 6" xfId="23174" xr:uid="{17C06C4C-A8DA-4F8A-AE85-7168424FD0C1}"/>
    <cellStyle name="Style 21 2 3" xfId="15588" xr:uid="{00000000-0005-0000-0000-0000E43C0000}"/>
    <cellStyle name="Style 21 2 3 2" xfId="15589" xr:uid="{00000000-0005-0000-0000-0000E53C0000}"/>
    <cellStyle name="Style 21 2 3 2 2" xfId="34340" xr:uid="{CB2C42D6-8A52-4B1E-A471-DCF6B5C3E0A1}"/>
    <cellStyle name="Style 21 2 3 3" xfId="15590" xr:uid="{00000000-0005-0000-0000-0000E63C0000}"/>
    <cellStyle name="Style 21 2 3 3 2" xfId="34341" xr:uid="{3CF35324-08FA-4FBA-98A1-433CCDE60EE4}"/>
    <cellStyle name="Style 21 2 3 4" xfId="15591" xr:uid="{00000000-0005-0000-0000-0000E73C0000}"/>
    <cellStyle name="Style 21 2 3 4 2" xfId="34342" xr:uid="{F367BF69-505B-4A38-9436-6798EC837BE3}"/>
    <cellStyle name="Style 21 2 3 5" xfId="15592" xr:uid="{00000000-0005-0000-0000-0000E83C0000}"/>
    <cellStyle name="Style 21 2 3 5 2" xfId="34343" xr:uid="{8374EF4A-1DF7-4E4D-AABF-4F91C7C86E9D}"/>
    <cellStyle name="Style 21 2 3 6" xfId="23175" xr:uid="{26131F6A-A110-447A-818C-6F956F7A4B00}"/>
    <cellStyle name="Style 21 2 4" xfId="15593" xr:uid="{00000000-0005-0000-0000-0000E93C0000}"/>
    <cellStyle name="Style 21 2 4 2" xfId="34344" xr:uid="{00FC3AE1-9798-4180-9863-6276E556431F}"/>
    <cellStyle name="Style 21 2 4 3" xfId="23738" xr:uid="{A6C38C28-911A-404F-B437-319E19B028DC}"/>
    <cellStyle name="Style 21 2 5" xfId="15594" xr:uid="{00000000-0005-0000-0000-0000EA3C0000}"/>
    <cellStyle name="Style 21 2 5 2" xfId="34345" xr:uid="{A33DDAB9-0BD6-48AA-AF15-7B97EF7E7D3F}"/>
    <cellStyle name="Style 21 2 6" xfId="15595" xr:uid="{00000000-0005-0000-0000-0000EB3C0000}"/>
    <cellStyle name="Style 21 2 6 2" xfId="34346" xr:uid="{C89CB708-5192-4A6A-8AFC-BE12D9AC1A11}"/>
    <cellStyle name="Style 21 2 7" xfId="15596" xr:uid="{00000000-0005-0000-0000-0000EC3C0000}"/>
    <cellStyle name="Style 21 2 7 2" xfId="34347" xr:uid="{A9C193B2-42BD-4266-B4FA-455A0EF60F12}"/>
    <cellStyle name="Style 21 2 8" xfId="15597" xr:uid="{00000000-0005-0000-0000-0000ED3C0000}"/>
    <cellStyle name="Style 21 2 8 2" xfId="34348" xr:uid="{645E7433-7E5A-47B7-93A1-05CDAE257474}"/>
    <cellStyle name="Style 21 2 9" xfId="15598" xr:uid="{00000000-0005-0000-0000-0000EE3C0000}"/>
    <cellStyle name="Style 21 2 9 2" xfId="34349" xr:uid="{7F53AAF3-D7E9-49F7-B9AD-FB2F4A232217}"/>
    <cellStyle name="Style 21 3" xfId="15599" xr:uid="{00000000-0005-0000-0000-0000EF3C0000}"/>
    <cellStyle name="Style 21 3 2" xfId="15600" xr:uid="{00000000-0005-0000-0000-0000F03C0000}"/>
    <cellStyle name="Style 21 3 2 2" xfId="15601" xr:uid="{00000000-0005-0000-0000-0000F13C0000}"/>
    <cellStyle name="Style 21 3 2 2 2" xfId="34350" xr:uid="{195CA3FF-08BA-4F35-9AFB-8B10BB01A0A5}"/>
    <cellStyle name="Style 21 3 2 2 3" xfId="23742" xr:uid="{0158C689-CB4B-4864-8650-9034FBCC567B}"/>
    <cellStyle name="Style 21 3 2 3" xfId="15602" xr:uid="{00000000-0005-0000-0000-0000F23C0000}"/>
    <cellStyle name="Style 21 3 2 3 2" xfId="34351" xr:uid="{0244DC00-A6B9-4187-AD84-57002C9F60DF}"/>
    <cellStyle name="Style 21 3 2 4" xfId="15603" xr:uid="{00000000-0005-0000-0000-0000F33C0000}"/>
    <cellStyle name="Style 21 3 2 4 2" xfId="34352" xr:uid="{95C65659-69C9-4CBD-821F-B13A7C832EE5}"/>
    <cellStyle name="Style 21 3 2 5" xfId="15604" xr:uid="{00000000-0005-0000-0000-0000F43C0000}"/>
    <cellStyle name="Style 21 3 2 5 2" xfId="34353" xr:uid="{EFF0024D-4BCE-4118-B66D-C067A462E108}"/>
    <cellStyle name="Style 21 3 2 6" xfId="23177" xr:uid="{C583BF57-4CBF-42EC-9E1A-F0465BAC8082}"/>
    <cellStyle name="Style 21 3 3" xfId="15605" xr:uid="{00000000-0005-0000-0000-0000F53C0000}"/>
    <cellStyle name="Style 21 3 3 2" xfId="15606" xr:uid="{00000000-0005-0000-0000-0000F63C0000}"/>
    <cellStyle name="Style 21 3 3 2 2" xfId="34354" xr:uid="{5C27D92E-39E6-469A-9401-FCA761E5FA00}"/>
    <cellStyle name="Style 21 3 3 3" xfId="15607" xr:uid="{00000000-0005-0000-0000-0000F73C0000}"/>
    <cellStyle name="Style 21 3 3 3 2" xfId="34355" xr:uid="{FDE2E2DF-A321-462F-AD05-45AA978CE8F2}"/>
    <cellStyle name="Style 21 3 3 4" xfId="23178" xr:uid="{F8551813-0FC7-4D02-88EB-1F47D91A1065}"/>
    <cellStyle name="Style 21 3 4" xfId="15608" xr:uid="{00000000-0005-0000-0000-0000F83C0000}"/>
    <cellStyle name="Style 21 3 4 2" xfId="34356" xr:uid="{8F13E9E0-E923-45D6-B2E8-BF682CBEBACE}"/>
    <cellStyle name="Style 21 3 4 3" xfId="23741" xr:uid="{F0977306-1B48-44F9-924D-0E8D82ECA18C}"/>
    <cellStyle name="Style 21 3 5" xfId="15609" xr:uid="{00000000-0005-0000-0000-0000F93C0000}"/>
    <cellStyle name="Style 21 3 5 2" xfId="34357" xr:uid="{1800280A-9AAD-4A26-8388-4FA7F58EAF4C}"/>
    <cellStyle name="Style 21 3 6" xfId="15610" xr:uid="{00000000-0005-0000-0000-0000FA3C0000}"/>
    <cellStyle name="Style 21 3 6 2" xfId="34358" xr:uid="{8A3E10FB-EE61-4A74-BBB7-CC590A1AB433}"/>
    <cellStyle name="Style 21 3 7" xfId="15611" xr:uid="{00000000-0005-0000-0000-0000FB3C0000}"/>
    <cellStyle name="Style 21 3 7 2" xfId="34359" xr:uid="{7A356E65-A4C4-49AC-BA2F-4994A91B9978}"/>
    <cellStyle name="Style 21 3 8" xfId="15612" xr:uid="{00000000-0005-0000-0000-0000FC3C0000}"/>
    <cellStyle name="Style 21 3 8 2" xfId="34360" xr:uid="{6984CA62-30EE-4974-8688-C7B62EEE3EF2}"/>
    <cellStyle name="Style 21 3 9" xfId="23176" xr:uid="{685C7641-85A9-45C5-A6C2-2C04BA0268F8}"/>
    <cellStyle name="Style 21 4" xfId="15613" xr:uid="{00000000-0005-0000-0000-0000FD3C0000}"/>
    <cellStyle name="Style 21 4 2" xfId="15614" xr:uid="{00000000-0005-0000-0000-0000FE3C0000}"/>
    <cellStyle name="Style 21 4 2 2" xfId="34361" xr:uid="{FF8C04B2-1B5A-43CC-8D18-F554A84F449C}"/>
    <cellStyle name="Style 21 4 3" xfId="15615" xr:uid="{00000000-0005-0000-0000-0000FF3C0000}"/>
    <cellStyle name="Style 21 4 3 2" xfId="34362" xr:uid="{D920955E-A8E9-4B95-B0D1-A993DBF0C000}"/>
    <cellStyle name="Style 21 4 4" xfId="15616" xr:uid="{00000000-0005-0000-0000-0000003D0000}"/>
    <cellStyle name="Style 21 4 4 2" xfId="34363" xr:uid="{FAA7DBD0-2B6D-4155-AB8E-2B454750B0FC}"/>
    <cellStyle name="Style 21 4 5" xfId="15617" xr:uid="{00000000-0005-0000-0000-0000013D0000}"/>
    <cellStyle name="Style 21 4 5 2" xfId="34364" xr:uid="{9CC4E302-D9B4-4A95-A385-9E01EACF378B}"/>
    <cellStyle name="Style 21 4 6" xfId="23179" xr:uid="{53DE1111-6845-401F-9590-017CF1AF25D4}"/>
    <cellStyle name="Style 21 5" xfId="15618" xr:uid="{00000000-0005-0000-0000-0000023D0000}"/>
    <cellStyle name="Style 21 5 2" xfId="15619" xr:uid="{00000000-0005-0000-0000-0000033D0000}"/>
    <cellStyle name="Style 21 5 2 2" xfId="34365" xr:uid="{9E9A771E-B1D3-4098-9B49-25EB33C3D40D}"/>
    <cellStyle name="Style 21 5 3" xfId="15620" xr:uid="{00000000-0005-0000-0000-0000043D0000}"/>
    <cellStyle name="Style 21 5 3 2" xfId="34366" xr:uid="{689A5086-0D59-4E2D-B275-40ACE212F7B9}"/>
    <cellStyle name="Style 21 5 4" xfId="15621" xr:uid="{00000000-0005-0000-0000-0000053D0000}"/>
    <cellStyle name="Style 21 5 4 2" xfId="34367" xr:uid="{2B4F48B6-23BA-442D-A64A-EB05D08B604D}"/>
    <cellStyle name="Style 21 5 5" xfId="15622" xr:uid="{00000000-0005-0000-0000-0000063D0000}"/>
    <cellStyle name="Style 21 5 5 2" xfId="34368" xr:uid="{57A96682-4210-47C6-A5C1-2E3C296ADDF4}"/>
    <cellStyle name="Style 21 5 6" xfId="23180" xr:uid="{5E6F3E64-1407-40BD-B128-0FC87216BE2C}"/>
    <cellStyle name="Style 21 6" xfId="15623" xr:uid="{00000000-0005-0000-0000-0000073D0000}"/>
    <cellStyle name="Style 21 6 2" xfId="34369" xr:uid="{1CEB99B8-BE10-4C46-8654-9A7FFF8650A7}"/>
    <cellStyle name="Style 21 6 3" xfId="23737" xr:uid="{990570F5-0369-41F7-9075-650FAB866410}"/>
    <cellStyle name="Style 21 7" xfId="15624" xr:uid="{00000000-0005-0000-0000-0000083D0000}"/>
    <cellStyle name="Style 21 7 2" xfId="34370" xr:uid="{A0769BF8-BC80-44DD-ADD9-4943D64CBA67}"/>
    <cellStyle name="Style 21 8" xfId="15625" xr:uid="{00000000-0005-0000-0000-0000093D0000}"/>
    <cellStyle name="Style 21 8 2" xfId="34371" xr:uid="{DFF9B530-C941-4532-90B4-F4C335A443BA}"/>
    <cellStyle name="Style 21 9" xfId="15626" xr:uid="{00000000-0005-0000-0000-00000A3D0000}"/>
    <cellStyle name="Style 21 9 2" xfId="34372" xr:uid="{E6E468DB-69A9-4A59-B4F2-A258B4FA231D}"/>
    <cellStyle name="Style 22" xfId="15627" xr:uid="{00000000-0005-0000-0000-00000B3D0000}"/>
    <cellStyle name="Style 22 10" xfId="15628" xr:uid="{00000000-0005-0000-0000-00000C3D0000}"/>
    <cellStyle name="Style 22 10 2" xfId="34373" xr:uid="{245E7095-6110-46D2-863F-83D4BBE28631}"/>
    <cellStyle name="Style 22 11" xfId="23181" xr:uid="{26D9E79D-7F51-4FD7-B5FA-C5D826C21F9D}"/>
    <cellStyle name="Style 22 2" xfId="15629" xr:uid="{00000000-0005-0000-0000-00000D3D0000}"/>
    <cellStyle name="Style 22 2 2" xfId="15630" xr:uid="{00000000-0005-0000-0000-00000E3D0000}"/>
    <cellStyle name="Style 22 2 2 2" xfId="34374" xr:uid="{97AA5C58-6C65-4048-8FBC-D6F31CD3EE54}"/>
    <cellStyle name="Style 22 2 2 3" xfId="23745" xr:uid="{F90156A2-9837-43F2-B61C-C20A3283B1EB}"/>
    <cellStyle name="Style 22 2 3" xfId="15631" xr:uid="{00000000-0005-0000-0000-00000F3D0000}"/>
    <cellStyle name="Style 22 2 3 2" xfId="34375" xr:uid="{312EC173-A29A-4398-AD87-B427D7F2F638}"/>
    <cellStyle name="Style 22 2 3 3" xfId="23744" xr:uid="{A7899F42-0477-4101-9FA5-16DA04614EC8}"/>
    <cellStyle name="Style 22 2 4" xfId="15632" xr:uid="{00000000-0005-0000-0000-0000103D0000}"/>
    <cellStyle name="Style 22 2 4 2" xfId="34376" xr:uid="{14B56C51-8309-4DD1-847E-98B6BE44C619}"/>
    <cellStyle name="Style 22 2 5" xfId="15633" xr:uid="{00000000-0005-0000-0000-0000113D0000}"/>
    <cellStyle name="Style 22 2 5 2" xfId="34377" xr:uid="{1C763953-10A8-46CD-9258-0580291C269F}"/>
    <cellStyle name="Style 22 2 6" xfId="23182" xr:uid="{92203F9C-FD5F-4D9D-BF84-90BC1A7AAAAA}"/>
    <cellStyle name="Style 22 3" xfId="15634" xr:uid="{00000000-0005-0000-0000-0000123D0000}"/>
    <cellStyle name="Style 22 3 2" xfId="15635" xr:uid="{00000000-0005-0000-0000-0000133D0000}"/>
    <cellStyle name="Style 22 3 2 2" xfId="34378" xr:uid="{64768B07-256A-41DB-B04E-FF5FB05E9B31}"/>
    <cellStyle name="Style 22 3 2 3" xfId="23746" xr:uid="{A0BF9FEE-D190-4B09-909B-A27A44F11D4C}"/>
    <cellStyle name="Style 22 3 3" xfId="15636" xr:uid="{00000000-0005-0000-0000-0000143D0000}"/>
    <cellStyle name="Style 22 3 3 2" xfId="34379" xr:uid="{3185ECF6-F3E3-4FF1-94BF-4D1515415F79}"/>
    <cellStyle name="Style 22 3 4" xfId="15637" xr:uid="{00000000-0005-0000-0000-0000153D0000}"/>
    <cellStyle name="Style 22 3 4 2" xfId="34380" xr:uid="{E64BA77D-A314-47B5-8D81-7CCFBD1EB022}"/>
    <cellStyle name="Style 22 3 5" xfId="15638" xr:uid="{00000000-0005-0000-0000-0000163D0000}"/>
    <cellStyle name="Style 22 3 5 2" xfId="34381" xr:uid="{FFA613E3-14C5-44DC-B175-E06FFB3213D2}"/>
    <cellStyle name="Style 22 3 6" xfId="23183" xr:uid="{24C3CAE7-01DE-4909-9FB8-D5CD107F025E}"/>
    <cellStyle name="Style 22 4" xfId="15639" xr:uid="{00000000-0005-0000-0000-0000173D0000}"/>
    <cellStyle name="Style 22 4 2" xfId="34382" xr:uid="{5EF05149-73F3-4859-8B31-911991CFFF4F}"/>
    <cellStyle name="Style 22 4 3" xfId="23743" xr:uid="{344BCE15-E826-456F-BDD1-644066B299F1}"/>
    <cellStyle name="Style 22 5" xfId="15640" xr:uid="{00000000-0005-0000-0000-0000183D0000}"/>
    <cellStyle name="Style 22 5 2" xfId="34383" xr:uid="{591C3A2A-7505-43B4-9EB7-C59381C2B420}"/>
    <cellStyle name="Style 22 6" xfId="15641" xr:uid="{00000000-0005-0000-0000-0000193D0000}"/>
    <cellStyle name="Style 22 6 2" xfId="34384" xr:uid="{037BB268-5689-408B-8A07-1BC412FC17C6}"/>
    <cellStyle name="Style 22 7" xfId="15642" xr:uid="{00000000-0005-0000-0000-00001A3D0000}"/>
    <cellStyle name="Style 22 7 2" xfId="34385" xr:uid="{0912ECA7-61A0-4E4C-ABAD-CA71C8EEC50B}"/>
    <cellStyle name="Style 22 8" xfId="15643" xr:uid="{00000000-0005-0000-0000-00001B3D0000}"/>
    <cellStyle name="Style 22 8 2" xfId="34386" xr:uid="{172B89BF-8EAA-42EB-A14D-9B71CA59FB34}"/>
    <cellStyle name="Style 22 9" xfId="15644" xr:uid="{00000000-0005-0000-0000-00001C3D0000}"/>
    <cellStyle name="Style 22 9 2" xfId="34387" xr:uid="{151E0E26-AF95-40B8-8D7D-5483B48558EF}"/>
    <cellStyle name="Style 23" xfId="15645" xr:uid="{00000000-0005-0000-0000-00001D3D0000}"/>
    <cellStyle name="Style 23 10" xfId="15646" xr:uid="{00000000-0005-0000-0000-00001E3D0000}"/>
    <cellStyle name="Style 23 10 2" xfId="34388" xr:uid="{DA956085-C497-46F6-95B2-DECDFC04FEEC}"/>
    <cellStyle name="Style 23 11" xfId="23184" xr:uid="{1886D02E-46E8-4BFC-A85E-4053915434E4}"/>
    <cellStyle name="Style 23 2" xfId="15647" xr:uid="{00000000-0005-0000-0000-00001F3D0000}"/>
    <cellStyle name="Style 23 2 2" xfId="15648" xr:uid="{00000000-0005-0000-0000-0000203D0000}"/>
    <cellStyle name="Style 23 2 2 2" xfId="34389" xr:uid="{2DB64429-DD92-4A06-B853-C4B9230CBB08}"/>
    <cellStyle name="Style 23 2 3" xfId="15649" xr:uid="{00000000-0005-0000-0000-0000213D0000}"/>
    <cellStyle name="Style 23 2 3 2" xfId="34390" xr:uid="{BF6CAB3D-8A25-4F89-B257-6A0B4A21E11A}"/>
    <cellStyle name="Style 23 2 4" xfId="15650" xr:uid="{00000000-0005-0000-0000-0000223D0000}"/>
    <cellStyle name="Style 23 2 4 2" xfId="34391" xr:uid="{11C3B45F-3755-4C9C-8070-939DBD392C32}"/>
    <cellStyle name="Style 23 2 5" xfId="15651" xr:uid="{00000000-0005-0000-0000-0000233D0000}"/>
    <cellStyle name="Style 23 2 5 2" xfId="34392" xr:uid="{44494468-1DEE-4D82-BDDB-943F94027315}"/>
    <cellStyle name="Style 23 2 6" xfId="23185" xr:uid="{CCBD74DF-EFF8-454E-A8D6-BA352C518F16}"/>
    <cellStyle name="Style 23 3" xfId="15652" xr:uid="{00000000-0005-0000-0000-0000243D0000}"/>
    <cellStyle name="Style 23 3 2" xfId="15653" xr:uid="{00000000-0005-0000-0000-0000253D0000}"/>
    <cellStyle name="Style 23 3 2 2" xfId="34393" xr:uid="{37618C77-CB3C-4184-ABE5-15B78CF326B4}"/>
    <cellStyle name="Style 23 3 3" xfId="15654" xr:uid="{00000000-0005-0000-0000-0000263D0000}"/>
    <cellStyle name="Style 23 3 3 2" xfId="34394" xr:uid="{A7596CB9-25E9-4FC9-A9AE-8EC6AA126135}"/>
    <cellStyle name="Style 23 3 4" xfId="15655" xr:uid="{00000000-0005-0000-0000-0000273D0000}"/>
    <cellStyle name="Style 23 3 4 2" xfId="34395" xr:uid="{4A0B8B65-D03C-454B-88EF-4BC08E9DDA37}"/>
    <cellStyle name="Style 23 3 5" xfId="15656" xr:uid="{00000000-0005-0000-0000-0000283D0000}"/>
    <cellStyle name="Style 23 3 5 2" xfId="34396" xr:uid="{3DFA95A2-EB2B-4E12-9325-D28FEFE9D730}"/>
    <cellStyle name="Style 23 3 6" xfId="23186" xr:uid="{3F814B0B-7FF8-4ACF-B4B9-978E651F9639}"/>
    <cellStyle name="Style 23 4" xfId="15657" xr:uid="{00000000-0005-0000-0000-0000293D0000}"/>
    <cellStyle name="Style 23 4 2" xfId="34397" xr:uid="{5FF406B3-35DD-49B1-9085-C289D3DA9A61}"/>
    <cellStyle name="Style 23 4 3" xfId="23747" xr:uid="{35C2E6C2-99DA-4C1D-858A-97142BF7801D}"/>
    <cellStyle name="Style 23 5" xfId="15658" xr:uid="{00000000-0005-0000-0000-00002A3D0000}"/>
    <cellStyle name="Style 23 5 2" xfId="34398" xr:uid="{4B1EAE88-3591-4993-83D1-F3A244573ED3}"/>
    <cellStyle name="Style 23 6" xfId="15659" xr:uid="{00000000-0005-0000-0000-00002B3D0000}"/>
    <cellStyle name="Style 23 6 2" xfId="34399" xr:uid="{0D47DBC9-5A1F-4C61-BA5C-6D67002C3823}"/>
    <cellStyle name="Style 23 7" xfId="15660" xr:uid="{00000000-0005-0000-0000-00002C3D0000}"/>
    <cellStyle name="Style 23 7 2" xfId="34400" xr:uid="{A177A5BD-AE5E-455E-84CC-C761F7EE4F28}"/>
    <cellStyle name="Style 23 8" xfId="15661" xr:uid="{00000000-0005-0000-0000-00002D3D0000}"/>
    <cellStyle name="Style 23 8 2" xfId="34401" xr:uid="{8118FE4B-B0F4-4D8F-9535-E4F75737775A}"/>
    <cellStyle name="Style 23 9" xfId="15662" xr:uid="{00000000-0005-0000-0000-00002E3D0000}"/>
    <cellStyle name="Style 23 9 2" xfId="34402" xr:uid="{CC65E32D-B5AD-4421-8EA6-5C7C1EEB707A}"/>
    <cellStyle name="Style 24" xfId="15663" xr:uid="{00000000-0005-0000-0000-00002F3D0000}"/>
    <cellStyle name="Style 24 10" xfId="15664" xr:uid="{00000000-0005-0000-0000-0000303D0000}"/>
    <cellStyle name="Style 24 10 2" xfId="34403" xr:uid="{1ED38627-A900-4EE9-9A12-BFD3B56E4CC9}"/>
    <cellStyle name="Style 24 11" xfId="23187" xr:uid="{FF6331E5-F912-48B6-BA9D-CB2E07146D6B}"/>
    <cellStyle name="Style 24 2" xfId="15665" xr:uid="{00000000-0005-0000-0000-0000313D0000}"/>
    <cellStyle name="Style 24 2 2" xfId="15666" xr:uid="{00000000-0005-0000-0000-0000323D0000}"/>
    <cellStyle name="Style 24 2 2 2" xfId="34404" xr:uid="{B8AD4E9D-4489-4228-8C44-D4E1955791A6}"/>
    <cellStyle name="Style 24 2 2 3" xfId="23750" xr:uid="{676F92D3-91FD-44BA-B841-714CEFE5261F}"/>
    <cellStyle name="Style 24 2 3" xfId="15667" xr:uid="{00000000-0005-0000-0000-0000333D0000}"/>
    <cellStyle name="Style 24 2 3 2" xfId="34405" xr:uid="{D908E2B1-C843-4436-A30C-A0F85F739725}"/>
    <cellStyle name="Style 24 2 3 3" xfId="23749" xr:uid="{4B235EDB-61D8-4AE0-936F-0AE44599C4C3}"/>
    <cellStyle name="Style 24 2 4" xfId="15668" xr:uid="{00000000-0005-0000-0000-0000343D0000}"/>
    <cellStyle name="Style 24 2 4 2" xfId="34406" xr:uid="{C91D971A-C207-4E33-850E-395D83AF3679}"/>
    <cellStyle name="Style 24 2 5" xfId="15669" xr:uid="{00000000-0005-0000-0000-0000353D0000}"/>
    <cellStyle name="Style 24 2 5 2" xfId="34407" xr:uid="{51355E89-BB5F-4714-B735-1F070EE3F92D}"/>
    <cellStyle name="Style 24 2 6" xfId="23188" xr:uid="{57A7751C-8858-4B4F-B9E4-5C618B2B67D3}"/>
    <cellStyle name="Style 24 3" xfId="15670" xr:uid="{00000000-0005-0000-0000-0000363D0000}"/>
    <cellStyle name="Style 24 3 2" xfId="15671" xr:uid="{00000000-0005-0000-0000-0000373D0000}"/>
    <cellStyle name="Style 24 3 2 2" xfId="34408" xr:uid="{46E352BF-69AC-4F7E-808E-BBB65A7F85EE}"/>
    <cellStyle name="Style 24 3 2 3" xfId="23751" xr:uid="{984E6ECF-008C-41C5-9DDB-0EF51E9E7E9B}"/>
    <cellStyle name="Style 24 3 3" xfId="15672" xr:uid="{00000000-0005-0000-0000-0000383D0000}"/>
    <cellStyle name="Style 24 3 3 2" xfId="34409" xr:uid="{5285C2C5-E5DE-436A-950F-287B9EBF20B3}"/>
    <cellStyle name="Style 24 3 4" xfId="15673" xr:uid="{00000000-0005-0000-0000-0000393D0000}"/>
    <cellStyle name="Style 24 3 4 2" xfId="34410" xr:uid="{17B69813-DCCD-44E1-A900-91421E59C11F}"/>
    <cellStyle name="Style 24 3 5" xfId="15674" xr:uid="{00000000-0005-0000-0000-00003A3D0000}"/>
    <cellStyle name="Style 24 3 5 2" xfId="34411" xr:uid="{4F0BAB6A-7343-4334-BAB7-F03932694987}"/>
    <cellStyle name="Style 24 3 6" xfId="23189" xr:uid="{C42E820B-505D-4B6F-BED2-D457FD6FC5AB}"/>
    <cellStyle name="Style 24 4" xfId="15675" xr:uid="{00000000-0005-0000-0000-00003B3D0000}"/>
    <cellStyle name="Style 24 4 2" xfId="34412" xr:uid="{799EFAA3-9B33-463A-BC85-08980FD86EDD}"/>
    <cellStyle name="Style 24 4 3" xfId="23748" xr:uid="{DC76D1FC-2935-49C2-A36C-6A7AFEEB1DF9}"/>
    <cellStyle name="Style 24 5" xfId="15676" xr:uid="{00000000-0005-0000-0000-00003C3D0000}"/>
    <cellStyle name="Style 24 5 2" xfId="34413" xr:uid="{5B792833-78F5-4893-81E5-92E33815B50F}"/>
    <cellStyle name="Style 24 6" xfId="15677" xr:uid="{00000000-0005-0000-0000-00003D3D0000}"/>
    <cellStyle name="Style 24 6 2" xfId="34414" xr:uid="{4ACB7BC2-0782-4A48-987B-47E37C450080}"/>
    <cellStyle name="Style 24 7" xfId="15678" xr:uid="{00000000-0005-0000-0000-00003E3D0000}"/>
    <cellStyle name="Style 24 7 2" xfId="34415" xr:uid="{1358ECD2-09E6-4884-B28D-115E3CA988E8}"/>
    <cellStyle name="Style 24 8" xfId="15679" xr:uid="{00000000-0005-0000-0000-00003F3D0000}"/>
    <cellStyle name="Style 24 8 2" xfId="34416" xr:uid="{D7E33F8B-326E-4A64-BAC1-F0924E7E9046}"/>
    <cellStyle name="Style 24 9" xfId="15680" xr:uid="{00000000-0005-0000-0000-0000403D0000}"/>
    <cellStyle name="Style 24 9 2" xfId="34417" xr:uid="{64F71E17-0841-4ACD-91E0-910943C875E9}"/>
    <cellStyle name="Style 25" xfId="15681" xr:uid="{00000000-0005-0000-0000-0000413D0000}"/>
    <cellStyle name="Style 25 10" xfId="15682" xr:uid="{00000000-0005-0000-0000-0000423D0000}"/>
    <cellStyle name="Style 25 10 2" xfId="34418" xr:uid="{CE605C77-BAD4-489F-B8E8-E6A82CE79DD7}"/>
    <cellStyle name="Style 25 11" xfId="15683" xr:uid="{00000000-0005-0000-0000-0000433D0000}"/>
    <cellStyle name="Style 25 11 2" xfId="34419" xr:uid="{50416311-8C6F-4C3B-ABC3-BE1A72FFC835}"/>
    <cellStyle name="Style 25 12" xfId="23190" xr:uid="{76D7DF6D-C9F9-4015-9968-7AD1B62F097C}"/>
    <cellStyle name="Style 25 2" xfId="15684" xr:uid="{00000000-0005-0000-0000-0000443D0000}"/>
    <cellStyle name="Style 25 2 10" xfId="15685" xr:uid="{00000000-0005-0000-0000-0000453D0000}"/>
    <cellStyle name="Style 25 2 10 2" xfId="34420" xr:uid="{FBB1D1CA-32B5-4D37-B15F-A8A20DD12D1F}"/>
    <cellStyle name="Style 25 2 11" xfId="23191" xr:uid="{A4A32C23-A959-40A8-8712-2D051CF91C06}"/>
    <cellStyle name="Style 25 2 2" xfId="15686" xr:uid="{00000000-0005-0000-0000-0000463D0000}"/>
    <cellStyle name="Style 25 2 2 2" xfId="15687" xr:uid="{00000000-0005-0000-0000-0000473D0000}"/>
    <cellStyle name="Style 25 2 2 2 2" xfId="34421" xr:uid="{84A54AFC-54B5-4834-A81B-0E3C2155A088}"/>
    <cellStyle name="Style 25 2 2 2 3" xfId="23755" xr:uid="{A0A6DF7A-2FB9-47EB-9B69-9633ACFA3802}"/>
    <cellStyle name="Style 25 2 2 3" xfId="15688" xr:uid="{00000000-0005-0000-0000-0000483D0000}"/>
    <cellStyle name="Style 25 2 2 3 2" xfId="34422" xr:uid="{8814CA0E-8C0D-413A-AB21-E8705EE62E04}"/>
    <cellStyle name="Style 25 2 2 3 3" xfId="23754" xr:uid="{48F9F1E6-1E8B-4F53-8B2C-A8CA33603BE3}"/>
    <cellStyle name="Style 25 2 2 4" xfId="15689" xr:uid="{00000000-0005-0000-0000-0000493D0000}"/>
    <cellStyle name="Style 25 2 2 4 2" xfId="34423" xr:uid="{71C1486F-8415-4A23-B4BE-E03A0811F18B}"/>
    <cellStyle name="Style 25 2 2 5" xfId="15690" xr:uid="{00000000-0005-0000-0000-00004A3D0000}"/>
    <cellStyle name="Style 25 2 2 5 2" xfId="34424" xr:uid="{3C20D0CF-1B73-4FAA-9402-A0D4DEB71DB6}"/>
    <cellStyle name="Style 25 2 2 6" xfId="23192" xr:uid="{F279D8A2-5D58-4F8F-9E5C-26EB20B1EE83}"/>
    <cellStyle name="Style 25 2 3" xfId="15691" xr:uid="{00000000-0005-0000-0000-00004B3D0000}"/>
    <cellStyle name="Style 25 2 3 2" xfId="34425" xr:uid="{48D95E92-9131-4C74-8806-538C107BCE72}"/>
    <cellStyle name="Style 25 2 3 3" xfId="23753" xr:uid="{D1C85B22-6261-4A0F-BA22-C5C948E427E5}"/>
    <cellStyle name="Style 25 2 4" xfId="15692" xr:uid="{00000000-0005-0000-0000-00004C3D0000}"/>
    <cellStyle name="Style 25 2 4 2" xfId="34426" xr:uid="{7AFE1595-DDD2-43E0-923E-16B008C9138D}"/>
    <cellStyle name="Style 25 2 5" xfId="15693" xr:uid="{00000000-0005-0000-0000-00004D3D0000}"/>
    <cellStyle name="Style 25 2 5 2" xfId="34427" xr:uid="{DA32173F-17EA-4F7B-B85E-719060C8A27E}"/>
    <cellStyle name="Style 25 2 6" xfId="15694" xr:uid="{00000000-0005-0000-0000-00004E3D0000}"/>
    <cellStyle name="Style 25 2 6 2" xfId="34428" xr:uid="{AC1927F4-1A4C-4E3C-9434-FD6ED07456B0}"/>
    <cellStyle name="Style 25 2 7" xfId="15695" xr:uid="{00000000-0005-0000-0000-00004F3D0000}"/>
    <cellStyle name="Style 25 2 7 2" xfId="34429" xr:uid="{139BB278-2491-4529-AD0B-426E89B952AB}"/>
    <cellStyle name="Style 25 2 8" xfId="15696" xr:uid="{00000000-0005-0000-0000-0000503D0000}"/>
    <cellStyle name="Style 25 2 8 2" xfId="34430" xr:uid="{16665493-A2F8-438D-BBB8-3AA7ECCCBA5B}"/>
    <cellStyle name="Style 25 2 9" xfId="15697" xr:uid="{00000000-0005-0000-0000-0000513D0000}"/>
    <cellStyle name="Style 25 2 9 2" xfId="34431" xr:uid="{8BFC1407-3FB4-435E-B890-D9477415C007}"/>
    <cellStyle name="Style 25 3" xfId="15698" xr:uid="{00000000-0005-0000-0000-0000523D0000}"/>
    <cellStyle name="Style 25 3 2" xfId="15699" xr:uid="{00000000-0005-0000-0000-0000533D0000}"/>
    <cellStyle name="Style 25 3 2 2" xfId="15700" xr:uid="{00000000-0005-0000-0000-0000543D0000}"/>
    <cellStyle name="Style 25 3 2 2 2" xfId="34432" xr:uid="{F26425A0-39BF-43E1-BFA2-51FE90C3307E}"/>
    <cellStyle name="Style 25 3 2 2 3" xfId="23757" xr:uid="{43396276-F563-4A68-9E24-25B87362C435}"/>
    <cellStyle name="Style 25 3 2 3" xfId="15701" xr:uid="{00000000-0005-0000-0000-0000553D0000}"/>
    <cellStyle name="Style 25 3 2 3 2" xfId="34433" xr:uid="{02A477A0-41B6-4EEE-A11A-54B626AD8E66}"/>
    <cellStyle name="Style 25 3 2 4" xfId="15702" xr:uid="{00000000-0005-0000-0000-0000563D0000}"/>
    <cellStyle name="Style 25 3 2 4 2" xfId="34434" xr:uid="{4665583B-67BE-4B81-900D-0D920A0D2FE8}"/>
    <cellStyle name="Style 25 3 2 5" xfId="15703" xr:uid="{00000000-0005-0000-0000-0000573D0000}"/>
    <cellStyle name="Style 25 3 2 5 2" xfId="34435" xr:uid="{36FD3D17-DD7A-48DE-AF6A-3D6309037B43}"/>
    <cellStyle name="Style 25 3 2 6" xfId="23194" xr:uid="{67B2CFCF-6E73-44AB-BFB5-62D2E9EADB7B}"/>
    <cellStyle name="Style 25 3 3" xfId="15704" xr:uid="{00000000-0005-0000-0000-0000583D0000}"/>
    <cellStyle name="Style 25 3 3 2" xfId="15705" xr:uid="{00000000-0005-0000-0000-0000593D0000}"/>
    <cellStyle name="Style 25 3 3 2 2" xfId="34436" xr:uid="{6F2C9860-D19F-4FF5-A853-31F5BA362E35}"/>
    <cellStyle name="Style 25 3 3 3" xfId="15706" xr:uid="{00000000-0005-0000-0000-00005A3D0000}"/>
    <cellStyle name="Style 25 3 3 3 2" xfId="34437" xr:uid="{D2B42CC8-9AD9-4906-944A-F14C71E220F6}"/>
    <cellStyle name="Style 25 3 3 4" xfId="23195" xr:uid="{6FF2496F-67F3-4603-B4EE-B854A94CCB2D}"/>
    <cellStyle name="Style 25 3 4" xfId="15707" xr:uid="{00000000-0005-0000-0000-00005B3D0000}"/>
    <cellStyle name="Style 25 3 4 2" xfId="34438" xr:uid="{C96907D9-C228-4EF7-82E2-D05E0BF3BF9B}"/>
    <cellStyle name="Style 25 3 4 3" xfId="23756" xr:uid="{FD434F67-8865-4768-BD0A-063352C6702F}"/>
    <cellStyle name="Style 25 3 5" xfId="15708" xr:uid="{00000000-0005-0000-0000-00005C3D0000}"/>
    <cellStyle name="Style 25 3 5 2" xfId="34439" xr:uid="{CA84455E-D7D3-4BD8-8BD8-B53BAE78A81F}"/>
    <cellStyle name="Style 25 3 6" xfId="15709" xr:uid="{00000000-0005-0000-0000-00005D3D0000}"/>
    <cellStyle name="Style 25 3 6 2" xfId="34440" xr:uid="{6C18653F-A228-4EA6-A02E-1DE754F6E648}"/>
    <cellStyle name="Style 25 3 7" xfId="15710" xr:uid="{00000000-0005-0000-0000-00005E3D0000}"/>
    <cellStyle name="Style 25 3 7 2" xfId="34441" xr:uid="{1801EBD0-A104-45B6-9A99-A2CC5D5D9817}"/>
    <cellStyle name="Style 25 3 8" xfId="15711" xr:uid="{00000000-0005-0000-0000-00005F3D0000}"/>
    <cellStyle name="Style 25 3 8 2" xfId="34442" xr:uid="{4F1CD9E3-6494-46D8-94F3-01E0C79A3973}"/>
    <cellStyle name="Style 25 3 9" xfId="23193" xr:uid="{64684080-4235-427E-9659-42EE808824B5}"/>
    <cellStyle name="Style 25 4" xfId="15712" xr:uid="{00000000-0005-0000-0000-0000603D0000}"/>
    <cellStyle name="Style 25 4 2" xfId="15713" xr:uid="{00000000-0005-0000-0000-0000613D0000}"/>
    <cellStyle name="Style 25 4 2 2" xfId="34443" xr:uid="{BD6C7987-BEF4-4D66-8B45-0622D306AC18}"/>
    <cellStyle name="Style 25 4 3" xfId="15714" xr:uid="{00000000-0005-0000-0000-0000623D0000}"/>
    <cellStyle name="Style 25 4 3 2" xfId="34444" xr:uid="{0302BF9B-3FB9-4C3E-98B4-0B53ED4D79BE}"/>
    <cellStyle name="Style 25 4 4" xfId="15715" xr:uid="{00000000-0005-0000-0000-0000633D0000}"/>
    <cellStyle name="Style 25 4 4 2" xfId="34445" xr:uid="{F8454F6B-F173-479C-89C3-8AAAC48B018B}"/>
    <cellStyle name="Style 25 4 5" xfId="15716" xr:uid="{00000000-0005-0000-0000-0000643D0000}"/>
    <cellStyle name="Style 25 4 5 2" xfId="34446" xr:uid="{C648F80E-F3DF-4880-8D87-7C0AB66E9CCA}"/>
    <cellStyle name="Style 25 4 6" xfId="23196" xr:uid="{1E678967-A239-43E5-9C2D-5AD38D5803DA}"/>
    <cellStyle name="Style 25 5" xfId="15717" xr:uid="{00000000-0005-0000-0000-0000653D0000}"/>
    <cellStyle name="Style 25 5 2" xfId="34447" xr:uid="{D610917C-BB96-4EC8-85E4-DB05681CA9C8}"/>
    <cellStyle name="Style 25 5 3" xfId="23752" xr:uid="{AF92B0A9-4423-4D7F-A357-0485A0C43B3A}"/>
    <cellStyle name="Style 25 6" xfId="15718" xr:uid="{00000000-0005-0000-0000-0000663D0000}"/>
    <cellStyle name="Style 25 6 2" xfId="34448" xr:uid="{EC37E67A-8EB5-4D64-A228-91EA97B32696}"/>
    <cellStyle name="Style 25 7" xfId="15719" xr:uid="{00000000-0005-0000-0000-0000673D0000}"/>
    <cellStyle name="Style 25 7 2" xfId="34449" xr:uid="{7061E6C3-C377-4409-B430-BAC3AE4096D4}"/>
    <cellStyle name="Style 25 8" xfId="15720" xr:uid="{00000000-0005-0000-0000-0000683D0000}"/>
    <cellStyle name="Style 25 8 2" xfId="34450" xr:uid="{F40A92CC-D539-434D-B53B-AD0C71130CA6}"/>
    <cellStyle name="Style 25 9" xfId="15721" xr:uid="{00000000-0005-0000-0000-0000693D0000}"/>
    <cellStyle name="Style 25 9 2" xfId="34451" xr:uid="{238D24A4-31B9-480B-BC58-FE64F1E399AC}"/>
    <cellStyle name="Style 26" xfId="15722" xr:uid="{00000000-0005-0000-0000-00006A3D0000}"/>
    <cellStyle name="Style 26 10" xfId="15723" xr:uid="{00000000-0005-0000-0000-00006B3D0000}"/>
    <cellStyle name="Style 26 10 2" xfId="34452" xr:uid="{B3F58A09-5FBB-4019-BD23-D54B4229DAB4}"/>
    <cellStyle name="Style 26 11" xfId="23197" xr:uid="{A3AA767B-9110-4A9C-B6ED-8DAD0A0AA0ED}"/>
    <cellStyle name="Style 26 2" xfId="15724" xr:uid="{00000000-0005-0000-0000-00006C3D0000}"/>
    <cellStyle name="Style 26 2 2" xfId="15725" xr:uid="{00000000-0005-0000-0000-00006D3D0000}"/>
    <cellStyle name="Style 26 2 2 2" xfId="34453" xr:uid="{B2E0CE86-E0DB-4DCC-8D58-D880E560E522}"/>
    <cellStyle name="Style 26 2 3" xfId="15726" xr:uid="{00000000-0005-0000-0000-00006E3D0000}"/>
    <cellStyle name="Style 26 2 3 2" xfId="34454" xr:uid="{7E05D8FA-2EDE-4502-8A12-FF5713441B43}"/>
    <cellStyle name="Style 26 2 4" xfId="15727" xr:uid="{00000000-0005-0000-0000-00006F3D0000}"/>
    <cellStyle name="Style 26 2 4 2" xfId="34455" xr:uid="{15EC75FC-5FB3-4CFF-BC6A-D690952A536D}"/>
    <cellStyle name="Style 26 2 5" xfId="15728" xr:uid="{00000000-0005-0000-0000-0000703D0000}"/>
    <cellStyle name="Style 26 2 5 2" xfId="34456" xr:uid="{09F6CEF1-3D07-4F69-A662-C4835B288E30}"/>
    <cellStyle name="Style 26 2 6" xfId="23198" xr:uid="{00DC5E9B-707C-4EFB-94B9-DCEEBA216E87}"/>
    <cellStyle name="Style 26 3" xfId="15729" xr:uid="{00000000-0005-0000-0000-0000713D0000}"/>
    <cellStyle name="Style 26 3 2" xfId="15730" xr:uid="{00000000-0005-0000-0000-0000723D0000}"/>
    <cellStyle name="Style 26 3 2 2" xfId="34457" xr:uid="{ACF7204A-AA74-47DC-8C96-3E5C6619D22F}"/>
    <cellStyle name="Style 26 3 3" xfId="15731" xr:uid="{00000000-0005-0000-0000-0000733D0000}"/>
    <cellStyle name="Style 26 3 3 2" xfId="34458" xr:uid="{2AB76062-ACB0-4CC5-B3DF-F533A9D6DBA2}"/>
    <cellStyle name="Style 26 3 4" xfId="15732" xr:uid="{00000000-0005-0000-0000-0000743D0000}"/>
    <cellStyle name="Style 26 3 4 2" xfId="34459" xr:uid="{D76776CD-3858-401A-AE09-F34150E76DE1}"/>
    <cellStyle name="Style 26 3 5" xfId="15733" xr:uid="{00000000-0005-0000-0000-0000753D0000}"/>
    <cellStyle name="Style 26 3 5 2" xfId="34460" xr:uid="{88E5A78E-9283-4A1A-9016-813462BCBAF8}"/>
    <cellStyle name="Style 26 3 6" xfId="23199" xr:uid="{10E805B5-CC14-414E-8E3A-8AA9243C3C73}"/>
    <cellStyle name="Style 26 4" xfId="15734" xr:uid="{00000000-0005-0000-0000-0000763D0000}"/>
    <cellStyle name="Style 26 4 2" xfId="34461" xr:uid="{22760728-0426-4D27-A917-AB7F0E2068FF}"/>
    <cellStyle name="Style 26 4 3" xfId="23758" xr:uid="{2AB4718A-DF62-4BBD-BC9B-C76BFF519BB2}"/>
    <cellStyle name="Style 26 5" xfId="15735" xr:uid="{00000000-0005-0000-0000-0000773D0000}"/>
    <cellStyle name="Style 26 5 2" xfId="34462" xr:uid="{31C9B904-9673-41D1-8C35-D0839BD17EB1}"/>
    <cellStyle name="Style 26 6" xfId="15736" xr:uid="{00000000-0005-0000-0000-0000783D0000}"/>
    <cellStyle name="Style 26 6 2" xfId="34463" xr:uid="{13ED0EAA-3F55-4351-AF66-D30A60D0AAB8}"/>
    <cellStyle name="Style 26 7" xfId="15737" xr:uid="{00000000-0005-0000-0000-0000793D0000}"/>
    <cellStyle name="Style 26 7 2" xfId="34464" xr:uid="{6710AEF2-F707-4E99-9872-CF3E42BD013F}"/>
    <cellStyle name="Style 26 8" xfId="15738" xr:uid="{00000000-0005-0000-0000-00007A3D0000}"/>
    <cellStyle name="Style 26 8 2" xfId="34465" xr:uid="{0214DD87-8F32-4E6D-8EFA-19C758B29067}"/>
    <cellStyle name="Style 26 9" xfId="15739" xr:uid="{00000000-0005-0000-0000-00007B3D0000}"/>
    <cellStyle name="Style 26 9 2" xfId="34466" xr:uid="{0ED490C2-3170-41AF-948A-B956F8CC50F7}"/>
    <cellStyle name="Style 27" xfId="15740" xr:uid="{00000000-0005-0000-0000-00007C3D0000}"/>
    <cellStyle name="Style 27 2" xfId="15741" xr:uid="{00000000-0005-0000-0000-00007D3D0000}"/>
    <cellStyle name="Style 27 2 2" xfId="15742" xr:uid="{00000000-0005-0000-0000-00007E3D0000}"/>
    <cellStyle name="Style 27 2 2 2" xfId="34467" xr:uid="{B29937E4-7659-478A-9E31-00FD568D1F50}"/>
    <cellStyle name="Style 27 2 3" xfId="15743" xr:uid="{00000000-0005-0000-0000-00007F3D0000}"/>
    <cellStyle name="Style 27 2 3 2" xfId="34468" xr:uid="{A48B87E0-3A47-42E2-A158-B5972E85FB8F}"/>
    <cellStyle name="Style 27 2 4" xfId="15744" xr:uid="{00000000-0005-0000-0000-0000803D0000}"/>
    <cellStyle name="Style 27 2 4 2" xfId="34469" xr:uid="{DA1BCCB9-2EFE-4D3B-BD4C-BBDC372F32D0}"/>
    <cellStyle name="Style 27 2 5" xfId="15745" xr:uid="{00000000-0005-0000-0000-0000813D0000}"/>
    <cellStyle name="Style 27 2 5 2" xfId="34470" xr:uid="{6BFFFAE8-432B-4009-AAEF-24D18ED3A62A}"/>
    <cellStyle name="Style 27 2 6" xfId="23201" xr:uid="{359E1EF7-5D33-44F9-BDEC-4D4BD52FD20D}"/>
    <cellStyle name="Style 27 3" xfId="15746" xr:uid="{00000000-0005-0000-0000-0000823D0000}"/>
    <cellStyle name="Style 27 3 2" xfId="34471" xr:uid="{7ED3D8CB-E0C5-48BD-8121-404F651E41F2}"/>
    <cellStyle name="Style 27 4" xfId="15747" xr:uid="{00000000-0005-0000-0000-0000833D0000}"/>
    <cellStyle name="Style 27 4 2" xfId="34472" xr:uid="{D0443DA8-05D6-46AB-8D52-20A752425DD9}"/>
    <cellStyle name="Style 27 5" xfId="15748" xr:uid="{00000000-0005-0000-0000-0000843D0000}"/>
    <cellStyle name="Style 27 5 2" xfId="34473" xr:uid="{09603DCD-D25E-4D9F-B080-A6A72DFA7962}"/>
    <cellStyle name="Style 27 6" xfId="15749" xr:uid="{00000000-0005-0000-0000-0000853D0000}"/>
    <cellStyle name="Style 27 6 2" xfId="34474" xr:uid="{73250C98-6D2B-433C-B9FF-617C9E19D728}"/>
    <cellStyle name="Style 27 7" xfId="23200" xr:uid="{57A6F3FD-FD2C-495F-B153-DA8439D6F9CC}"/>
    <cellStyle name="Style 35" xfId="15750" xr:uid="{00000000-0005-0000-0000-0000863D0000}"/>
    <cellStyle name="Style 35 2" xfId="15751" xr:uid="{00000000-0005-0000-0000-0000873D0000}"/>
    <cellStyle name="Style 35 2 2" xfId="15752" xr:uid="{00000000-0005-0000-0000-0000883D0000}"/>
    <cellStyle name="Style 35 2 2 2" xfId="34475" xr:uid="{ADE47467-281B-473D-BA02-90C2DE03C4E8}"/>
    <cellStyle name="Style 35 2 3" xfId="15753" xr:uid="{00000000-0005-0000-0000-0000893D0000}"/>
    <cellStyle name="Style 35 2 3 2" xfId="34476" xr:uid="{567B2F39-826A-40BA-9487-E57D196C4674}"/>
    <cellStyle name="Style 35 2 4" xfId="15754" xr:uid="{00000000-0005-0000-0000-00008A3D0000}"/>
    <cellStyle name="Style 35 2 4 2" xfId="34477" xr:uid="{3C166681-3B9F-4D24-A889-E6BE0F38BEBB}"/>
    <cellStyle name="Style 35 2 5" xfId="15755" xr:uid="{00000000-0005-0000-0000-00008B3D0000}"/>
    <cellStyle name="Style 35 2 5 2" xfId="34478" xr:uid="{F422DB76-E1A7-45B5-9DD2-4323FEBCF6C3}"/>
    <cellStyle name="Style 35 2 6" xfId="23203" xr:uid="{ABBAA099-5B99-4400-A1A3-FD5CF85170FE}"/>
    <cellStyle name="Style 35 3" xfId="15756" xr:uid="{00000000-0005-0000-0000-00008C3D0000}"/>
    <cellStyle name="Style 35 3 2" xfId="15757" xr:uid="{00000000-0005-0000-0000-00008D3D0000}"/>
    <cellStyle name="Style 35 3 2 2" xfId="34479" xr:uid="{1A1B0DED-2280-49E3-976E-4104A08270F4}"/>
    <cellStyle name="Style 35 3 3" xfId="15758" xr:uid="{00000000-0005-0000-0000-00008E3D0000}"/>
    <cellStyle name="Style 35 3 3 2" xfId="34480" xr:uid="{FBE7497E-8A47-4C24-83E8-13B82875A75B}"/>
    <cellStyle name="Style 35 3 4" xfId="15759" xr:uid="{00000000-0005-0000-0000-00008F3D0000}"/>
    <cellStyle name="Style 35 3 4 2" xfId="34481" xr:uid="{41F8F70D-D8CC-430E-ABB9-3EDDAD806895}"/>
    <cellStyle name="Style 35 3 5" xfId="15760" xr:uid="{00000000-0005-0000-0000-0000903D0000}"/>
    <cellStyle name="Style 35 3 5 2" xfId="34482" xr:uid="{6A8BFAFA-74E8-43A3-837F-48BB3CE0B88A}"/>
    <cellStyle name="Style 35 3 6" xfId="23204" xr:uid="{643C7818-1CA2-4D6D-AC13-94D29EA0D442}"/>
    <cellStyle name="Style 35 4" xfId="15761" xr:uid="{00000000-0005-0000-0000-0000913D0000}"/>
    <cellStyle name="Style 35 4 2" xfId="34483" xr:uid="{E51B53BA-CD38-47AC-B593-437F076D041F}"/>
    <cellStyle name="Style 35 5" xfId="15762" xr:uid="{00000000-0005-0000-0000-0000923D0000}"/>
    <cellStyle name="Style 35 5 2" xfId="34484" xr:uid="{56F28371-5B50-4B61-B55F-951972E3B354}"/>
    <cellStyle name="Style 35 6" xfId="15763" xr:uid="{00000000-0005-0000-0000-0000933D0000}"/>
    <cellStyle name="Style 35 6 2" xfId="34485" xr:uid="{9AEB6D91-5B2B-4D67-BBFA-385B9C547207}"/>
    <cellStyle name="Style 35 7" xfId="15764" xr:uid="{00000000-0005-0000-0000-0000943D0000}"/>
    <cellStyle name="Style 35 7 2" xfId="34486" xr:uid="{E1BCB31F-2B37-40CC-B670-99E12BD3D633}"/>
    <cellStyle name="Style 35 8" xfId="23202" xr:uid="{F869AEC3-29DD-4343-BD02-84B6DDE2BAE1}"/>
    <cellStyle name="Style 36" xfId="15765" xr:uid="{00000000-0005-0000-0000-0000953D0000}"/>
    <cellStyle name="Style 36 2" xfId="15766" xr:uid="{00000000-0005-0000-0000-0000963D0000}"/>
    <cellStyle name="Style 36 2 2" xfId="15767" xr:uid="{00000000-0005-0000-0000-0000973D0000}"/>
    <cellStyle name="Style 36 2 2 2" xfId="34487" xr:uid="{75F11BF0-CE95-4FB8-9CFD-8F4DC117B325}"/>
    <cellStyle name="Style 36 2 3" xfId="15768" xr:uid="{00000000-0005-0000-0000-0000983D0000}"/>
    <cellStyle name="Style 36 2 3 2" xfId="34488" xr:uid="{58538177-45C2-4745-9401-3B1D5D7117C6}"/>
    <cellStyle name="Style 36 2 4" xfId="15769" xr:uid="{00000000-0005-0000-0000-0000993D0000}"/>
    <cellStyle name="Style 36 2 4 2" xfId="34489" xr:uid="{1A2BC0ED-3B6E-4EAE-BF51-81726882CDA4}"/>
    <cellStyle name="Style 36 2 5" xfId="15770" xr:uid="{00000000-0005-0000-0000-00009A3D0000}"/>
    <cellStyle name="Style 36 2 5 2" xfId="34490" xr:uid="{153E827E-E207-49F6-8361-7362ACBF6F13}"/>
    <cellStyle name="Style 36 2 6" xfId="23206" xr:uid="{079C5C7A-9C7C-4D09-BD82-11718A21EE43}"/>
    <cellStyle name="Style 36 3" xfId="15771" xr:uid="{00000000-0005-0000-0000-00009B3D0000}"/>
    <cellStyle name="Style 36 3 2" xfId="34491" xr:uid="{9AD0F775-AAEF-4EC4-BDBB-7D3901590926}"/>
    <cellStyle name="Style 36 4" xfId="15772" xr:uid="{00000000-0005-0000-0000-00009C3D0000}"/>
    <cellStyle name="Style 36 4 2" xfId="34492" xr:uid="{7B57AEF6-3B01-4D02-A60B-61F5C1CAB3A7}"/>
    <cellStyle name="Style 36 5" xfId="15773" xr:uid="{00000000-0005-0000-0000-00009D3D0000}"/>
    <cellStyle name="Style 36 5 2" xfId="34493" xr:uid="{BD1772BD-EFAB-49E0-B6CB-D44C5D6F43D8}"/>
    <cellStyle name="Style 36 6" xfId="15774" xr:uid="{00000000-0005-0000-0000-00009E3D0000}"/>
    <cellStyle name="Style 36 6 2" xfId="34494" xr:uid="{11ABE753-944A-4094-A855-121B8287D450}"/>
    <cellStyle name="Style 36 7" xfId="23205" xr:uid="{8687FDF9-8F2D-4324-B0F0-8C07F93ACA7A}"/>
    <cellStyle name="Style 37" xfId="15775" xr:uid="{00000000-0005-0000-0000-00009F3D0000}"/>
    <cellStyle name="Style 37 2" xfId="15776" xr:uid="{00000000-0005-0000-0000-0000A03D0000}"/>
    <cellStyle name="Style 37 2 2" xfId="15777" xr:uid="{00000000-0005-0000-0000-0000A13D0000}"/>
    <cellStyle name="Style 37 2 2 2" xfId="34495" xr:uid="{6B1FBA9D-50C5-493D-B47B-A3A3BADDA4C9}"/>
    <cellStyle name="Style 37 2 3" xfId="15778" xr:uid="{00000000-0005-0000-0000-0000A23D0000}"/>
    <cellStyle name="Style 37 2 3 2" xfId="34496" xr:uid="{D5CB5390-F7E5-4970-A012-C2F7E1469E84}"/>
    <cellStyle name="Style 37 2 4" xfId="15779" xr:uid="{00000000-0005-0000-0000-0000A33D0000}"/>
    <cellStyle name="Style 37 2 4 2" xfId="34497" xr:uid="{A1C0ADA1-D96A-41A8-A444-B4CDC7713E3B}"/>
    <cellStyle name="Style 37 2 5" xfId="15780" xr:uid="{00000000-0005-0000-0000-0000A43D0000}"/>
    <cellStyle name="Style 37 2 5 2" xfId="34498" xr:uid="{3211316A-40D7-43D6-9BA3-DAC34309263E}"/>
    <cellStyle name="Style 37 2 6" xfId="23208" xr:uid="{7ADD33F8-B110-490D-A791-0F7F38BB78F5}"/>
    <cellStyle name="Style 37 3" xfId="15781" xr:uid="{00000000-0005-0000-0000-0000A53D0000}"/>
    <cellStyle name="Style 37 3 2" xfId="34499" xr:uid="{522BB494-81AC-4AAA-BDA4-9CF6477233F9}"/>
    <cellStyle name="Style 37 4" xfId="15782" xr:uid="{00000000-0005-0000-0000-0000A63D0000}"/>
    <cellStyle name="Style 37 4 2" xfId="34500" xr:uid="{7124FE9A-273F-4AB4-A129-ADD6D0EE688B}"/>
    <cellStyle name="Style 37 5" xfId="15783" xr:uid="{00000000-0005-0000-0000-0000A73D0000}"/>
    <cellStyle name="Style 37 5 2" xfId="34501" xr:uid="{5B569F2B-D6C5-4B2C-B4F5-9A81CE6302A1}"/>
    <cellStyle name="Style 37 6" xfId="15784" xr:uid="{00000000-0005-0000-0000-0000A83D0000}"/>
    <cellStyle name="Style 37 6 2" xfId="34502" xr:uid="{8D6D8FBB-72BF-4EEF-A240-8FA1F6CEBC04}"/>
    <cellStyle name="Style 37 7" xfId="23207" xr:uid="{346AAA33-E6AD-4A1F-8075-27AD4F49A2DE}"/>
    <cellStyle name="Style 38" xfId="15785" xr:uid="{00000000-0005-0000-0000-0000A93D0000}"/>
    <cellStyle name="Style 38 2" xfId="15786" xr:uid="{00000000-0005-0000-0000-0000AA3D0000}"/>
    <cellStyle name="Style 38 2 2" xfId="15787" xr:uid="{00000000-0005-0000-0000-0000AB3D0000}"/>
    <cellStyle name="Style 38 2 2 2" xfId="34503" xr:uid="{B132D0CC-80D0-4BC8-8A5F-0BD7586909AF}"/>
    <cellStyle name="Style 38 2 3" xfId="15788" xr:uid="{00000000-0005-0000-0000-0000AC3D0000}"/>
    <cellStyle name="Style 38 2 3 2" xfId="34504" xr:uid="{86C4C211-3887-4DC3-84BB-685EC437AE5F}"/>
    <cellStyle name="Style 38 2 4" xfId="15789" xr:uid="{00000000-0005-0000-0000-0000AD3D0000}"/>
    <cellStyle name="Style 38 2 4 2" xfId="34505" xr:uid="{E5659876-76F2-40BF-A83E-EA0AFEE05615}"/>
    <cellStyle name="Style 38 2 5" xfId="15790" xr:uid="{00000000-0005-0000-0000-0000AE3D0000}"/>
    <cellStyle name="Style 38 2 5 2" xfId="34506" xr:uid="{EBE3369E-A5E9-4579-A6BE-526A9D02858F}"/>
    <cellStyle name="Style 38 2 6" xfId="23210" xr:uid="{763DB296-4092-4435-BCCB-70B834929C16}"/>
    <cellStyle name="Style 38 3" xfId="15791" xr:uid="{00000000-0005-0000-0000-0000AF3D0000}"/>
    <cellStyle name="Style 38 3 2" xfId="34507" xr:uid="{B80F4C08-8849-40EB-89AE-D731055F6871}"/>
    <cellStyle name="Style 38 4" xfId="15792" xr:uid="{00000000-0005-0000-0000-0000B03D0000}"/>
    <cellStyle name="Style 38 4 2" xfId="34508" xr:uid="{C3906EDA-474D-47A9-B66C-373D68303513}"/>
    <cellStyle name="Style 38 5" xfId="15793" xr:uid="{00000000-0005-0000-0000-0000B13D0000}"/>
    <cellStyle name="Style 38 5 2" xfId="34509" xr:uid="{7E9EE798-A00D-4323-A520-9395AA4D7BD5}"/>
    <cellStyle name="Style 38 6" xfId="15794" xr:uid="{00000000-0005-0000-0000-0000B23D0000}"/>
    <cellStyle name="Style 38 6 2" xfId="34510" xr:uid="{F4818C74-DF7F-43F8-B318-B712F9A11F8F}"/>
    <cellStyle name="Style 38 7" xfId="23209" xr:uid="{B7FB1FF8-23D1-4CB9-AB2A-7614375954D1}"/>
    <cellStyle name="Style 39" xfId="15795" xr:uid="{00000000-0005-0000-0000-0000B33D0000}"/>
    <cellStyle name="Style 39 2" xfId="15796" xr:uid="{00000000-0005-0000-0000-0000B43D0000}"/>
    <cellStyle name="Style 39 2 2" xfId="15797" xr:uid="{00000000-0005-0000-0000-0000B53D0000}"/>
    <cellStyle name="Style 39 2 2 2" xfId="34511" xr:uid="{8F284FF5-9494-4809-9666-4694B0767A34}"/>
    <cellStyle name="Style 39 2 3" xfId="15798" xr:uid="{00000000-0005-0000-0000-0000B63D0000}"/>
    <cellStyle name="Style 39 2 3 2" xfId="34512" xr:uid="{422D3EA5-3676-4C26-BD55-9EA23B10CC4C}"/>
    <cellStyle name="Style 39 2 4" xfId="15799" xr:uid="{00000000-0005-0000-0000-0000B73D0000}"/>
    <cellStyle name="Style 39 2 4 2" xfId="34513" xr:uid="{8C636AA7-3FD7-4661-86BC-BEDB5C706282}"/>
    <cellStyle name="Style 39 2 5" xfId="15800" xr:uid="{00000000-0005-0000-0000-0000B83D0000}"/>
    <cellStyle name="Style 39 2 5 2" xfId="34514" xr:uid="{91A52BC2-350A-4DC8-8FBD-5D2A55D327D4}"/>
    <cellStyle name="Style 39 2 6" xfId="23212" xr:uid="{5FE400A2-C5F5-4200-8C17-9BAD999731E6}"/>
    <cellStyle name="Style 39 3" xfId="15801" xr:uid="{00000000-0005-0000-0000-0000B93D0000}"/>
    <cellStyle name="Style 39 3 2" xfId="15802" xr:uid="{00000000-0005-0000-0000-0000BA3D0000}"/>
    <cellStyle name="Style 39 3 2 2" xfId="34515" xr:uid="{9DEFFA3C-77C9-449F-83CA-AC52CB152BB9}"/>
    <cellStyle name="Style 39 3 3" xfId="15803" xr:uid="{00000000-0005-0000-0000-0000BB3D0000}"/>
    <cellStyle name="Style 39 3 3 2" xfId="34516" xr:uid="{187141F0-CC4B-47E2-AED2-67526DF3FB26}"/>
    <cellStyle name="Style 39 3 4" xfId="15804" xr:uid="{00000000-0005-0000-0000-0000BC3D0000}"/>
    <cellStyle name="Style 39 3 4 2" xfId="34517" xr:uid="{BE36A9CE-DBC0-45BB-BF28-C70DF61CFF92}"/>
    <cellStyle name="Style 39 3 5" xfId="15805" xr:uid="{00000000-0005-0000-0000-0000BD3D0000}"/>
    <cellStyle name="Style 39 3 5 2" xfId="34518" xr:uid="{19D3F0A2-5434-4D62-A703-62499D167C34}"/>
    <cellStyle name="Style 39 3 6" xfId="23213" xr:uid="{71748F5E-0AEE-479B-8A42-3D36FC3AE738}"/>
    <cellStyle name="Style 39 4" xfId="15806" xr:uid="{00000000-0005-0000-0000-0000BE3D0000}"/>
    <cellStyle name="Style 39 4 2" xfId="34519" xr:uid="{A57DA10D-5C87-4E76-9457-CFBCCBCC2C7D}"/>
    <cellStyle name="Style 39 5" xfId="15807" xr:uid="{00000000-0005-0000-0000-0000BF3D0000}"/>
    <cellStyle name="Style 39 5 2" xfId="34520" xr:uid="{73EE42D6-0FEB-480F-B4EC-FA267A4B6249}"/>
    <cellStyle name="Style 39 6" xfId="15808" xr:uid="{00000000-0005-0000-0000-0000C03D0000}"/>
    <cellStyle name="Style 39 6 2" xfId="34521" xr:uid="{AA1D28D9-31E4-4476-8FC0-A64F055A469D}"/>
    <cellStyle name="Style 39 7" xfId="15809" xr:uid="{00000000-0005-0000-0000-0000C13D0000}"/>
    <cellStyle name="Style 39 7 2" xfId="34522" xr:uid="{4C0DB68D-ECA2-4937-BBB7-1D5CFCCDB207}"/>
    <cellStyle name="Style 39 8" xfId="23211" xr:uid="{A0262B97-03EF-40B8-9582-A26649C61C11}"/>
    <cellStyle name="Style 40" xfId="15810" xr:uid="{00000000-0005-0000-0000-0000C23D0000}"/>
    <cellStyle name="Style 40 2" xfId="15811" xr:uid="{00000000-0005-0000-0000-0000C33D0000}"/>
    <cellStyle name="Style 40 2 2" xfId="15812" xr:uid="{00000000-0005-0000-0000-0000C43D0000}"/>
    <cellStyle name="Style 40 2 2 2" xfId="34523" xr:uid="{3288EA47-7ED3-4FA1-8ADC-69D682FF4797}"/>
    <cellStyle name="Style 40 2 3" xfId="15813" xr:uid="{00000000-0005-0000-0000-0000C53D0000}"/>
    <cellStyle name="Style 40 2 3 2" xfId="34524" xr:uid="{A84F4454-4157-496E-9928-760C8CDBEBC7}"/>
    <cellStyle name="Style 40 2 4" xfId="15814" xr:uid="{00000000-0005-0000-0000-0000C63D0000}"/>
    <cellStyle name="Style 40 2 4 2" xfId="34525" xr:uid="{48A33B6D-FD23-459F-A609-44B9E8260E80}"/>
    <cellStyle name="Style 40 2 5" xfId="15815" xr:uid="{00000000-0005-0000-0000-0000C73D0000}"/>
    <cellStyle name="Style 40 2 5 2" xfId="34526" xr:uid="{2227C45C-CDE6-472A-B5BC-74175DC143DB}"/>
    <cellStyle name="Style 40 2 6" xfId="23215" xr:uid="{993C8567-C711-40D2-BCD9-B413379409F9}"/>
    <cellStyle name="Style 40 3" xfId="15816" xr:uid="{00000000-0005-0000-0000-0000C83D0000}"/>
    <cellStyle name="Style 40 3 2" xfId="34527" xr:uid="{7E9A3C12-63E0-4678-9475-FE47CF137B3A}"/>
    <cellStyle name="Style 40 4" xfId="15817" xr:uid="{00000000-0005-0000-0000-0000C93D0000}"/>
    <cellStyle name="Style 40 4 2" xfId="34528" xr:uid="{F84DCB73-F85F-41CE-8A89-C1DCDC0F8FB5}"/>
    <cellStyle name="Style 40 5" xfId="15818" xr:uid="{00000000-0005-0000-0000-0000CA3D0000}"/>
    <cellStyle name="Style 40 5 2" xfId="34529" xr:uid="{339144B2-BACE-4117-8D9C-B3764CC0C597}"/>
    <cellStyle name="Style 40 6" xfId="15819" xr:uid="{00000000-0005-0000-0000-0000CB3D0000}"/>
    <cellStyle name="Style 40 6 2" xfId="34530" xr:uid="{C5815A3A-68D4-4305-B392-7E9A3059BCDA}"/>
    <cellStyle name="Style 40 7" xfId="23214" xr:uid="{A982F571-5430-4DC5-BADF-B5E8CA0F3F80}"/>
    <cellStyle name="Style 41" xfId="15820" xr:uid="{00000000-0005-0000-0000-0000CC3D0000}"/>
    <cellStyle name="Style 41 2" xfId="15821" xr:uid="{00000000-0005-0000-0000-0000CD3D0000}"/>
    <cellStyle name="Style 41 2 2" xfId="15822" xr:uid="{00000000-0005-0000-0000-0000CE3D0000}"/>
    <cellStyle name="Style 41 2 2 2" xfId="34531" xr:uid="{43EAA317-6B81-4132-9B2E-D3451CFBB009}"/>
    <cellStyle name="Style 41 2 3" xfId="15823" xr:uid="{00000000-0005-0000-0000-0000CF3D0000}"/>
    <cellStyle name="Style 41 2 3 2" xfId="34532" xr:uid="{845E012D-F0B8-47EE-8506-06C415462049}"/>
    <cellStyle name="Style 41 2 4" xfId="15824" xr:uid="{00000000-0005-0000-0000-0000D03D0000}"/>
    <cellStyle name="Style 41 2 4 2" xfId="34533" xr:uid="{ED93A6DB-C79B-400E-B467-AD70ACFB2CB6}"/>
    <cellStyle name="Style 41 2 5" xfId="15825" xr:uid="{00000000-0005-0000-0000-0000D13D0000}"/>
    <cellStyle name="Style 41 2 5 2" xfId="34534" xr:uid="{75598804-864D-456B-AE60-E1EE7489C616}"/>
    <cellStyle name="Style 41 2 6" xfId="23217" xr:uid="{F197EAAE-B952-4775-B9CC-9C41E51680E8}"/>
    <cellStyle name="Style 41 3" xfId="15826" xr:uid="{00000000-0005-0000-0000-0000D23D0000}"/>
    <cellStyle name="Style 41 3 2" xfId="34535" xr:uid="{AE6EBE4D-7737-4BAB-BE10-8507B30AFD01}"/>
    <cellStyle name="Style 41 4" xfId="15827" xr:uid="{00000000-0005-0000-0000-0000D33D0000}"/>
    <cellStyle name="Style 41 4 2" xfId="34536" xr:uid="{74222AF3-208E-4575-A191-D231650AC1BE}"/>
    <cellStyle name="Style 41 5" xfId="15828" xr:uid="{00000000-0005-0000-0000-0000D43D0000}"/>
    <cellStyle name="Style 41 5 2" xfId="34537" xr:uid="{AB091381-3DE6-4655-9D8D-9FB338337080}"/>
    <cellStyle name="Style 41 6" xfId="15829" xr:uid="{00000000-0005-0000-0000-0000D53D0000}"/>
    <cellStyle name="Style 41 6 2" xfId="34538" xr:uid="{730444AA-3661-4980-9C67-9FA5805E6F16}"/>
    <cellStyle name="Style 41 7" xfId="23216" xr:uid="{97C2C536-7BB0-4DC6-9421-E892B1363D6C}"/>
    <cellStyle name="Style 46" xfId="15830" xr:uid="{00000000-0005-0000-0000-0000D63D0000}"/>
    <cellStyle name="Style 46 2" xfId="15831" xr:uid="{00000000-0005-0000-0000-0000D73D0000}"/>
    <cellStyle name="Style 46 2 2" xfId="15832" xr:uid="{00000000-0005-0000-0000-0000D83D0000}"/>
    <cellStyle name="Style 46 2 2 2" xfId="34539" xr:uid="{4ECAEC8C-071F-49A1-BB99-69E9C84AA2E9}"/>
    <cellStyle name="Style 46 2 3" xfId="15833" xr:uid="{00000000-0005-0000-0000-0000D93D0000}"/>
    <cellStyle name="Style 46 2 3 2" xfId="34540" xr:uid="{1E586466-51B6-4AE7-8C40-F50943E5AB43}"/>
    <cellStyle name="Style 46 2 4" xfId="15834" xr:uid="{00000000-0005-0000-0000-0000DA3D0000}"/>
    <cellStyle name="Style 46 2 4 2" xfId="34541" xr:uid="{4E65B191-F7F1-4BD8-98FC-FB1218B55E41}"/>
    <cellStyle name="Style 46 2 5" xfId="15835" xr:uid="{00000000-0005-0000-0000-0000DB3D0000}"/>
    <cellStyle name="Style 46 2 5 2" xfId="34542" xr:uid="{388AC471-3119-4C84-86D2-3683B9D97D4C}"/>
    <cellStyle name="Style 46 2 6" xfId="23219" xr:uid="{6F4CC3A7-F30F-4EDA-B4E7-027C6901A961}"/>
    <cellStyle name="Style 46 3" xfId="15836" xr:uid="{00000000-0005-0000-0000-0000DC3D0000}"/>
    <cellStyle name="Style 46 3 2" xfId="15837" xr:uid="{00000000-0005-0000-0000-0000DD3D0000}"/>
    <cellStyle name="Style 46 3 2 2" xfId="34543" xr:uid="{CAB5B4B2-7385-4774-A7FD-69333B65365F}"/>
    <cellStyle name="Style 46 3 3" xfId="15838" xr:uid="{00000000-0005-0000-0000-0000DE3D0000}"/>
    <cellStyle name="Style 46 3 3 2" xfId="34544" xr:uid="{E13013C1-13A2-4CA4-95C7-4AF004A834F3}"/>
    <cellStyle name="Style 46 3 4" xfId="15839" xr:uid="{00000000-0005-0000-0000-0000DF3D0000}"/>
    <cellStyle name="Style 46 3 4 2" xfId="34545" xr:uid="{2A3EBB83-414B-4F15-8387-EDA435A92811}"/>
    <cellStyle name="Style 46 3 5" xfId="15840" xr:uid="{00000000-0005-0000-0000-0000E03D0000}"/>
    <cellStyle name="Style 46 3 5 2" xfId="34546" xr:uid="{F787C458-C181-4EF0-B77F-E5CC9FD85FC0}"/>
    <cellStyle name="Style 46 3 6" xfId="23220" xr:uid="{2840FE1C-4ADB-4A53-BED2-016E4CAE323B}"/>
    <cellStyle name="Style 46 4" xfId="15841" xr:uid="{00000000-0005-0000-0000-0000E13D0000}"/>
    <cellStyle name="Style 46 4 2" xfId="34547" xr:uid="{1FDF72D1-4D6A-450B-ACEB-96FE1CFFA282}"/>
    <cellStyle name="Style 46 5" xfId="15842" xr:uid="{00000000-0005-0000-0000-0000E23D0000}"/>
    <cellStyle name="Style 46 5 2" xfId="34548" xr:uid="{46CC13A9-6302-4879-B4F4-86BEAA32547F}"/>
    <cellStyle name="Style 46 6" xfId="15843" xr:uid="{00000000-0005-0000-0000-0000E33D0000}"/>
    <cellStyle name="Style 46 6 2" xfId="34549" xr:uid="{22F5E972-F8D9-4CEE-BF87-CD8173BFFB52}"/>
    <cellStyle name="Style 46 7" xfId="15844" xr:uid="{00000000-0005-0000-0000-0000E43D0000}"/>
    <cellStyle name="Style 46 7 2" xfId="34550" xr:uid="{6F376881-0E9D-45A3-91DC-E65D9BDE1D46}"/>
    <cellStyle name="Style 46 8" xfId="23218" xr:uid="{1151FF56-42B0-473B-8AC3-7CAF5492DCAE}"/>
    <cellStyle name="Style 47" xfId="15845" xr:uid="{00000000-0005-0000-0000-0000E53D0000}"/>
    <cellStyle name="Style 47 2" xfId="15846" xr:uid="{00000000-0005-0000-0000-0000E63D0000}"/>
    <cellStyle name="Style 47 2 2" xfId="15847" xr:uid="{00000000-0005-0000-0000-0000E73D0000}"/>
    <cellStyle name="Style 47 2 2 2" xfId="34551" xr:uid="{FA159552-DDEC-4712-AD0E-E89D7EFD54C1}"/>
    <cellStyle name="Style 47 2 3" xfId="15848" xr:uid="{00000000-0005-0000-0000-0000E83D0000}"/>
    <cellStyle name="Style 47 2 3 2" xfId="34552" xr:uid="{5DF9C11C-68B5-4FE8-9CFB-F580262D3BAF}"/>
    <cellStyle name="Style 47 2 4" xfId="15849" xr:uid="{00000000-0005-0000-0000-0000E93D0000}"/>
    <cellStyle name="Style 47 2 4 2" xfId="34553" xr:uid="{E73CEDBA-3AA8-4253-A6A9-F8BDE6A0523F}"/>
    <cellStyle name="Style 47 2 5" xfId="15850" xr:uid="{00000000-0005-0000-0000-0000EA3D0000}"/>
    <cellStyle name="Style 47 2 5 2" xfId="34554" xr:uid="{F6E68DB9-0F22-4243-AD11-221CFD9BD260}"/>
    <cellStyle name="Style 47 2 6" xfId="23222" xr:uid="{CE1995C4-70D4-4EF9-8047-DBD643BC4B6E}"/>
    <cellStyle name="Style 47 3" xfId="15851" xr:uid="{00000000-0005-0000-0000-0000EB3D0000}"/>
    <cellStyle name="Style 47 3 2" xfId="34555" xr:uid="{47412908-0CDA-4C6B-AC5C-9BAAB528479C}"/>
    <cellStyle name="Style 47 4" xfId="15852" xr:uid="{00000000-0005-0000-0000-0000EC3D0000}"/>
    <cellStyle name="Style 47 4 2" xfId="34556" xr:uid="{5B4A0853-F394-4C1B-9DBE-D2628DF86EC7}"/>
    <cellStyle name="Style 47 5" xfId="15853" xr:uid="{00000000-0005-0000-0000-0000ED3D0000}"/>
    <cellStyle name="Style 47 5 2" xfId="34557" xr:uid="{98ED160E-F554-4B58-9BBF-7D4A59F0458D}"/>
    <cellStyle name="Style 47 6" xfId="15854" xr:uid="{00000000-0005-0000-0000-0000EE3D0000}"/>
    <cellStyle name="Style 47 6 2" xfId="34558" xr:uid="{C699292B-5368-43BB-86A8-314D6C64FEF5}"/>
    <cellStyle name="Style 47 7" xfId="23221" xr:uid="{DCF666CB-C42A-4E9F-BE78-E607A653D6AB}"/>
    <cellStyle name="Style 48" xfId="15855" xr:uid="{00000000-0005-0000-0000-0000EF3D0000}"/>
    <cellStyle name="Style 48 2" xfId="15856" xr:uid="{00000000-0005-0000-0000-0000F03D0000}"/>
    <cellStyle name="Style 48 2 2" xfId="15857" xr:uid="{00000000-0005-0000-0000-0000F13D0000}"/>
    <cellStyle name="Style 48 2 2 2" xfId="34559" xr:uid="{301A678B-D61F-432F-87A6-6F98A100E0C1}"/>
    <cellStyle name="Style 48 2 3" xfId="15858" xr:uid="{00000000-0005-0000-0000-0000F23D0000}"/>
    <cellStyle name="Style 48 2 3 2" xfId="34560" xr:uid="{F6259C4E-F331-44F0-9341-DC3BE35A0E26}"/>
    <cellStyle name="Style 48 2 4" xfId="15859" xr:uid="{00000000-0005-0000-0000-0000F33D0000}"/>
    <cellStyle name="Style 48 2 4 2" xfId="34561" xr:uid="{38230A1F-912A-4A98-A9E8-486496629330}"/>
    <cellStyle name="Style 48 2 5" xfId="15860" xr:uid="{00000000-0005-0000-0000-0000F43D0000}"/>
    <cellStyle name="Style 48 2 5 2" xfId="34562" xr:uid="{0834CD1F-50C0-4AD4-A98D-95341BB54DEB}"/>
    <cellStyle name="Style 48 2 6" xfId="23224" xr:uid="{4E7488A7-76CD-4AB5-9FA7-F314A4F669CC}"/>
    <cellStyle name="Style 48 3" xfId="15861" xr:uid="{00000000-0005-0000-0000-0000F53D0000}"/>
    <cellStyle name="Style 48 3 2" xfId="34563" xr:uid="{8453E26B-B92E-4687-896A-FB23FCB5805A}"/>
    <cellStyle name="Style 48 4" xfId="15862" xr:uid="{00000000-0005-0000-0000-0000F63D0000}"/>
    <cellStyle name="Style 48 4 2" xfId="34564" xr:uid="{EFDEF14A-F452-433A-BF64-3E766C3B8EB1}"/>
    <cellStyle name="Style 48 5" xfId="15863" xr:uid="{00000000-0005-0000-0000-0000F73D0000}"/>
    <cellStyle name="Style 48 5 2" xfId="34565" xr:uid="{2B53FBE3-8F22-4483-AF96-E88FEB2A8F50}"/>
    <cellStyle name="Style 48 6" xfId="15864" xr:uid="{00000000-0005-0000-0000-0000F83D0000}"/>
    <cellStyle name="Style 48 6 2" xfId="34566" xr:uid="{4896D4CB-516A-4BAB-8A56-83BB057F684A}"/>
    <cellStyle name="Style 48 7" xfId="23223" xr:uid="{6A88BCE2-6C10-4A05-B58F-F21D63712DDC}"/>
    <cellStyle name="Style 49" xfId="15865" xr:uid="{00000000-0005-0000-0000-0000F93D0000}"/>
    <cellStyle name="Style 49 2" xfId="15866" xr:uid="{00000000-0005-0000-0000-0000FA3D0000}"/>
    <cellStyle name="Style 49 2 2" xfId="15867" xr:uid="{00000000-0005-0000-0000-0000FB3D0000}"/>
    <cellStyle name="Style 49 2 2 2" xfId="34567" xr:uid="{3F655857-B619-46E8-A198-C019D5CD095F}"/>
    <cellStyle name="Style 49 2 3" xfId="15868" xr:uid="{00000000-0005-0000-0000-0000FC3D0000}"/>
    <cellStyle name="Style 49 2 3 2" xfId="34568" xr:uid="{C1D7C0DE-FC11-4DF9-8710-5EC407B59B98}"/>
    <cellStyle name="Style 49 2 4" xfId="15869" xr:uid="{00000000-0005-0000-0000-0000FD3D0000}"/>
    <cellStyle name="Style 49 2 4 2" xfId="34569" xr:uid="{7329B4EB-BE37-4ADC-AE2D-B54C519BA3A7}"/>
    <cellStyle name="Style 49 2 5" xfId="15870" xr:uid="{00000000-0005-0000-0000-0000FE3D0000}"/>
    <cellStyle name="Style 49 2 5 2" xfId="34570" xr:uid="{F5EC52BF-D20A-4BB7-A57E-A34898F51AF6}"/>
    <cellStyle name="Style 49 2 6" xfId="23226" xr:uid="{BE7B0273-EED1-4EC3-BBE0-061C6562843C}"/>
    <cellStyle name="Style 49 3" xfId="15871" xr:uid="{00000000-0005-0000-0000-0000FF3D0000}"/>
    <cellStyle name="Style 49 3 2" xfId="34571" xr:uid="{87059EF3-B260-40BB-99B4-37C831818EE3}"/>
    <cellStyle name="Style 49 4" xfId="15872" xr:uid="{00000000-0005-0000-0000-0000003E0000}"/>
    <cellStyle name="Style 49 4 2" xfId="34572" xr:uid="{9055655D-870F-4D59-BCF3-33A6D7194B17}"/>
    <cellStyle name="Style 49 5" xfId="15873" xr:uid="{00000000-0005-0000-0000-0000013E0000}"/>
    <cellStyle name="Style 49 5 2" xfId="34573" xr:uid="{F5737623-BC3F-481A-873F-FF0C9CF2589D}"/>
    <cellStyle name="Style 49 6" xfId="15874" xr:uid="{00000000-0005-0000-0000-0000023E0000}"/>
    <cellStyle name="Style 49 6 2" xfId="34574" xr:uid="{9994A244-2995-41D3-A13B-EB7C6F1521AD}"/>
    <cellStyle name="Style 49 7" xfId="23225" xr:uid="{F7814817-49E0-4F4F-A4EB-8735D3F7986B}"/>
    <cellStyle name="Style 50" xfId="15875" xr:uid="{00000000-0005-0000-0000-0000033E0000}"/>
    <cellStyle name="Style 50 2" xfId="15876" xr:uid="{00000000-0005-0000-0000-0000043E0000}"/>
    <cellStyle name="Style 50 2 2" xfId="15877" xr:uid="{00000000-0005-0000-0000-0000053E0000}"/>
    <cellStyle name="Style 50 2 2 2" xfId="34575" xr:uid="{5B538A88-C0EB-4F3E-8C09-E1B3C7E80511}"/>
    <cellStyle name="Style 50 2 3" xfId="15878" xr:uid="{00000000-0005-0000-0000-0000063E0000}"/>
    <cellStyle name="Style 50 2 3 2" xfId="34576" xr:uid="{2DAD88F3-C515-4A65-B303-D48E9D3A028B}"/>
    <cellStyle name="Style 50 2 4" xfId="15879" xr:uid="{00000000-0005-0000-0000-0000073E0000}"/>
    <cellStyle name="Style 50 2 4 2" xfId="34577" xr:uid="{103B5010-C7C4-426C-AACD-3C5D699AAC96}"/>
    <cellStyle name="Style 50 2 5" xfId="15880" xr:uid="{00000000-0005-0000-0000-0000083E0000}"/>
    <cellStyle name="Style 50 2 5 2" xfId="34578" xr:uid="{96A97CA9-70F3-4CA2-AD6C-C67D3C2DE25B}"/>
    <cellStyle name="Style 50 2 6" xfId="23228" xr:uid="{1BBEBFA9-ED4B-4108-A5AF-4AEAD8A63185}"/>
    <cellStyle name="Style 50 3" xfId="15881" xr:uid="{00000000-0005-0000-0000-0000093E0000}"/>
    <cellStyle name="Style 50 3 2" xfId="15882" xr:uid="{00000000-0005-0000-0000-00000A3E0000}"/>
    <cellStyle name="Style 50 3 2 2" xfId="34579" xr:uid="{FFA1DFA8-D217-4C0F-B063-1D31A225F351}"/>
    <cellStyle name="Style 50 3 3" xfId="15883" xr:uid="{00000000-0005-0000-0000-00000B3E0000}"/>
    <cellStyle name="Style 50 3 3 2" xfId="34580" xr:uid="{7CC3AFB2-D58D-410C-94D5-4C3100CCC738}"/>
    <cellStyle name="Style 50 3 4" xfId="15884" xr:uid="{00000000-0005-0000-0000-00000C3E0000}"/>
    <cellStyle name="Style 50 3 4 2" xfId="34581" xr:uid="{0E16CF00-905F-469F-AD83-BDF6FF730A87}"/>
    <cellStyle name="Style 50 3 5" xfId="15885" xr:uid="{00000000-0005-0000-0000-00000D3E0000}"/>
    <cellStyle name="Style 50 3 5 2" xfId="34582" xr:uid="{528197CC-FC9E-4538-AC18-CD7D0B8BF232}"/>
    <cellStyle name="Style 50 3 6" xfId="23229" xr:uid="{95CF1AD4-7D6C-4BD3-A7E9-2B88EA7C1491}"/>
    <cellStyle name="Style 50 4" xfId="15886" xr:uid="{00000000-0005-0000-0000-00000E3E0000}"/>
    <cellStyle name="Style 50 4 2" xfId="34583" xr:uid="{9BFB5AF9-9E52-41BA-8846-1FD999B0C746}"/>
    <cellStyle name="Style 50 5" xfId="15887" xr:uid="{00000000-0005-0000-0000-00000F3E0000}"/>
    <cellStyle name="Style 50 5 2" xfId="34584" xr:uid="{98F35FF0-0283-4E04-9908-A90C5EC4D9FB}"/>
    <cellStyle name="Style 50 6" xfId="15888" xr:uid="{00000000-0005-0000-0000-0000103E0000}"/>
    <cellStyle name="Style 50 6 2" xfId="34585" xr:uid="{B0C43762-D152-4A52-A75F-2364308E944C}"/>
    <cellStyle name="Style 50 7" xfId="15889" xr:uid="{00000000-0005-0000-0000-0000113E0000}"/>
    <cellStyle name="Style 50 7 2" xfId="34586" xr:uid="{D79BD3DB-2130-44CA-AE5D-49C3AF8251DE}"/>
    <cellStyle name="Style 50 8" xfId="23227" xr:uid="{98B939D6-F2E4-4CDE-A847-C891157D4B34}"/>
    <cellStyle name="Style 51" xfId="15890" xr:uid="{00000000-0005-0000-0000-0000123E0000}"/>
    <cellStyle name="Style 51 2" xfId="15891" xr:uid="{00000000-0005-0000-0000-0000133E0000}"/>
    <cellStyle name="Style 51 2 2" xfId="15892" xr:uid="{00000000-0005-0000-0000-0000143E0000}"/>
    <cellStyle name="Style 51 2 2 2" xfId="34587" xr:uid="{4596303E-DE99-4767-9941-C1E3FCFDD31A}"/>
    <cellStyle name="Style 51 2 3" xfId="15893" xr:uid="{00000000-0005-0000-0000-0000153E0000}"/>
    <cellStyle name="Style 51 2 3 2" xfId="34588" xr:uid="{830CE85F-3CB6-4B08-8733-AAAB1FA50A65}"/>
    <cellStyle name="Style 51 2 4" xfId="15894" xr:uid="{00000000-0005-0000-0000-0000163E0000}"/>
    <cellStyle name="Style 51 2 4 2" xfId="34589" xr:uid="{A01D2E14-EC88-4325-AB3B-2397D6672D00}"/>
    <cellStyle name="Style 51 2 5" xfId="15895" xr:uid="{00000000-0005-0000-0000-0000173E0000}"/>
    <cellStyle name="Style 51 2 5 2" xfId="34590" xr:uid="{A23A4E3D-BCFD-4387-AB33-EA04B8383ADD}"/>
    <cellStyle name="Style 51 2 6" xfId="23231" xr:uid="{B972C528-40BB-43B5-942A-9674B4C325FC}"/>
    <cellStyle name="Style 51 3" xfId="15896" xr:uid="{00000000-0005-0000-0000-0000183E0000}"/>
    <cellStyle name="Style 51 3 2" xfId="34591" xr:uid="{6A7E3944-8CF9-4920-AA3B-96EEE9034BBB}"/>
    <cellStyle name="Style 51 4" xfId="15897" xr:uid="{00000000-0005-0000-0000-0000193E0000}"/>
    <cellStyle name="Style 51 4 2" xfId="34592" xr:uid="{065824DD-E597-447F-B981-D721A2455269}"/>
    <cellStyle name="Style 51 5" xfId="15898" xr:uid="{00000000-0005-0000-0000-00001A3E0000}"/>
    <cellStyle name="Style 51 5 2" xfId="34593" xr:uid="{8EF8A44E-87CA-4D32-8964-D14B1B606C14}"/>
    <cellStyle name="Style 51 6" xfId="15899" xr:uid="{00000000-0005-0000-0000-00001B3E0000}"/>
    <cellStyle name="Style 51 6 2" xfId="34594" xr:uid="{047BEA98-117F-424B-90B8-C89E6DD24474}"/>
    <cellStyle name="Style 51 7" xfId="23230" xr:uid="{C185F178-08D7-4BE3-8F35-8EFD6BB4F0AF}"/>
    <cellStyle name="Style 52" xfId="15900" xr:uid="{00000000-0005-0000-0000-00001C3E0000}"/>
    <cellStyle name="Style 52 2" xfId="15901" xr:uid="{00000000-0005-0000-0000-00001D3E0000}"/>
    <cellStyle name="Style 52 2 2" xfId="15902" xr:uid="{00000000-0005-0000-0000-00001E3E0000}"/>
    <cellStyle name="Style 52 2 2 2" xfId="34595" xr:uid="{9DEE73E5-09A2-4D36-AE5D-9C3C2CA5B35E}"/>
    <cellStyle name="Style 52 2 3" xfId="15903" xr:uid="{00000000-0005-0000-0000-00001F3E0000}"/>
    <cellStyle name="Style 52 2 3 2" xfId="34596" xr:uid="{272B6AC9-3310-49A9-9A0C-7D15894F4862}"/>
    <cellStyle name="Style 52 2 4" xfId="15904" xr:uid="{00000000-0005-0000-0000-0000203E0000}"/>
    <cellStyle name="Style 52 2 4 2" xfId="34597" xr:uid="{B9B491D8-490F-48D4-B819-38906E3A93A5}"/>
    <cellStyle name="Style 52 2 5" xfId="15905" xr:uid="{00000000-0005-0000-0000-0000213E0000}"/>
    <cellStyle name="Style 52 2 5 2" xfId="34598" xr:uid="{3FC4D2AA-B982-43AD-91EB-FBF7E5774057}"/>
    <cellStyle name="Style 52 2 6" xfId="23233" xr:uid="{C59F1347-D3A3-493A-842D-E8F02899D4F9}"/>
    <cellStyle name="Style 52 3" xfId="15906" xr:uid="{00000000-0005-0000-0000-0000223E0000}"/>
    <cellStyle name="Style 52 3 2" xfId="34599" xr:uid="{79CF6325-B0D3-4786-8A62-4C0E3A270C88}"/>
    <cellStyle name="Style 52 4" xfId="15907" xr:uid="{00000000-0005-0000-0000-0000233E0000}"/>
    <cellStyle name="Style 52 4 2" xfId="34600" xr:uid="{131FA9EB-97A7-43CE-92E9-757CD82F8A7F}"/>
    <cellStyle name="Style 52 5" xfId="15908" xr:uid="{00000000-0005-0000-0000-0000243E0000}"/>
    <cellStyle name="Style 52 5 2" xfId="34601" xr:uid="{46C2B31D-EC61-40F1-B6A4-13899F2AE79B}"/>
    <cellStyle name="Style 52 6" xfId="15909" xr:uid="{00000000-0005-0000-0000-0000253E0000}"/>
    <cellStyle name="Style 52 6 2" xfId="34602" xr:uid="{ED7AFC34-6455-499A-BB47-0E3E84D46384}"/>
    <cellStyle name="Style 52 7" xfId="23232" xr:uid="{8826F3E9-5B34-46E8-8121-0870F40DFEE6}"/>
    <cellStyle name="Style 58" xfId="15910" xr:uid="{00000000-0005-0000-0000-0000263E0000}"/>
    <cellStyle name="Style 58 2" xfId="15911" xr:uid="{00000000-0005-0000-0000-0000273E0000}"/>
    <cellStyle name="Style 58 2 2" xfId="15912" xr:uid="{00000000-0005-0000-0000-0000283E0000}"/>
    <cellStyle name="Style 58 2 2 2" xfId="34603" xr:uid="{58A92ED3-5CBB-4F50-B107-9AE07A2A6B37}"/>
    <cellStyle name="Style 58 2 3" xfId="15913" xr:uid="{00000000-0005-0000-0000-0000293E0000}"/>
    <cellStyle name="Style 58 2 3 2" xfId="34604" xr:uid="{87FDE58A-2DC5-4E91-AB2F-667883F523B3}"/>
    <cellStyle name="Style 58 2 4" xfId="15914" xr:uid="{00000000-0005-0000-0000-00002A3E0000}"/>
    <cellStyle name="Style 58 2 4 2" xfId="34605" xr:uid="{4A10AE59-9CE7-40CD-A452-889DE9D28E45}"/>
    <cellStyle name="Style 58 2 5" xfId="15915" xr:uid="{00000000-0005-0000-0000-00002B3E0000}"/>
    <cellStyle name="Style 58 2 5 2" xfId="34606" xr:uid="{5D104E14-35A3-42AC-BAD2-246D320C9441}"/>
    <cellStyle name="Style 58 2 6" xfId="23235" xr:uid="{58DB1E83-95C0-499B-8697-511B2EE3C18A}"/>
    <cellStyle name="Style 58 3" xfId="15916" xr:uid="{00000000-0005-0000-0000-00002C3E0000}"/>
    <cellStyle name="Style 58 3 2" xfId="15917" xr:uid="{00000000-0005-0000-0000-00002D3E0000}"/>
    <cellStyle name="Style 58 3 2 2" xfId="34607" xr:uid="{3855E9DD-8063-4674-B970-CECA558B9BD8}"/>
    <cellStyle name="Style 58 3 3" xfId="15918" xr:uid="{00000000-0005-0000-0000-00002E3E0000}"/>
    <cellStyle name="Style 58 3 3 2" xfId="34608" xr:uid="{EEAEB61F-FD83-4821-A58C-BB1D51E04129}"/>
    <cellStyle name="Style 58 3 4" xfId="15919" xr:uid="{00000000-0005-0000-0000-00002F3E0000}"/>
    <cellStyle name="Style 58 3 4 2" xfId="34609" xr:uid="{120A6BF7-FA03-4602-B51D-67392B680607}"/>
    <cellStyle name="Style 58 3 5" xfId="15920" xr:uid="{00000000-0005-0000-0000-0000303E0000}"/>
    <cellStyle name="Style 58 3 5 2" xfId="34610" xr:uid="{9734E936-B32E-4165-83D5-873F4EC8E6E5}"/>
    <cellStyle name="Style 58 3 6" xfId="23236" xr:uid="{F8249E50-62FB-4502-96E4-8833070EB8F2}"/>
    <cellStyle name="Style 58 4" xfId="15921" xr:uid="{00000000-0005-0000-0000-0000313E0000}"/>
    <cellStyle name="Style 58 4 2" xfId="34611" xr:uid="{CB095FB8-5871-475A-8381-62AF29B7910A}"/>
    <cellStyle name="Style 58 5" xfId="15922" xr:uid="{00000000-0005-0000-0000-0000323E0000}"/>
    <cellStyle name="Style 58 5 2" xfId="34612" xr:uid="{3B29E263-257C-4177-BD85-299C2234B287}"/>
    <cellStyle name="Style 58 6" xfId="15923" xr:uid="{00000000-0005-0000-0000-0000333E0000}"/>
    <cellStyle name="Style 58 6 2" xfId="34613" xr:uid="{49E20129-2872-4DE5-8211-B95FA132460F}"/>
    <cellStyle name="Style 58 7" xfId="15924" xr:uid="{00000000-0005-0000-0000-0000343E0000}"/>
    <cellStyle name="Style 58 7 2" xfId="34614" xr:uid="{CD51C2FC-0628-4BFB-8875-3CA41DD1B03B}"/>
    <cellStyle name="Style 58 8" xfId="23234" xr:uid="{1CA15422-323C-44A6-BE84-DF88E560346F}"/>
    <cellStyle name="Style 59" xfId="15925" xr:uid="{00000000-0005-0000-0000-0000353E0000}"/>
    <cellStyle name="Style 59 2" xfId="15926" xr:uid="{00000000-0005-0000-0000-0000363E0000}"/>
    <cellStyle name="Style 59 2 2" xfId="15927" xr:uid="{00000000-0005-0000-0000-0000373E0000}"/>
    <cellStyle name="Style 59 2 2 2" xfId="34615" xr:uid="{C68A37A2-93B6-4757-9F6E-BF32B89FFEF2}"/>
    <cellStyle name="Style 59 2 3" xfId="15928" xr:uid="{00000000-0005-0000-0000-0000383E0000}"/>
    <cellStyle name="Style 59 2 3 2" xfId="34616" xr:uid="{57509A4F-3B82-46B3-A490-5C0198C73D0C}"/>
    <cellStyle name="Style 59 2 4" xfId="15929" xr:uid="{00000000-0005-0000-0000-0000393E0000}"/>
    <cellStyle name="Style 59 2 4 2" xfId="34617" xr:uid="{7921D203-1C9A-4442-A93E-4A00320535A8}"/>
    <cellStyle name="Style 59 2 5" xfId="15930" xr:uid="{00000000-0005-0000-0000-00003A3E0000}"/>
    <cellStyle name="Style 59 2 5 2" xfId="34618" xr:uid="{4D4C4464-43F0-4B70-9BF7-5407C19464CD}"/>
    <cellStyle name="Style 59 2 6" xfId="23238" xr:uid="{58FC8D5F-97BE-45C0-800D-C7120270A215}"/>
    <cellStyle name="Style 59 3" xfId="15931" xr:uid="{00000000-0005-0000-0000-00003B3E0000}"/>
    <cellStyle name="Style 59 3 2" xfId="34619" xr:uid="{88B3447A-1DE0-4E9A-975D-2386E8FEDE1C}"/>
    <cellStyle name="Style 59 4" xfId="15932" xr:uid="{00000000-0005-0000-0000-00003C3E0000}"/>
    <cellStyle name="Style 59 4 2" xfId="34620" xr:uid="{9B67CD6D-62CA-4F86-BD7B-C1AF15D77C18}"/>
    <cellStyle name="Style 59 5" xfId="15933" xr:uid="{00000000-0005-0000-0000-00003D3E0000}"/>
    <cellStyle name="Style 59 5 2" xfId="34621" xr:uid="{FFCBB4C9-BC6E-45EB-AF29-86684A6AC7CA}"/>
    <cellStyle name="Style 59 6" xfId="15934" xr:uid="{00000000-0005-0000-0000-00003E3E0000}"/>
    <cellStyle name="Style 59 6 2" xfId="34622" xr:uid="{AAC81A46-4E8A-4A51-B1C8-9D8F932320CD}"/>
    <cellStyle name="Style 59 7" xfId="23237" xr:uid="{63D3FC25-21BC-473C-80FB-09505094C6C7}"/>
    <cellStyle name="Style 60" xfId="15935" xr:uid="{00000000-0005-0000-0000-00003F3E0000}"/>
    <cellStyle name="Style 60 2" xfId="15936" xr:uid="{00000000-0005-0000-0000-0000403E0000}"/>
    <cellStyle name="Style 60 2 2" xfId="15937" xr:uid="{00000000-0005-0000-0000-0000413E0000}"/>
    <cellStyle name="Style 60 2 2 2" xfId="34623" xr:uid="{A972D377-4A9E-4D61-A165-531CD0783E83}"/>
    <cellStyle name="Style 60 2 3" xfId="15938" xr:uid="{00000000-0005-0000-0000-0000423E0000}"/>
    <cellStyle name="Style 60 2 3 2" xfId="34624" xr:uid="{BE40271D-E33E-473D-A552-398B95F16ACC}"/>
    <cellStyle name="Style 60 2 4" xfId="15939" xr:uid="{00000000-0005-0000-0000-0000433E0000}"/>
    <cellStyle name="Style 60 2 4 2" xfId="34625" xr:uid="{00F9B31E-2504-4D8C-908B-AE0E91ADCF36}"/>
    <cellStyle name="Style 60 2 5" xfId="15940" xr:uid="{00000000-0005-0000-0000-0000443E0000}"/>
    <cellStyle name="Style 60 2 5 2" xfId="34626" xr:uid="{AA2657F5-A6C1-4A9D-A3D7-51AA9F27D499}"/>
    <cellStyle name="Style 60 2 6" xfId="23240" xr:uid="{9332BE9B-4050-4B35-9D7D-972F973AC130}"/>
    <cellStyle name="Style 60 3" xfId="15941" xr:uid="{00000000-0005-0000-0000-0000453E0000}"/>
    <cellStyle name="Style 60 3 2" xfId="34627" xr:uid="{7E6BCFD8-1AD3-4557-976D-CDC40515B57E}"/>
    <cellStyle name="Style 60 4" xfId="15942" xr:uid="{00000000-0005-0000-0000-0000463E0000}"/>
    <cellStyle name="Style 60 4 2" xfId="34628" xr:uid="{2486A319-8615-4459-B6C6-3A6A766E39BE}"/>
    <cellStyle name="Style 60 5" xfId="15943" xr:uid="{00000000-0005-0000-0000-0000473E0000}"/>
    <cellStyle name="Style 60 5 2" xfId="34629" xr:uid="{020D3635-2796-40B5-828F-21AF0DC8940D}"/>
    <cellStyle name="Style 60 6" xfId="15944" xr:uid="{00000000-0005-0000-0000-0000483E0000}"/>
    <cellStyle name="Style 60 6 2" xfId="34630" xr:uid="{C268B164-7F8C-4FA4-8684-863A103615B6}"/>
    <cellStyle name="Style 60 7" xfId="23239" xr:uid="{B76B3E27-7CCF-4E14-B247-C959A456CDCF}"/>
    <cellStyle name="Style 61" xfId="15945" xr:uid="{00000000-0005-0000-0000-0000493E0000}"/>
    <cellStyle name="Style 61 2" xfId="15946" xr:uid="{00000000-0005-0000-0000-00004A3E0000}"/>
    <cellStyle name="Style 61 2 2" xfId="15947" xr:uid="{00000000-0005-0000-0000-00004B3E0000}"/>
    <cellStyle name="Style 61 2 2 2" xfId="34631" xr:uid="{BBB1CB7C-BB7E-40C8-A3A2-5B40351CD2A4}"/>
    <cellStyle name="Style 61 2 3" xfId="15948" xr:uid="{00000000-0005-0000-0000-00004C3E0000}"/>
    <cellStyle name="Style 61 2 3 2" xfId="34632" xr:uid="{C16ED34B-112E-4194-9A80-A45B6DD63A59}"/>
    <cellStyle name="Style 61 2 4" xfId="15949" xr:uid="{00000000-0005-0000-0000-00004D3E0000}"/>
    <cellStyle name="Style 61 2 4 2" xfId="34633" xr:uid="{1FC22FB1-596F-4645-B7D8-1733121D62EE}"/>
    <cellStyle name="Style 61 2 5" xfId="15950" xr:uid="{00000000-0005-0000-0000-00004E3E0000}"/>
    <cellStyle name="Style 61 2 5 2" xfId="34634" xr:uid="{D2629C92-BAE6-4105-A826-6D9A4BAED3EA}"/>
    <cellStyle name="Style 61 2 6" xfId="23242" xr:uid="{89293059-62A2-4BB8-A2BD-C28361A92AB4}"/>
    <cellStyle name="Style 61 3" xfId="15951" xr:uid="{00000000-0005-0000-0000-00004F3E0000}"/>
    <cellStyle name="Style 61 3 2" xfId="34635" xr:uid="{A9D3D828-AF29-4D88-9D88-6110934D34F2}"/>
    <cellStyle name="Style 61 4" xfId="15952" xr:uid="{00000000-0005-0000-0000-0000503E0000}"/>
    <cellStyle name="Style 61 4 2" xfId="34636" xr:uid="{5D6BECF6-6C69-4934-BD6D-9E7C68AFFAF7}"/>
    <cellStyle name="Style 61 5" xfId="15953" xr:uid="{00000000-0005-0000-0000-0000513E0000}"/>
    <cellStyle name="Style 61 5 2" xfId="34637" xr:uid="{4304DCDC-56A3-4F46-A679-10DEA4B66CDF}"/>
    <cellStyle name="Style 61 6" xfId="15954" xr:uid="{00000000-0005-0000-0000-0000523E0000}"/>
    <cellStyle name="Style 61 6 2" xfId="34638" xr:uid="{FB51F389-A4BF-47E3-A9D7-87AF8C63B033}"/>
    <cellStyle name="Style 61 7" xfId="23241" xr:uid="{2C91FD52-571D-4AE8-BF84-B86C31A07417}"/>
    <cellStyle name="Style 62" xfId="15955" xr:uid="{00000000-0005-0000-0000-0000533E0000}"/>
    <cellStyle name="Style 62 2" xfId="15956" xr:uid="{00000000-0005-0000-0000-0000543E0000}"/>
    <cellStyle name="Style 62 2 2" xfId="15957" xr:uid="{00000000-0005-0000-0000-0000553E0000}"/>
    <cellStyle name="Style 62 2 2 2" xfId="34639" xr:uid="{62D0AAC7-B197-4190-878E-168F50BFF98C}"/>
    <cellStyle name="Style 62 2 3" xfId="15958" xr:uid="{00000000-0005-0000-0000-0000563E0000}"/>
    <cellStyle name="Style 62 2 3 2" xfId="34640" xr:uid="{617A1974-46C6-4528-8444-7B9A31D5EA1D}"/>
    <cellStyle name="Style 62 2 4" xfId="15959" xr:uid="{00000000-0005-0000-0000-0000573E0000}"/>
    <cellStyle name="Style 62 2 4 2" xfId="34641" xr:uid="{07554F5F-5E54-4844-9741-0E56BEBC73E8}"/>
    <cellStyle name="Style 62 2 5" xfId="15960" xr:uid="{00000000-0005-0000-0000-0000583E0000}"/>
    <cellStyle name="Style 62 2 5 2" xfId="34642" xr:uid="{874FC89C-5418-439B-9341-956256909B45}"/>
    <cellStyle name="Style 62 2 6" xfId="23244" xr:uid="{6CDC176D-EDE7-42C5-B4EF-FC288AAA2973}"/>
    <cellStyle name="Style 62 3" xfId="15961" xr:uid="{00000000-0005-0000-0000-0000593E0000}"/>
    <cellStyle name="Style 62 3 2" xfId="15962" xr:uid="{00000000-0005-0000-0000-00005A3E0000}"/>
    <cellStyle name="Style 62 3 2 2" xfId="34643" xr:uid="{8F739F88-5FCA-4E22-8A20-6EFE35692F31}"/>
    <cellStyle name="Style 62 3 3" xfId="15963" xr:uid="{00000000-0005-0000-0000-00005B3E0000}"/>
    <cellStyle name="Style 62 3 3 2" xfId="34644" xr:uid="{1B253DDB-AD6B-486B-9FCB-D1BB7F2A9BFB}"/>
    <cellStyle name="Style 62 3 4" xfId="15964" xr:uid="{00000000-0005-0000-0000-00005C3E0000}"/>
    <cellStyle name="Style 62 3 4 2" xfId="34645" xr:uid="{2907C080-962B-4D0D-93D7-9D3A932709A8}"/>
    <cellStyle name="Style 62 3 5" xfId="15965" xr:uid="{00000000-0005-0000-0000-00005D3E0000}"/>
    <cellStyle name="Style 62 3 5 2" xfId="34646" xr:uid="{6BFE2C83-EDE5-4096-99AF-71667ED689D3}"/>
    <cellStyle name="Style 62 3 6" xfId="23245" xr:uid="{3915DC6A-CBBC-4EB5-83C6-C3088AB84862}"/>
    <cellStyle name="Style 62 4" xfId="15966" xr:uid="{00000000-0005-0000-0000-00005E3E0000}"/>
    <cellStyle name="Style 62 4 2" xfId="34647" xr:uid="{4BD9AE28-4D8B-4293-A376-7D5189A1D753}"/>
    <cellStyle name="Style 62 5" xfId="15967" xr:uid="{00000000-0005-0000-0000-00005F3E0000}"/>
    <cellStyle name="Style 62 5 2" xfId="34648" xr:uid="{843C1901-1CE5-4E98-9951-8A446EA1515E}"/>
    <cellStyle name="Style 62 6" xfId="15968" xr:uid="{00000000-0005-0000-0000-0000603E0000}"/>
    <cellStyle name="Style 62 6 2" xfId="34649" xr:uid="{43E4BBDA-E9E3-42C3-867A-2AE94C0CE078}"/>
    <cellStyle name="Style 62 7" xfId="15969" xr:uid="{00000000-0005-0000-0000-0000613E0000}"/>
    <cellStyle name="Style 62 7 2" xfId="34650" xr:uid="{F6DE4F9A-B4A9-4BC9-83A1-3ECDDCA94468}"/>
    <cellStyle name="Style 62 8" xfId="23243" xr:uid="{6DB2080E-4BAA-45D5-AFB7-CFC6F6FB3913}"/>
    <cellStyle name="Style 63" xfId="15970" xr:uid="{00000000-0005-0000-0000-0000623E0000}"/>
    <cellStyle name="Style 63 2" xfId="15971" xr:uid="{00000000-0005-0000-0000-0000633E0000}"/>
    <cellStyle name="Style 63 2 2" xfId="15972" xr:uid="{00000000-0005-0000-0000-0000643E0000}"/>
    <cellStyle name="Style 63 2 2 2" xfId="34651" xr:uid="{F2B27C37-01F9-4E61-AA52-C6DB148C6A37}"/>
    <cellStyle name="Style 63 2 3" xfId="15973" xr:uid="{00000000-0005-0000-0000-0000653E0000}"/>
    <cellStyle name="Style 63 2 3 2" xfId="34652" xr:uid="{8A90D226-1C5A-41FD-8149-C10CFB56E0B4}"/>
    <cellStyle name="Style 63 2 4" xfId="15974" xr:uid="{00000000-0005-0000-0000-0000663E0000}"/>
    <cellStyle name="Style 63 2 4 2" xfId="34653" xr:uid="{79089826-9309-4DE4-9BA4-B08C7E56832D}"/>
    <cellStyle name="Style 63 2 5" xfId="15975" xr:uid="{00000000-0005-0000-0000-0000673E0000}"/>
    <cellStyle name="Style 63 2 5 2" xfId="34654" xr:uid="{443B7BD2-6A48-4FFA-B984-39D092B20680}"/>
    <cellStyle name="Style 63 2 6" xfId="23247" xr:uid="{49EA49E0-43EF-4735-BEF1-54080BBDA271}"/>
    <cellStyle name="Style 63 3" xfId="15976" xr:uid="{00000000-0005-0000-0000-0000683E0000}"/>
    <cellStyle name="Style 63 3 2" xfId="34655" xr:uid="{5C221369-0FEC-4D5C-ACCC-808ABA2FF795}"/>
    <cellStyle name="Style 63 4" xfId="15977" xr:uid="{00000000-0005-0000-0000-0000693E0000}"/>
    <cellStyle name="Style 63 4 2" xfId="34656" xr:uid="{76956434-78DC-43C2-8EF1-8FE4D7962E7D}"/>
    <cellStyle name="Style 63 5" xfId="15978" xr:uid="{00000000-0005-0000-0000-00006A3E0000}"/>
    <cellStyle name="Style 63 5 2" xfId="34657" xr:uid="{74568253-A0E4-4FCA-BC51-E5B19A20FD5C}"/>
    <cellStyle name="Style 63 6" xfId="15979" xr:uid="{00000000-0005-0000-0000-00006B3E0000}"/>
    <cellStyle name="Style 63 6 2" xfId="34658" xr:uid="{42947996-3FF8-4580-916D-7AFBD99D740F}"/>
    <cellStyle name="Style 63 7" xfId="23246" xr:uid="{B33094C8-838B-44E9-A10B-50B644F0FFDB}"/>
    <cellStyle name="Style 64" xfId="15980" xr:uid="{00000000-0005-0000-0000-00006C3E0000}"/>
    <cellStyle name="Style 64 2" xfId="15981" xr:uid="{00000000-0005-0000-0000-00006D3E0000}"/>
    <cellStyle name="Style 64 2 2" xfId="15982" xr:uid="{00000000-0005-0000-0000-00006E3E0000}"/>
    <cellStyle name="Style 64 2 2 2" xfId="34659" xr:uid="{821A8F4C-C50E-40F0-A960-4ACA69A56F9D}"/>
    <cellStyle name="Style 64 2 3" xfId="15983" xr:uid="{00000000-0005-0000-0000-00006F3E0000}"/>
    <cellStyle name="Style 64 2 3 2" xfId="34660" xr:uid="{50C472C3-C37E-40FB-8C88-033B5D9A10D7}"/>
    <cellStyle name="Style 64 2 4" xfId="15984" xr:uid="{00000000-0005-0000-0000-0000703E0000}"/>
    <cellStyle name="Style 64 2 4 2" xfId="34661" xr:uid="{60924394-CE01-46DE-AA3D-29BAB2056011}"/>
    <cellStyle name="Style 64 2 5" xfId="15985" xr:uid="{00000000-0005-0000-0000-0000713E0000}"/>
    <cellStyle name="Style 64 2 5 2" xfId="34662" xr:uid="{32867D36-776A-4FC5-8C34-121C28928D6E}"/>
    <cellStyle name="Style 64 2 6" xfId="23249" xr:uid="{13180C5C-CD09-48AC-9051-37249AE1C5B3}"/>
    <cellStyle name="Style 64 3" xfId="15986" xr:uid="{00000000-0005-0000-0000-0000723E0000}"/>
    <cellStyle name="Style 64 3 2" xfId="34663" xr:uid="{22C25F21-EC27-46EF-84CD-5AC8BAE060B8}"/>
    <cellStyle name="Style 64 4" xfId="15987" xr:uid="{00000000-0005-0000-0000-0000733E0000}"/>
    <cellStyle name="Style 64 4 2" xfId="34664" xr:uid="{924296E8-005D-4A81-A390-057EE94E0DE0}"/>
    <cellStyle name="Style 64 5" xfId="15988" xr:uid="{00000000-0005-0000-0000-0000743E0000}"/>
    <cellStyle name="Style 64 5 2" xfId="34665" xr:uid="{A2751AA3-BAE6-4C8E-8D6F-536325C52D63}"/>
    <cellStyle name="Style 64 6" xfId="15989" xr:uid="{00000000-0005-0000-0000-0000753E0000}"/>
    <cellStyle name="Style 64 6 2" xfId="34666" xr:uid="{7910974A-D613-4964-ABDF-C511A9DD0E13}"/>
    <cellStyle name="Style 64 7" xfId="23248" xr:uid="{C1BCBF5D-7A5B-4D1E-9528-A36711674B29}"/>
    <cellStyle name="Style 69" xfId="15990" xr:uid="{00000000-0005-0000-0000-0000763E0000}"/>
    <cellStyle name="Style 69 2" xfId="15991" xr:uid="{00000000-0005-0000-0000-0000773E0000}"/>
    <cellStyle name="Style 69 2 2" xfId="15992" xr:uid="{00000000-0005-0000-0000-0000783E0000}"/>
    <cellStyle name="Style 69 2 2 2" xfId="34667" xr:uid="{C9CD8BC1-6E65-4D88-A6D6-C8E11A93FFD7}"/>
    <cellStyle name="Style 69 2 3" xfId="15993" xr:uid="{00000000-0005-0000-0000-0000793E0000}"/>
    <cellStyle name="Style 69 2 3 2" xfId="34668" xr:uid="{54FF3C4D-5DE3-449E-B9E2-B774E445E6AA}"/>
    <cellStyle name="Style 69 2 4" xfId="15994" xr:uid="{00000000-0005-0000-0000-00007A3E0000}"/>
    <cellStyle name="Style 69 2 4 2" xfId="34669" xr:uid="{6BB9596A-C1A0-4002-B512-D1AB98F22B21}"/>
    <cellStyle name="Style 69 2 5" xfId="15995" xr:uid="{00000000-0005-0000-0000-00007B3E0000}"/>
    <cellStyle name="Style 69 2 5 2" xfId="34670" xr:uid="{3A57457E-2E61-43EE-A475-BF3442A1DFD6}"/>
    <cellStyle name="Style 69 2 6" xfId="23251" xr:uid="{8D010D2D-46AD-445D-A254-B237B9FBC040}"/>
    <cellStyle name="Style 69 3" xfId="15996" xr:uid="{00000000-0005-0000-0000-00007C3E0000}"/>
    <cellStyle name="Style 69 3 2" xfId="15997" xr:uid="{00000000-0005-0000-0000-00007D3E0000}"/>
    <cellStyle name="Style 69 3 2 2" xfId="34671" xr:uid="{4EA6D689-54DC-41BB-83C9-3C13772F2674}"/>
    <cellStyle name="Style 69 3 3" xfId="15998" xr:uid="{00000000-0005-0000-0000-00007E3E0000}"/>
    <cellStyle name="Style 69 3 3 2" xfId="34672" xr:uid="{9E62C17C-8977-456A-B18A-7D5466D50F5F}"/>
    <cellStyle name="Style 69 3 4" xfId="15999" xr:uid="{00000000-0005-0000-0000-00007F3E0000}"/>
    <cellStyle name="Style 69 3 4 2" xfId="34673" xr:uid="{DF7E5888-08D8-4128-9E71-3CC0877D62FC}"/>
    <cellStyle name="Style 69 3 5" xfId="16000" xr:uid="{00000000-0005-0000-0000-0000803E0000}"/>
    <cellStyle name="Style 69 3 5 2" xfId="34674" xr:uid="{61CE45A4-4D7A-4624-A6CE-AD8C49E4B966}"/>
    <cellStyle name="Style 69 3 6" xfId="23252" xr:uid="{D9F3E388-1578-4A09-BEFF-AAA492ED5CB0}"/>
    <cellStyle name="Style 69 4" xfId="16001" xr:uid="{00000000-0005-0000-0000-0000813E0000}"/>
    <cellStyle name="Style 69 4 2" xfId="34675" xr:uid="{1F286FE4-CEDD-47E2-A6D9-FABB76BEC2BA}"/>
    <cellStyle name="Style 69 5" xfId="16002" xr:uid="{00000000-0005-0000-0000-0000823E0000}"/>
    <cellStyle name="Style 69 5 2" xfId="34676" xr:uid="{5E77E339-F455-4E14-A9A9-E5C3A97012F1}"/>
    <cellStyle name="Style 69 6" xfId="16003" xr:uid="{00000000-0005-0000-0000-0000833E0000}"/>
    <cellStyle name="Style 69 6 2" xfId="34677" xr:uid="{92429312-9BBF-4B6C-82F5-5445FB28B19A}"/>
    <cellStyle name="Style 69 7" xfId="16004" xr:uid="{00000000-0005-0000-0000-0000843E0000}"/>
    <cellStyle name="Style 69 7 2" xfId="34678" xr:uid="{4B7B37D1-DF2E-4C69-BB81-1A09FCA1C809}"/>
    <cellStyle name="Style 69 8" xfId="23250" xr:uid="{B3E8B27A-67F9-466C-A41D-8CAB5CB696EA}"/>
    <cellStyle name="Style 70" xfId="16005" xr:uid="{00000000-0005-0000-0000-0000853E0000}"/>
    <cellStyle name="Style 70 2" xfId="16006" xr:uid="{00000000-0005-0000-0000-0000863E0000}"/>
    <cellStyle name="Style 70 2 2" xfId="16007" xr:uid="{00000000-0005-0000-0000-0000873E0000}"/>
    <cellStyle name="Style 70 2 2 2" xfId="34679" xr:uid="{A1FF7EB8-234F-4437-83F6-240F62C9D4F8}"/>
    <cellStyle name="Style 70 2 3" xfId="16008" xr:uid="{00000000-0005-0000-0000-0000883E0000}"/>
    <cellStyle name="Style 70 2 3 2" xfId="34680" xr:uid="{17CEE944-6784-4C5A-9B00-DB88636936EC}"/>
    <cellStyle name="Style 70 2 4" xfId="16009" xr:uid="{00000000-0005-0000-0000-0000893E0000}"/>
    <cellStyle name="Style 70 2 4 2" xfId="34681" xr:uid="{133CF4D7-1F4E-4CFD-991C-884B7B782F2F}"/>
    <cellStyle name="Style 70 2 5" xfId="16010" xr:uid="{00000000-0005-0000-0000-00008A3E0000}"/>
    <cellStyle name="Style 70 2 5 2" xfId="34682" xr:uid="{BC21CE6A-139D-4C06-8F6F-311C655BE389}"/>
    <cellStyle name="Style 70 2 6" xfId="23254" xr:uid="{1EF3BE28-D4AD-47F3-A1B8-1D2C6657378C}"/>
    <cellStyle name="Style 70 3" xfId="16011" xr:uid="{00000000-0005-0000-0000-00008B3E0000}"/>
    <cellStyle name="Style 70 3 2" xfId="34683" xr:uid="{7F59ABB4-DB63-4ED4-AE55-E0D50CBDD316}"/>
    <cellStyle name="Style 70 4" xfId="16012" xr:uid="{00000000-0005-0000-0000-00008C3E0000}"/>
    <cellStyle name="Style 70 4 2" xfId="34684" xr:uid="{0017B33C-F640-49CE-8C5F-C89AA06FAFC9}"/>
    <cellStyle name="Style 70 5" xfId="16013" xr:uid="{00000000-0005-0000-0000-00008D3E0000}"/>
    <cellStyle name="Style 70 5 2" xfId="34685" xr:uid="{08B57E6B-48A9-4A5D-8A84-9AD50F899A87}"/>
    <cellStyle name="Style 70 6" xfId="16014" xr:uid="{00000000-0005-0000-0000-00008E3E0000}"/>
    <cellStyle name="Style 70 6 2" xfId="34686" xr:uid="{AA864EB8-4027-4E64-A108-7698CA8A5CFD}"/>
    <cellStyle name="Style 70 7" xfId="23253" xr:uid="{62D2989A-4555-4B26-B72D-870AB71EA38A}"/>
    <cellStyle name="Style 71" xfId="16015" xr:uid="{00000000-0005-0000-0000-00008F3E0000}"/>
    <cellStyle name="Style 71 2" xfId="16016" xr:uid="{00000000-0005-0000-0000-0000903E0000}"/>
    <cellStyle name="Style 71 2 2" xfId="16017" xr:uid="{00000000-0005-0000-0000-0000913E0000}"/>
    <cellStyle name="Style 71 2 2 2" xfId="34687" xr:uid="{5C7858D0-1340-466E-94DE-046BD7B9D7F0}"/>
    <cellStyle name="Style 71 2 3" xfId="16018" xr:uid="{00000000-0005-0000-0000-0000923E0000}"/>
    <cellStyle name="Style 71 2 3 2" xfId="34688" xr:uid="{ADBB3256-46D9-44A6-A082-40C261A26549}"/>
    <cellStyle name="Style 71 2 4" xfId="16019" xr:uid="{00000000-0005-0000-0000-0000933E0000}"/>
    <cellStyle name="Style 71 2 4 2" xfId="34689" xr:uid="{A5304170-9522-4F2C-BBE9-2054D42622C8}"/>
    <cellStyle name="Style 71 2 5" xfId="16020" xr:uid="{00000000-0005-0000-0000-0000943E0000}"/>
    <cellStyle name="Style 71 2 5 2" xfId="34690" xr:uid="{BCCF1A34-02C9-4114-A6C7-C41FF6079EAD}"/>
    <cellStyle name="Style 71 2 6" xfId="23256" xr:uid="{FF0B41AE-BE90-4328-BCDF-E618E358BFDC}"/>
    <cellStyle name="Style 71 3" xfId="16021" xr:uid="{00000000-0005-0000-0000-0000953E0000}"/>
    <cellStyle name="Style 71 3 2" xfId="34691" xr:uid="{15573DCE-20E3-486D-9DB4-B5852011546B}"/>
    <cellStyle name="Style 71 4" xfId="16022" xr:uid="{00000000-0005-0000-0000-0000963E0000}"/>
    <cellStyle name="Style 71 4 2" xfId="34692" xr:uid="{72E4E584-281F-4FA2-BFD6-33F5EBC7DCF2}"/>
    <cellStyle name="Style 71 5" xfId="16023" xr:uid="{00000000-0005-0000-0000-0000973E0000}"/>
    <cellStyle name="Style 71 5 2" xfId="34693" xr:uid="{77B1749F-65F5-4B87-B046-7624D641D09E}"/>
    <cellStyle name="Style 71 6" xfId="16024" xr:uid="{00000000-0005-0000-0000-0000983E0000}"/>
    <cellStyle name="Style 71 6 2" xfId="34694" xr:uid="{408665D5-B8B9-4E0F-879F-39F68D40C8A9}"/>
    <cellStyle name="Style 71 7" xfId="23255" xr:uid="{A5E4024C-7170-498A-983D-A1DB8A91BBF2}"/>
    <cellStyle name="Style 72" xfId="16025" xr:uid="{00000000-0005-0000-0000-0000993E0000}"/>
    <cellStyle name="Style 72 2" xfId="16026" xr:uid="{00000000-0005-0000-0000-00009A3E0000}"/>
    <cellStyle name="Style 72 2 2" xfId="16027" xr:uid="{00000000-0005-0000-0000-00009B3E0000}"/>
    <cellStyle name="Style 72 2 2 2" xfId="34695" xr:uid="{ECBDB29C-C0DA-4B2C-85C2-8CBC531A3A1E}"/>
    <cellStyle name="Style 72 2 3" xfId="16028" xr:uid="{00000000-0005-0000-0000-00009C3E0000}"/>
    <cellStyle name="Style 72 2 3 2" xfId="34696" xr:uid="{B81ADFAA-DB2D-49F5-BAC1-7A092F358679}"/>
    <cellStyle name="Style 72 2 4" xfId="16029" xr:uid="{00000000-0005-0000-0000-00009D3E0000}"/>
    <cellStyle name="Style 72 2 4 2" xfId="34697" xr:uid="{B2A56CB6-2F59-4078-9EB6-6E480F95F39E}"/>
    <cellStyle name="Style 72 2 5" xfId="16030" xr:uid="{00000000-0005-0000-0000-00009E3E0000}"/>
    <cellStyle name="Style 72 2 5 2" xfId="34698" xr:uid="{E574D4C6-373F-4BCD-8290-84675B1FBF1C}"/>
    <cellStyle name="Style 72 2 6" xfId="23258" xr:uid="{2B25CD2B-2181-4E80-84C2-A4662E2E2558}"/>
    <cellStyle name="Style 72 3" xfId="16031" xr:uid="{00000000-0005-0000-0000-00009F3E0000}"/>
    <cellStyle name="Style 72 3 2" xfId="34699" xr:uid="{7D1475AA-50CA-466C-A489-9CB3995C2CC7}"/>
    <cellStyle name="Style 72 4" xfId="16032" xr:uid="{00000000-0005-0000-0000-0000A03E0000}"/>
    <cellStyle name="Style 72 4 2" xfId="34700" xr:uid="{318D42A7-951A-48B6-9057-5BEFC9F0D486}"/>
    <cellStyle name="Style 72 5" xfId="16033" xr:uid="{00000000-0005-0000-0000-0000A13E0000}"/>
    <cellStyle name="Style 72 5 2" xfId="34701" xr:uid="{B0447DF7-363B-4951-83C5-5BBED8A1CE4C}"/>
    <cellStyle name="Style 72 6" xfId="16034" xr:uid="{00000000-0005-0000-0000-0000A23E0000}"/>
    <cellStyle name="Style 72 6 2" xfId="34702" xr:uid="{209E253A-07B2-4573-AF32-24EF872C3526}"/>
    <cellStyle name="Style 72 7" xfId="23257" xr:uid="{7506C23A-2A7B-4A7D-87F6-2B791B1E3793}"/>
    <cellStyle name="Style 73" xfId="16035" xr:uid="{00000000-0005-0000-0000-0000A33E0000}"/>
    <cellStyle name="Style 73 2" xfId="16036" xr:uid="{00000000-0005-0000-0000-0000A43E0000}"/>
    <cellStyle name="Style 73 2 2" xfId="16037" xr:uid="{00000000-0005-0000-0000-0000A53E0000}"/>
    <cellStyle name="Style 73 2 2 2" xfId="34703" xr:uid="{E63FEF4E-3FDF-47CB-8A39-808A42E300D7}"/>
    <cellStyle name="Style 73 2 3" xfId="16038" xr:uid="{00000000-0005-0000-0000-0000A63E0000}"/>
    <cellStyle name="Style 73 2 3 2" xfId="34704" xr:uid="{2AE63F77-862A-4589-A99E-D3650210F50B}"/>
    <cellStyle name="Style 73 2 4" xfId="16039" xr:uid="{00000000-0005-0000-0000-0000A73E0000}"/>
    <cellStyle name="Style 73 2 4 2" xfId="34705" xr:uid="{B5B89E50-D005-4BC2-A532-0722D850219C}"/>
    <cellStyle name="Style 73 2 5" xfId="16040" xr:uid="{00000000-0005-0000-0000-0000A83E0000}"/>
    <cellStyle name="Style 73 2 5 2" xfId="34706" xr:uid="{C862810D-25C5-45B1-8491-2059AB1C280C}"/>
    <cellStyle name="Style 73 2 6" xfId="23260" xr:uid="{6EDFF288-5667-4BAF-8FC9-034795688842}"/>
    <cellStyle name="Style 73 3" xfId="16041" xr:uid="{00000000-0005-0000-0000-0000A93E0000}"/>
    <cellStyle name="Style 73 3 2" xfId="16042" xr:uid="{00000000-0005-0000-0000-0000AA3E0000}"/>
    <cellStyle name="Style 73 3 2 2" xfId="34707" xr:uid="{A7998B30-3BFE-4AEB-AB9A-E7198AB6BDA7}"/>
    <cellStyle name="Style 73 3 3" xfId="16043" xr:uid="{00000000-0005-0000-0000-0000AB3E0000}"/>
    <cellStyle name="Style 73 3 3 2" xfId="34708" xr:uid="{17534427-9CD2-4BAB-A332-389BE2A76883}"/>
    <cellStyle name="Style 73 3 4" xfId="16044" xr:uid="{00000000-0005-0000-0000-0000AC3E0000}"/>
    <cellStyle name="Style 73 3 4 2" xfId="34709" xr:uid="{F9849EE5-1477-4A0A-B7E4-6D8AF350B7C4}"/>
    <cellStyle name="Style 73 3 5" xfId="16045" xr:uid="{00000000-0005-0000-0000-0000AD3E0000}"/>
    <cellStyle name="Style 73 3 5 2" xfId="34710" xr:uid="{6A8F63AC-202A-4CF4-A501-101D7651AB35}"/>
    <cellStyle name="Style 73 3 6" xfId="23261" xr:uid="{908D6C87-6A03-4F96-962D-EB6DE32756E0}"/>
    <cellStyle name="Style 73 4" xfId="16046" xr:uid="{00000000-0005-0000-0000-0000AE3E0000}"/>
    <cellStyle name="Style 73 4 2" xfId="34711" xr:uid="{3BDF1581-67A8-48D8-B57F-F6B1882C6D9B}"/>
    <cellStyle name="Style 73 5" xfId="16047" xr:uid="{00000000-0005-0000-0000-0000AF3E0000}"/>
    <cellStyle name="Style 73 5 2" xfId="34712" xr:uid="{FDFF3678-F3F3-4D72-83B4-CB7FD3EC3EF0}"/>
    <cellStyle name="Style 73 6" xfId="16048" xr:uid="{00000000-0005-0000-0000-0000B03E0000}"/>
    <cellStyle name="Style 73 6 2" xfId="34713" xr:uid="{15DBEBCD-6DC1-4015-A3AF-29709DC4AE7E}"/>
    <cellStyle name="Style 73 7" xfId="16049" xr:uid="{00000000-0005-0000-0000-0000B13E0000}"/>
    <cellStyle name="Style 73 7 2" xfId="34714" xr:uid="{61190419-D575-4C40-A63F-9DA5900948ED}"/>
    <cellStyle name="Style 73 8" xfId="23259" xr:uid="{DAE6501A-4172-4D34-8D00-7A0F1C397BA0}"/>
    <cellStyle name="Style 74" xfId="16050" xr:uid="{00000000-0005-0000-0000-0000B23E0000}"/>
    <cellStyle name="Style 74 2" xfId="16051" xr:uid="{00000000-0005-0000-0000-0000B33E0000}"/>
    <cellStyle name="Style 74 2 2" xfId="16052" xr:uid="{00000000-0005-0000-0000-0000B43E0000}"/>
    <cellStyle name="Style 74 2 2 2" xfId="34715" xr:uid="{56B0C03F-9B07-4088-AAE7-6ACB4938B642}"/>
    <cellStyle name="Style 74 2 3" xfId="16053" xr:uid="{00000000-0005-0000-0000-0000B53E0000}"/>
    <cellStyle name="Style 74 2 3 2" xfId="34716" xr:uid="{57F692A3-9067-4812-9514-6C2D90719DB6}"/>
    <cellStyle name="Style 74 2 4" xfId="16054" xr:uid="{00000000-0005-0000-0000-0000B63E0000}"/>
    <cellStyle name="Style 74 2 4 2" xfId="34717" xr:uid="{74FF5CB2-FCF8-43CE-8627-18471671D600}"/>
    <cellStyle name="Style 74 2 5" xfId="16055" xr:uid="{00000000-0005-0000-0000-0000B73E0000}"/>
    <cellStyle name="Style 74 2 5 2" xfId="34718" xr:uid="{D926B2D6-48D4-43A9-A20B-9FEDC27CA2CD}"/>
    <cellStyle name="Style 74 2 6" xfId="23263" xr:uid="{F6FF9A4C-84FC-4F88-A637-91BF4B88E58E}"/>
    <cellStyle name="Style 74 3" xfId="16056" xr:uid="{00000000-0005-0000-0000-0000B83E0000}"/>
    <cellStyle name="Style 74 3 2" xfId="34719" xr:uid="{B138EDC1-1EC3-4DAA-837F-BE12A915CE9C}"/>
    <cellStyle name="Style 74 4" xfId="16057" xr:uid="{00000000-0005-0000-0000-0000B93E0000}"/>
    <cellStyle name="Style 74 4 2" xfId="34720" xr:uid="{B1AA6D2F-57DF-4B54-B81F-D2B981D8BBA5}"/>
    <cellStyle name="Style 74 5" xfId="16058" xr:uid="{00000000-0005-0000-0000-0000BA3E0000}"/>
    <cellStyle name="Style 74 5 2" xfId="34721" xr:uid="{6A70830F-FE95-4C5C-8EFC-919D8E90CFB5}"/>
    <cellStyle name="Style 74 6" xfId="16059" xr:uid="{00000000-0005-0000-0000-0000BB3E0000}"/>
    <cellStyle name="Style 74 6 2" xfId="34722" xr:uid="{ADB69F6D-EA1C-47B3-B4AF-92CCFC63CA14}"/>
    <cellStyle name="Style 74 7" xfId="23262" xr:uid="{F95A4393-8099-4B01-B4F2-9A5AB68EABA9}"/>
    <cellStyle name="Style 75" xfId="16060" xr:uid="{00000000-0005-0000-0000-0000BC3E0000}"/>
    <cellStyle name="Style 75 2" xfId="16061" xr:uid="{00000000-0005-0000-0000-0000BD3E0000}"/>
    <cellStyle name="Style 75 2 2" xfId="16062" xr:uid="{00000000-0005-0000-0000-0000BE3E0000}"/>
    <cellStyle name="Style 75 2 2 2" xfId="34723" xr:uid="{B5629C3D-6436-4707-87C7-D122F1469E1A}"/>
    <cellStyle name="Style 75 2 3" xfId="16063" xr:uid="{00000000-0005-0000-0000-0000BF3E0000}"/>
    <cellStyle name="Style 75 2 3 2" xfId="34724" xr:uid="{CCDF264F-7930-4F24-8C0C-9D5F887F158F}"/>
    <cellStyle name="Style 75 2 4" xfId="16064" xr:uid="{00000000-0005-0000-0000-0000C03E0000}"/>
    <cellStyle name="Style 75 2 4 2" xfId="34725" xr:uid="{C8B2CB4A-AAEB-4AFE-A500-763D9F7FB383}"/>
    <cellStyle name="Style 75 2 5" xfId="16065" xr:uid="{00000000-0005-0000-0000-0000C13E0000}"/>
    <cellStyle name="Style 75 2 5 2" xfId="34726" xr:uid="{A07AF415-EB48-4AE4-893B-94C7BDDA023D}"/>
    <cellStyle name="Style 75 2 6" xfId="23265" xr:uid="{07FA3B0F-A6A2-41A5-BA16-490B45B8361B}"/>
    <cellStyle name="Style 75 3" xfId="16066" xr:uid="{00000000-0005-0000-0000-0000C23E0000}"/>
    <cellStyle name="Style 75 3 2" xfId="34727" xr:uid="{28BF4D35-4882-4D7F-9EA3-E9875DE5E158}"/>
    <cellStyle name="Style 75 4" xfId="16067" xr:uid="{00000000-0005-0000-0000-0000C33E0000}"/>
    <cellStyle name="Style 75 4 2" xfId="34728" xr:uid="{625C7376-2AF1-453F-AD4E-ADBC6AE01352}"/>
    <cellStyle name="Style 75 5" xfId="16068" xr:uid="{00000000-0005-0000-0000-0000C43E0000}"/>
    <cellStyle name="Style 75 5 2" xfId="34729" xr:uid="{19E4FE2D-5261-42A3-870C-9BB9544EEB2E}"/>
    <cellStyle name="Style 75 6" xfId="16069" xr:uid="{00000000-0005-0000-0000-0000C53E0000}"/>
    <cellStyle name="Style 75 6 2" xfId="34730" xr:uid="{C61E2058-AF84-4F60-BD17-C473040C50EB}"/>
    <cellStyle name="Style 75 7" xfId="23264" xr:uid="{D4463823-F9E9-4353-9AF9-63B0DC77A86D}"/>
    <cellStyle name="Style 80" xfId="16070" xr:uid="{00000000-0005-0000-0000-0000C63E0000}"/>
    <cellStyle name="Style 80 2" xfId="16071" xr:uid="{00000000-0005-0000-0000-0000C73E0000}"/>
    <cellStyle name="Style 80 2 2" xfId="16072" xr:uid="{00000000-0005-0000-0000-0000C83E0000}"/>
    <cellStyle name="Style 80 2 2 2" xfId="34731" xr:uid="{E19F2887-C5F1-46FF-B535-110CE93042AE}"/>
    <cellStyle name="Style 80 2 3" xfId="16073" xr:uid="{00000000-0005-0000-0000-0000C93E0000}"/>
    <cellStyle name="Style 80 2 3 2" xfId="34732" xr:uid="{6D47FBDD-0D53-4A09-BA97-7BC8CE376455}"/>
    <cellStyle name="Style 80 2 4" xfId="16074" xr:uid="{00000000-0005-0000-0000-0000CA3E0000}"/>
    <cellStyle name="Style 80 2 4 2" xfId="34733" xr:uid="{F2F51FB0-4AC2-4F54-97A1-5A129E4FAC81}"/>
    <cellStyle name="Style 80 2 5" xfId="16075" xr:uid="{00000000-0005-0000-0000-0000CB3E0000}"/>
    <cellStyle name="Style 80 2 5 2" xfId="34734" xr:uid="{EF5BA9F5-78D0-4F98-9FE7-41D62C9814F4}"/>
    <cellStyle name="Style 80 2 6" xfId="23267" xr:uid="{6B49EDAC-8C70-499F-A3DA-703269CBD6D3}"/>
    <cellStyle name="Style 80 3" xfId="16076" xr:uid="{00000000-0005-0000-0000-0000CC3E0000}"/>
    <cellStyle name="Style 80 3 2" xfId="16077" xr:uid="{00000000-0005-0000-0000-0000CD3E0000}"/>
    <cellStyle name="Style 80 3 2 2" xfId="34735" xr:uid="{C28FA870-B9B1-4F91-950A-4C549A2F853F}"/>
    <cellStyle name="Style 80 3 3" xfId="16078" xr:uid="{00000000-0005-0000-0000-0000CE3E0000}"/>
    <cellStyle name="Style 80 3 3 2" xfId="34736" xr:uid="{6F65DB95-107C-45ED-9215-BF0DEDF6EFB7}"/>
    <cellStyle name="Style 80 3 4" xfId="16079" xr:uid="{00000000-0005-0000-0000-0000CF3E0000}"/>
    <cellStyle name="Style 80 3 4 2" xfId="34737" xr:uid="{A347E403-118E-4D93-BE3E-305CFF5EEA7E}"/>
    <cellStyle name="Style 80 3 5" xfId="16080" xr:uid="{00000000-0005-0000-0000-0000D03E0000}"/>
    <cellStyle name="Style 80 3 5 2" xfId="34738" xr:uid="{E86B8692-3480-4856-A49C-C517DE5D0817}"/>
    <cellStyle name="Style 80 3 6" xfId="23268" xr:uid="{775DB1C3-A403-4CD9-8413-54B55C92DB4C}"/>
    <cellStyle name="Style 80 4" xfId="16081" xr:uid="{00000000-0005-0000-0000-0000D13E0000}"/>
    <cellStyle name="Style 80 4 2" xfId="34739" xr:uid="{78F2A4F6-7517-4978-ABE2-CE3D90527AAA}"/>
    <cellStyle name="Style 80 5" xfId="16082" xr:uid="{00000000-0005-0000-0000-0000D23E0000}"/>
    <cellStyle name="Style 80 5 2" xfId="34740" xr:uid="{120C243D-285D-4773-843A-ED7C80ACE0B8}"/>
    <cellStyle name="Style 80 6" xfId="16083" xr:uid="{00000000-0005-0000-0000-0000D33E0000}"/>
    <cellStyle name="Style 80 6 2" xfId="34741" xr:uid="{3AE84584-1164-4F99-B2E2-27060AF04DE1}"/>
    <cellStyle name="Style 80 7" xfId="16084" xr:uid="{00000000-0005-0000-0000-0000D43E0000}"/>
    <cellStyle name="Style 80 7 2" xfId="34742" xr:uid="{EE5B6DC4-FDD9-4A5E-B721-0C28871B3C46}"/>
    <cellStyle name="Style 80 8" xfId="23266" xr:uid="{C008B6CD-8945-4FB4-A5DD-6CAFC72AF708}"/>
    <cellStyle name="Style 81" xfId="16085" xr:uid="{00000000-0005-0000-0000-0000D53E0000}"/>
    <cellStyle name="Style 81 2" xfId="16086" xr:uid="{00000000-0005-0000-0000-0000D63E0000}"/>
    <cellStyle name="Style 81 2 2" xfId="16087" xr:uid="{00000000-0005-0000-0000-0000D73E0000}"/>
    <cellStyle name="Style 81 2 2 2" xfId="34743" xr:uid="{2C2CF2C8-5428-4AB8-84B4-9B4820290754}"/>
    <cellStyle name="Style 81 2 3" xfId="16088" xr:uid="{00000000-0005-0000-0000-0000D83E0000}"/>
    <cellStyle name="Style 81 2 3 2" xfId="34744" xr:uid="{39AAD6D1-BD0B-40A8-AC70-92A1499A9DAB}"/>
    <cellStyle name="Style 81 2 4" xfId="16089" xr:uid="{00000000-0005-0000-0000-0000D93E0000}"/>
    <cellStyle name="Style 81 2 4 2" xfId="34745" xr:uid="{A7CC8B0F-DCDE-4469-9A4B-D4F885167103}"/>
    <cellStyle name="Style 81 2 5" xfId="16090" xr:uid="{00000000-0005-0000-0000-0000DA3E0000}"/>
    <cellStyle name="Style 81 2 5 2" xfId="34746" xr:uid="{DC81C4D8-278C-412B-AAFB-0E99ED79AE8E}"/>
    <cellStyle name="Style 81 2 6" xfId="23270" xr:uid="{5C4F5731-BFA8-4E5F-A262-77D8AFA6D634}"/>
    <cellStyle name="Style 81 3" xfId="16091" xr:uid="{00000000-0005-0000-0000-0000DB3E0000}"/>
    <cellStyle name="Style 81 3 2" xfId="16092" xr:uid="{00000000-0005-0000-0000-0000DC3E0000}"/>
    <cellStyle name="Style 81 3 2 2" xfId="34747" xr:uid="{ABB56375-6C1C-4797-A845-B6F2347AA5C3}"/>
    <cellStyle name="Style 81 3 3" xfId="16093" xr:uid="{00000000-0005-0000-0000-0000DD3E0000}"/>
    <cellStyle name="Style 81 3 3 2" xfId="34748" xr:uid="{BB7446FF-EE90-41FF-A42B-3D1755442FCA}"/>
    <cellStyle name="Style 81 3 4" xfId="16094" xr:uid="{00000000-0005-0000-0000-0000DE3E0000}"/>
    <cellStyle name="Style 81 3 4 2" xfId="34749" xr:uid="{799DD993-43BA-4025-8DCB-F5C0DDC35C9F}"/>
    <cellStyle name="Style 81 3 5" xfId="16095" xr:uid="{00000000-0005-0000-0000-0000DF3E0000}"/>
    <cellStyle name="Style 81 3 5 2" xfId="34750" xr:uid="{BEC95BA8-6D44-4D8F-9BCE-2376C34E6C05}"/>
    <cellStyle name="Style 81 3 6" xfId="23271" xr:uid="{B0895506-AEE7-4171-8C87-202A2CE702E1}"/>
    <cellStyle name="Style 81 4" xfId="16096" xr:uid="{00000000-0005-0000-0000-0000E03E0000}"/>
    <cellStyle name="Style 81 4 2" xfId="34751" xr:uid="{746DFA86-CDF9-4B78-8533-5A555CF3933F}"/>
    <cellStyle name="Style 81 5" xfId="16097" xr:uid="{00000000-0005-0000-0000-0000E13E0000}"/>
    <cellStyle name="Style 81 5 2" xfId="34752" xr:uid="{8451B97C-28D6-4735-9803-8070087D1D72}"/>
    <cellStyle name="Style 81 6" xfId="16098" xr:uid="{00000000-0005-0000-0000-0000E23E0000}"/>
    <cellStyle name="Style 81 6 2" xfId="34753" xr:uid="{177A9282-3F9D-4B3A-8043-63CD814EB21E}"/>
    <cellStyle name="Style 81 7" xfId="16099" xr:uid="{00000000-0005-0000-0000-0000E33E0000}"/>
    <cellStyle name="Style 81 7 2" xfId="34754" xr:uid="{DC609A44-BEBC-4A9F-9DB8-968D05631ED6}"/>
    <cellStyle name="Style 81 8" xfId="23269" xr:uid="{01FA2C50-26BA-4203-BC89-22E3762E828E}"/>
    <cellStyle name="Style 82" xfId="16100" xr:uid="{00000000-0005-0000-0000-0000E43E0000}"/>
    <cellStyle name="Style 82 2" xfId="16101" xr:uid="{00000000-0005-0000-0000-0000E53E0000}"/>
    <cellStyle name="Style 82 2 2" xfId="16102" xr:uid="{00000000-0005-0000-0000-0000E63E0000}"/>
    <cellStyle name="Style 82 2 2 2" xfId="34755" xr:uid="{47A4E3FC-0E74-4D3C-B627-4D478D2C2984}"/>
    <cellStyle name="Style 82 2 3" xfId="16103" xr:uid="{00000000-0005-0000-0000-0000E73E0000}"/>
    <cellStyle name="Style 82 2 3 2" xfId="34756" xr:uid="{5F22ADFD-2A0B-4E89-A6F3-58B462AD5F17}"/>
    <cellStyle name="Style 82 2 4" xfId="16104" xr:uid="{00000000-0005-0000-0000-0000E83E0000}"/>
    <cellStyle name="Style 82 2 4 2" xfId="34757" xr:uid="{C919A754-5337-4028-920B-E5777185EB89}"/>
    <cellStyle name="Style 82 2 5" xfId="16105" xr:uid="{00000000-0005-0000-0000-0000E93E0000}"/>
    <cellStyle name="Style 82 2 5 2" xfId="34758" xr:uid="{635BF0D7-245E-4AC7-8B57-EB8D11DA65A7}"/>
    <cellStyle name="Style 82 2 6" xfId="23273" xr:uid="{7A639C04-0995-4D67-80F1-DB90A970A599}"/>
    <cellStyle name="Style 82 3" xfId="16106" xr:uid="{00000000-0005-0000-0000-0000EA3E0000}"/>
    <cellStyle name="Style 82 3 2" xfId="34759" xr:uid="{EF70B667-E901-484F-828E-F168A20C57F1}"/>
    <cellStyle name="Style 82 4" xfId="16107" xr:uid="{00000000-0005-0000-0000-0000EB3E0000}"/>
    <cellStyle name="Style 82 4 2" xfId="34760" xr:uid="{B9B4E175-E05C-4DCB-B226-DAF653890D80}"/>
    <cellStyle name="Style 82 5" xfId="16108" xr:uid="{00000000-0005-0000-0000-0000EC3E0000}"/>
    <cellStyle name="Style 82 5 2" xfId="34761" xr:uid="{DF2FDE32-1D54-4872-AF4D-929F36FC2F37}"/>
    <cellStyle name="Style 82 6" xfId="16109" xr:uid="{00000000-0005-0000-0000-0000ED3E0000}"/>
    <cellStyle name="Style 82 6 2" xfId="34762" xr:uid="{5764E130-B6C3-4EAB-B76E-2E82C5FD2D9E}"/>
    <cellStyle name="Style 82 7" xfId="23272" xr:uid="{BE431D14-608D-42BE-8925-2318DA38C60D}"/>
    <cellStyle name="Style 83" xfId="16110" xr:uid="{00000000-0005-0000-0000-0000EE3E0000}"/>
    <cellStyle name="Style 83 2" xfId="16111" xr:uid="{00000000-0005-0000-0000-0000EF3E0000}"/>
    <cellStyle name="Style 83 2 2" xfId="16112" xr:uid="{00000000-0005-0000-0000-0000F03E0000}"/>
    <cellStyle name="Style 83 2 2 2" xfId="34763" xr:uid="{2BBE0CE8-7B46-47DD-B157-A28DC48B2B06}"/>
    <cellStyle name="Style 83 2 3" xfId="16113" xr:uid="{00000000-0005-0000-0000-0000F13E0000}"/>
    <cellStyle name="Style 83 2 3 2" xfId="34764" xr:uid="{6D543FAC-7C6C-480D-8C3A-C9508D3E783A}"/>
    <cellStyle name="Style 83 2 4" xfId="16114" xr:uid="{00000000-0005-0000-0000-0000F23E0000}"/>
    <cellStyle name="Style 83 2 4 2" xfId="34765" xr:uid="{04641C37-EE30-4D39-BA66-2261E3A21C5E}"/>
    <cellStyle name="Style 83 2 5" xfId="16115" xr:uid="{00000000-0005-0000-0000-0000F33E0000}"/>
    <cellStyle name="Style 83 2 5 2" xfId="34766" xr:uid="{366CD288-ABCC-4532-B8EF-39AB8D16573F}"/>
    <cellStyle name="Style 83 2 6" xfId="23275" xr:uid="{FEC76999-A9BA-4420-AA45-3D6F78F392DC}"/>
    <cellStyle name="Style 83 3" xfId="16116" xr:uid="{00000000-0005-0000-0000-0000F43E0000}"/>
    <cellStyle name="Style 83 3 2" xfId="34767" xr:uid="{9A7EE7AC-D112-472D-8D51-0FFEC92E6514}"/>
    <cellStyle name="Style 83 4" xfId="16117" xr:uid="{00000000-0005-0000-0000-0000F53E0000}"/>
    <cellStyle name="Style 83 4 2" xfId="34768" xr:uid="{46FFCCFD-6A11-4C1D-9F57-13FA34569CE2}"/>
    <cellStyle name="Style 83 5" xfId="16118" xr:uid="{00000000-0005-0000-0000-0000F63E0000}"/>
    <cellStyle name="Style 83 5 2" xfId="34769" xr:uid="{B44EF9C8-2FDC-4567-A11C-33F562CFB42A}"/>
    <cellStyle name="Style 83 6" xfId="16119" xr:uid="{00000000-0005-0000-0000-0000F73E0000}"/>
    <cellStyle name="Style 83 6 2" xfId="34770" xr:uid="{8DA6BA2E-00CA-4E9D-B038-051C1C965D06}"/>
    <cellStyle name="Style 83 7" xfId="23274" xr:uid="{FCAEB76A-CD7A-4DD6-9FC4-2C3FEC58B2CF}"/>
    <cellStyle name="Style 84" xfId="16120" xr:uid="{00000000-0005-0000-0000-0000F83E0000}"/>
    <cellStyle name="Style 84 2" xfId="16121" xr:uid="{00000000-0005-0000-0000-0000F93E0000}"/>
    <cellStyle name="Style 84 2 2" xfId="16122" xr:uid="{00000000-0005-0000-0000-0000FA3E0000}"/>
    <cellStyle name="Style 84 2 2 2" xfId="34771" xr:uid="{793173A7-6389-4F0C-B7A0-DE180091424C}"/>
    <cellStyle name="Style 84 2 3" xfId="16123" xr:uid="{00000000-0005-0000-0000-0000FB3E0000}"/>
    <cellStyle name="Style 84 2 3 2" xfId="34772" xr:uid="{26F3AD2A-EAA8-4567-AFFA-B637F560CC44}"/>
    <cellStyle name="Style 84 2 4" xfId="16124" xr:uid="{00000000-0005-0000-0000-0000FC3E0000}"/>
    <cellStyle name="Style 84 2 4 2" xfId="34773" xr:uid="{CD4D79EF-F161-4CD8-B532-748BE78A8861}"/>
    <cellStyle name="Style 84 2 5" xfId="16125" xr:uid="{00000000-0005-0000-0000-0000FD3E0000}"/>
    <cellStyle name="Style 84 2 5 2" xfId="34774" xr:uid="{C6793656-6F74-45B1-A8E2-9A16D89E1EA6}"/>
    <cellStyle name="Style 84 2 6" xfId="23277" xr:uid="{0FE15BDB-020E-4F0E-9490-F11BC991FA71}"/>
    <cellStyle name="Style 84 3" xfId="16126" xr:uid="{00000000-0005-0000-0000-0000FE3E0000}"/>
    <cellStyle name="Style 84 3 2" xfId="34775" xr:uid="{057EFAC3-296F-4A42-89B7-B4E204B889FB}"/>
    <cellStyle name="Style 84 4" xfId="16127" xr:uid="{00000000-0005-0000-0000-0000FF3E0000}"/>
    <cellStyle name="Style 84 4 2" xfId="34776" xr:uid="{A7959FAB-9AFE-471B-945A-B08EE4723162}"/>
    <cellStyle name="Style 84 5" xfId="16128" xr:uid="{00000000-0005-0000-0000-0000003F0000}"/>
    <cellStyle name="Style 84 5 2" xfId="34777" xr:uid="{59420973-1482-484D-B490-3CCA9CFB20C9}"/>
    <cellStyle name="Style 84 6" xfId="16129" xr:uid="{00000000-0005-0000-0000-0000013F0000}"/>
    <cellStyle name="Style 84 6 2" xfId="34778" xr:uid="{B00FE373-4C44-41A3-BBFB-99FB7BAB21C4}"/>
    <cellStyle name="Style 84 7" xfId="23276" xr:uid="{E1E9E192-C4FA-4973-9DCA-22AE264470BB}"/>
    <cellStyle name="Style 85" xfId="16130" xr:uid="{00000000-0005-0000-0000-0000023F0000}"/>
    <cellStyle name="Style 85 2" xfId="16131" xr:uid="{00000000-0005-0000-0000-0000033F0000}"/>
    <cellStyle name="Style 85 2 2" xfId="16132" xr:uid="{00000000-0005-0000-0000-0000043F0000}"/>
    <cellStyle name="Style 85 2 2 2" xfId="34779" xr:uid="{5F93567B-8FAA-4299-BEF2-8CC1C4E947C3}"/>
    <cellStyle name="Style 85 2 3" xfId="16133" xr:uid="{00000000-0005-0000-0000-0000053F0000}"/>
    <cellStyle name="Style 85 2 3 2" xfId="34780" xr:uid="{79634EDD-82A9-440B-8818-8B14FA0F4F11}"/>
    <cellStyle name="Style 85 2 4" xfId="16134" xr:uid="{00000000-0005-0000-0000-0000063F0000}"/>
    <cellStyle name="Style 85 2 4 2" xfId="34781" xr:uid="{DF5E2032-97E7-4D6D-8E7A-BADBE0A918CC}"/>
    <cellStyle name="Style 85 2 5" xfId="16135" xr:uid="{00000000-0005-0000-0000-0000073F0000}"/>
    <cellStyle name="Style 85 2 5 2" xfId="34782" xr:uid="{C89A3266-AD0D-4B6E-9375-D17F760EFACB}"/>
    <cellStyle name="Style 85 2 6" xfId="23279" xr:uid="{12CAB419-4390-484F-855F-FFCB64020D9E}"/>
    <cellStyle name="Style 85 3" xfId="16136" xr:uid="{00000000-0005-0000-0000-0000083F0000}"/>
    <cellStyle name="Style 85 3 2" xfId="16137" xr:uid="{00000000-0005-0000-0000-0000093F0000}"/>
    <cellStyle name="Style 85 3 2 2" xfId="34783" xr:uid="{8C17CFBD-27A1-4045-A57F-456883FE5DE8}"/>
    <cellStyle name="Style 85 3 3" xfId="16138" xr:uid="{00000000-0005-0000-0000-00000A3F0000}"/>
    <cellStyle name="Style 85 3 3 2" xfId="34784" xr:uid="{549AD0D3-D87E-48B9-9D77-DE539FA72877}"/>
    <cellStyle name="Style 85 3 4" xfId="16139" xr:uid="{00000000-0005-0000-0000-00000B3F0000}"/>
    <cellStyle name="Style 85 3 4 2" xfId="34785" xr:uid="{6E7A7B9E-4F32-4C8B-B9F8-4BB98BEC42DA}"/>
    <cellStyle name="Style 85 3 5" xfId="16140" xr:uid="{00000000-0005-0000-0000-00000C3F0000}"/>
    <cellStyle name="Style 85 3 5 2" xfId="34786" xr:uid="{C83A589D-953E-48B5-BA57-B7DD4E5B6D83}"/>
    <cellStyle name="Style 85 3 6" xfId="23280" xr:uid="{6E3987FE-0213-4764-B463-293BCA7DDE7C}"/>
    <cellStyle name="Style 85 4" xfId="16141" xr:uid="{00000000-0005-0000-0000-00000D3F0000}"/>
    <cellStyle name="Style 85 4 2" xfId="34787" xr:uid="{A4BC31CF-318A-449C-AA32-EFDA4230945B}"/>
    <cellStyle name="Style 85 5" xfId="16142" xr:uid="{00000000-0005-0000-0000-00000E3F0000}"/>
    <cellStyle name="Style 85 5 2" xfId="34788" xr:uid="{5669C860-4B1A-40DB-BF30-38899940422C}"/>
    <cellStyle name="Style 85 6" xfId="16143" xr:uid="{00000000-0005-0000-0000-00000F3F0000}"/>
    <cellStyle name="Style 85 6 2" xfId="34789" xr:uid="{13AC4F6C-BE04-433A-AF2A-71E81E672BEA}"/>
    <cellStyle name="Style 85 7" xfId="16144" xr:uid="{00000000-0005-0000-0000-0000103F0000}"/>
    <cellStyle name="Style 85 7 2" xfId="34790" xr:uid="{F07BF9F0-A889-444D-9BCA-AD6502EED8A7}"/>
    <cellStyle name="Style 85 8" xfId="23278" xr:uid="{6017CB80-DD9B-4346-A8A7-600194629D07}"/>
    <cellStyle name="Style 86" xfId="16145" xr:uid="{00000000-0005-0000-0000-0000113F0000}"/>
    <cellStyle name="Style 86 2" xfId="16146" xr:uid="{00000000-0005-0000-0000-0000123F0000}"/>
    <cellStyle name="Style 86 2 2" xfId="16147" xr:uid="{00000000-0005-0000-0000-0000133F0000}"/>
    <cellStyle name="Style 86 2 2 2" xfId="34791" xr:uid="{6941245A-393B-4664-89D7-1EE09C8981D4}"/>
    <cellStyle name="Style 86 2 3" xfId="16148" xr:uid="{00000000-0005-0000-0000-0000143F0000}"/>
    <cellStyle name="Style 86 2 3 2" xfId="34792" xr:uid="{65D7A492-C2A9-4437-A228-7884845013D0}"/>
    <cellStyle name="Style 86 2 4" xfId="16149" xr:uid="{00000000-0005-0000-0000-0000153F0000}"/>
    <cellStyle name="Style 86 2 4 2" xfId="34793" xr:uid="{9C0BD594-4EC0-4DCE-B9EF-0CD5D16AA034}"/>
    <cellStyle name="Style 86 2 5" xfId="16150" xr:uid="{00000000-0005-0000-0000-0000163F0000}"/>
    <cellStyle name="Style 86 2 5 2" xfId="34794" xr:uid="{427604CD-8049-4BED-9348-4C500AF9D08A}"/>
    <cellStyle name="Style 86 2 6" xfId="23282" xr:uid="{23EF80C3-2AED-4BA8-B367-4C026699ABDF}"/>
    <cellStyle name="Style 86 3" xfId="16151" xr:uid="{00000000-0005-0000-0000-0000173F0000}"/>
    <cellStyle name="Style 86 3 2" xfId="34795" xr:uid="{DC8FCDDC-4BC2-43FD-B97A-31A50B00F619}"/>
    <cellStyle name="Style 86 4" xfId="16152" xr:uid="{00000000-0005-0000-0000-0000183F0000}"/>
    <cellStyle name="Style 86 4 2" xfId="34796" xr:uid="{DC9F6C81-CD73-45F7-8220-CFF761FDA52D}"/>
    <cellStyle name="Style 86 5" xfId="16153" xr:uid="{00000000-0005-0000-0000-0000193F0000}"/>
    <cellStyle name="Style 86 5 2" xfId="34797" xr:uid="{3BB14AFE-4C90-4019-837D-F4C55A434024}"/>
    <cellStyle name="Style 86 6" xfId="16154" xr:uid="{00000000-0005-0000-0000-00001A3F0000}"/>
    <cellStyle name="Style 86 6 2" xfId="34798" xr:uid="{70D734EF-62E9-4E76-9529-9C7AAC1B5F81}"/>
    <cellStyle name="Style 86 7" xfId="23281" xr:uid="{D810E22E-361A-4A5A-B2A6-A4F0EB657CA4}"/>
    <cellStyle name="Style 87" xfId="16155" xr:uid="{00000000-0005-0000-0000-00001B3F0000}"/>
    <cellStyle name="Style 87 2" xfId="16156" xr:uid="{00000000-0005-0000-0000-00001C3F0000}"/>
    <cellStyle name="Style 87 2 2" xfId="16157" xr:uid="{00000000-0005-0000-0000-00001D3F0000}"/>
    <cellStyle name="Style 87 2 2 2" xfId="34799" xr:uid="{6A572A6C-2BF7-4C65-AAA5-70BEDAD737F0}"/>
    <cellStyle name="Style 87 2 3" xfId="16158" xr:uid="{00000000-0005-0000-0000-00001E3F0000}"/>
    <cellStyle name="Style 87 2 3 2" xfId="34800" xr:uid="{563D96EF-8AD1-4BE7-ACDB-025E206558D7}"/>
    <cellStyle name="Style 87 2 4" xfId="16159" xr:uid="{00000000-0005-0000-0000-00001F3F0000}"/>
    <cellStyle name="Style 87 2 4 2" xfId="34801" xr:uid="{559B29A1-2F19-4575-B426-217FBAB631DD}"/>
    <cellStyle name="Style 87 2 5" xfId="16160" xr:uid="{00000000-0005-0000-0000-0000203F0000}"/>
    <cellStyle name="Style 87 2 5 2" xfId="34802" xr:uid="{3C288E77-4B4F-49E2-AFA2-D3C0B6982330}"/>
    <cellStyle name="Style 87 2 6" xfId="23284" xr:uid="{5569B910-8223-47FA-A1C4-9CF6D58BF00A}"/>
    <cellStyle name="Style 87 3" xfId="16161" xr:uid="{00000000-0005-0000-0000-0000213F0000}"/>
    <cellStyle name="Style 87 3 2" xfId="34803" xr:uid="{22F2997A-71D6-4B4E-A2DF-D8AFA74A6845}"/>
    <cellStyle name="Style 87 4" xfId="16162" xr:uid="{00000000-0005-0000-0000-0000223F0000}"/>
    <cellStyle name="Style 87 4 2" xfId="34804" xr:uid="{64DC371C-4FCA-4B2D-B337-3FA145B9CC2F}"/>
    <cellStyle name="Style 87 5" xfId="16163" xr:uid="{00000000-0005-0000-0000-0000233F0000}"/>
    <cellStyle name="Style 87 5 2" xfId="34805" xr:uid="{058FAF8E-E611-4FCB-896E-4CD9A58893D9}"/>
    <cellStyle name="Style 87 6" xfId="16164" xr:uid="{00000000-0005-0000-0000-0000243F0000}"/>
    <cellStyle name="Style 87 6 2" xfId="34806" xr:uid="{6E35CEB3-EA40-44B3-B598-F81FD6392C32}"/>
    <cellStyle name="Style 87 7" xfId="23283" xr:uid="{5F436834-04F6-4CD4-BF1A-4D09014F149E}"/>
    <cellStyle name="Style 93" xfId="16165" xr:uid="{00000000-0005-0000-0000-0000253F0000}"/>
    <cellStyle name="Style 93 2" xfId="16166" xr:uid="{00000000-0005-0000-0000-0000263F0000}"/>
    <cellStyle name="Style 93 2 2" xfId="16167" xr:uid="{00000000-0005-0000-0000-0000273F0000}"/>
    <cellStyle name="Style 93 2 2 2" xfId="34807" xr:uid="{C63E370D-F64C-4997-82FD-5C9523C4296C}"/>
    <cellStyle name="Style 93 2 3" xfId="16168" xr:uid="{00000000-0005-0000-0000-0000283F0000}"/>
    <cellStyle name="Style 93 2 3 2" xfId="34808" xr:uid="{BCB5253D-CD65-4152-A996-CA9F179DEA33}"/>
    <cellStyle name="Style 93 2 4" xfId="16169" xr:uid="{00000000-0005-0000-0000-0000293F0000}"/>
    <cellStyle name="Style 93 2 4 2" xfId="34809" xr:uid="{7C0F4386-E31D-40AE-B0E6-ACC089F54932}"/>
    <cellStyle name="Style 93 2 5" xfId="16170" xr:uid="{00000000-0005-0000-0000-00002A3F0000}"/>
    <cellStyle name="Style 93 2 5 2" xfId="34810" xr:uid="{06C50653-1D09-443E-B3E0-403782D0A999}"/>
    <cellStyle name="Style 93 2 6" xfId="23286" xr:uid="{33388E12-B204-4DEC-A4EA-F3B5599A0541}"/>
    <cellStyle name="Style 93 3" xfId="16171" xr:uid="{00000000-0005-0000-0000-00002B3F0000}"/>
    <cellStyle name="Style 93 3 2" xfId="16172" xr:uid="{00000000-0005-0000-0000-00002C3F0000}"/>
    <cellStyle name="Style 93 3 2 2" xfId="34811" xr:uid="{4ACB0CD3-B748-4C6E-908F-4ADF28560E63}"/>
    <cellStyle name="Style 93 3 3" xfId="16173" xr:uid="{00000000-0005-0000-0000-00002D3F0000}"/>
    <cellStyle name="Style 93 3 3 2" xfId="34812" xr:uid="{B05FDC4A-3AEF-49F5-8EDE-4CE82A887800}"/>
    <cellStyle name="Style 93 3 4" xfId="16174" xr:uid="{00000000-0005-0000-0000-00002E3F0000}"/>
    <cellStyle name="Style 93 3 4 2" xfId="34813" xr:uid="{D31D3355-779E-4781-B454-0105E4D581FD}"/>
    <cellStyle name="Style 93 3 5" xfId="16175" xr:uid="{00000000-0005-0000-0000-00002F3F0000}"/>
    <cellStyle name="Style 93 3 5 2" xfId="34814" xr:uid="{FDBC004F-D78A-4F6E-90C4-AF1CF1AC9F27}"/>
    <cellStyle name="Style 93 3 6" xfId="23287" xr:uid="{BB3B6A02-16B3-412D-B7E8-72039F985F2F}"/>
    <cellStyle name="Style 93 4" xfId="16176" xr:uid="{00000000-0005-0000-0000-0000303F0000}"/>
    <cellStyle name="Style 93 4 2" xfId="34815" xr:uid="{8E6BA4F0-05F1-4697-B2B3-56C8722FAB87}"/>
    <cellStyle name="Style 93 5" xfId="16177" xr:uid="{00000000-0005-0000-0000-0000313F0000}"/>
    <cellStyle name="Style 93 5 2" xfId="34816" xr:uid="{016D6E91-F645-40F2-A890-8DD6B4CE7E2F}"/>
    <cellStyle name="Style 93 6" xfId="16178" xr:uid="{00000000-0005-0000-0000-0000323F0000}"/>
    <cellStyle name="Style 93 6 2" xfId="34817" xr:uid="{5CAF62A9-ABE8-46D2-AC53-232F135EFD8D}"/>
    <cellStyle name="Style 93 7" xfId="16179" xr:uid="{00000000-0005-0000-0000-0000333F0000}"/>
    <cellStyle name="Style 93 7 2" xfId="34818" xr:uid="{33E4DC51-9B7B-4C65-BA76-E3B57A86CD0B}"/>
    <cellStyle name="Style 93 8" xfId="23285" xr:uid="{465E2A8F-17F9-4587-B2EE-251CE70179C0}"/>
    <cellStyle name="Style 94" xfId="16180" xr:uid="{00000000-0005-0000-0000-0000343F0000}"/>
    <cellStyle name="Style 94 2" xfId="16181" xr:uid="{00000000-0005-0000-0000-0000353F0000}"/>
    <cellStyle name="Style 94 2 2" xfId="16182" xr:uid="{00000000-0005-0000-0000-0000363F0000}"/>
    <cellStyle name="Style 94 2 2 2" xfId="34819" xr:uid="{32E05174-1AF6-4E3D-BEBA-00AB31B596AD}"/>
    <cellStyle name="Style 94 2 3" xfId="16183" xr:uid="{00000000-0005-0000-0000-0000373F0000}"/>
    <cellStyle name="Style 94 2 3 2" xfId="34820" xr:uid="{38360471-3C94-4629-AE75-6DF3958454A6}"/>
    <cellStyle name="Style 94 2 4" xfId="16184" xr:uid="{00000000-0005-0000-0000-0000383F0000}"/>
    <cellStyle name="Style 94 2 4 2" xfId="34821" xr:uid="{257AB216-59ED-4564-8A57-3E4B91EB1BFF}"/>
    <cellStyle name="Style 94 2 5" xfId="16185" xr:uid="{00000000-0005-0000-0000-0000393F0000}"/>
    <cellStyle name="Style 94 2 5 2" xfId="34822" xr:uid="{041C83F3-C8D6-4449-A0FA-00A02F05CBDB}"/>
    <cellStyle name="Style 94 2 6" xfId="23289" xr:uid="{E34A2F9C-BF4B-46D5-B7BF-6E9147E7696E}"/>
    <cellStyle name="Style 94 3" xfId="16186" xr:uid="{00000000-0005-0000-0000-00003A3F0000}"/>
    <cellStyle name="Style 94 3 2" xfId="34823" xr:uid="{24C0B0D7-D7BE-44A2-8B48-B4BD8129B55C}"/>
    <cellStyle name="Style 94 4" xfId="16187" xr:uid="{00000000-0005-0000-0000-00003B3F0000}"/>
    <cellStyle name="Style 94 4 2" xfId="34824" xr:uid="{72C90058-6F8D-4472-BF65-857C03DEF90D}"/>
    <cellStyle name="Style 94 5" xfId="16188" xr:uid="{00000000-0005-0000-0000-00003C3F0000}"/>
    <cellStyle name="Style 94 5 2" xfId="34825" xr:uid="{99E07C15-78B2-4A81-9E55-7A35FFCD0712}"/>
    <cellStyle name="Style 94 6" xfId="16189" xr:uid="{00000000-0005-0000-0000-00003D3F0000}"/>
    <cellStyle name="Style 94 6 2" xfId="34826" xr:uid="{CCE6F50C-6915-42A2-9C14-369BFB80589A}"/>
    <cellStyle name="Style 94 7" xfId="23288" xr:uid="{E9EE0D18-DFDB-43BB-89BF-086474EF8340}"/>
    <cellStyle name="Style 95" xfId="16190" xr:uid="{00000000-0005-0000-0000-00003E3F0000}"/>
    <cellStyle name="Style 95 2" xfId="16191" xr:uid="{00000000-0005-0000-0000-00003F3F0000}"/>
    <cellStyle name="Style 95 2 2" xfId="16192" xr:uid="{00000000-0005-0000-0000-0000403F0000}"/>
    <cellStyle name="Style 95 2 2 2" xfId="34827" xr:uid="{15A44770-983B-4E93-87E7-D93CF384136A}"/>
    <cellStyle name="Style 95 2 3" xfId="16193" xr:uid="{00000000-0005-0000-0000-0000413F0000}"/>
    <cellStyle name="Style 95 2 3 2" xfId="34828" xr:uid="{37FCC451-0674-43C6-A381-0B714DA7EA21}"/>
    <cellStyle name="Style 95 2 4" xfId="16194" xr:uid="{00000000-0005-0000-0000-0000423F0000}"/>
    <cellStyle name="Style 95 2 4 2" xfId="34829" xr:uid="{70796A1E-C67A-4EB9-8C20-1059A8237C59}"/>
    <cellStyle name="Style 95 2 5" xfId="16195" xr:uid="{00000000-0005-0000-0000-0000433F0000}"/>
    <cellStyle name="Style 95 2 5 2" xfId="34830" xr:uid="{78D4AFD6-6E70-4891-9BBF-2F411019355B}"/>
    <cellStyle name="Style 95 2 6" xfId="23291" xr:uid="{FC803F66-28CF-4B59-B7B2-B4C1848AE298}"/>
    <cellStyle name="Style 95 3" xfId="16196" xr:uid="{00000000-0005-0000-0000-0000443F0000}"/>
    <cellStyle name="Style 95 3 2" xfId="34831" xr:uid="{AEA923F6-34A4-4C9E-8AC5-1C0A61C5D13A}"/>
    <cellStyle name="Style 95 4" xfId="16197" xr:uid="{00000000-0005-0000-0000-0000453F0000}"/>
    <cellStyle name="Style 95 4 2" xfId="34832" xr:uid="{DC361F0F-D633-4BDC-9A62-E1F95298A78A}"/>
    <cellStyle name="Style 95 5" xfId="16198" xr:uid="{00000000-0005-0000-0000-0000463F0000}"/>
    <cellStyle name="Style 95 5 2" xfId="34833" xr:uid="{4F490C8F-E949-413F-B21D-E2DEB9AAFB87}"/>
    <cellStyle name="Style 95 6" xfId="16199" xr:uid="{00000000-0005-0000-0000-0000473F0000}"/>
    <cellStyle name="Style 95 6 2" xfId="34834" xr:uid="{1BDEE58F-1F74-4BE7-AFDC-7F7FA912AAE8}"/>
    <cellStyle name="Style 95 7" xfId="23290" xr:uid="{4EEC2E8C-F982-44BB-AEC7-DEA2BC43457C}"/>
    <cellStyle name="Style 96" xfId="16200" xr:uid="{00000000-0005-0000-0000-0000483F0000}"/>
    <cellStyle name="Style 96 2" xfId="16201" xr:uid="{00000000-0005-0000-0000-0000493F0000}"/>
    <cellStyle name="Style 96 2 2" xfId="16202" xr:uid="{00000000-0005-0000-0000-00004A3F0000}"/>
    <cellStyle name="Style 96 2 2 2" xfId="34835" xr:uid="{014ABBC7-F72D-477C-8E9D-A9BDA26F6515}"/>
    <cellStyle name="Style 96 2 3" xfId="16203" xr:uid="{00000000-0005-0000-0000-00004B3F0000}"/>
    <cellStyle name="Style 96 2 3 2" xfId="34836" xr:uid="{FF4A2C6D-8696-4BAE-8B25-0C876597BDB7}"/>
    <cellStyle name="Style 96 2 4" xfId="16204" xr:uid="{00000000-0005-0000-0000-00004C3F0000}"/>
    <cellStyle name="Style 96 2 4 2" xfId="34837" xr:uid="{C30EEBF2-510E-43A3-BE9F-3727DBAF400E}"/>
    <cellStyle name="Style 96 2 5" xfId="16205" xr:uid="{00000000-0005-0000-0000-00004D3F0000}"/>
    <cellStyle name="Style 96 2 5 2" xfId="34838" xr:uid="{5A24B9D8-7917-4F45-88BB-7F79DF9EE9C5}"/>
    <cellStyle name="Style 96 2 6" xfId="23293" xr:uid="{07172E20-384B-4720-B8ED-E695837B073A}"/>
    <cellStyle name="Style 96 3" xfId="16206" xr:uid="{00000000-0005-0000-0000-00004E3F0000}"/>
    <cellStyle name="Style 96 3 2" xfId="34839" xr:uid="{A63AA00D-2983-4186-8B53-F13056741BD9}"/>
    <cellStyle name="Style 96 4" xfId="16207" xr:uid="{00000000-0005-0000-0000-00004F3F0000}"/>
    <cellStyle name="Style 96 4 2" xfId="34840" xr:uid="{7EE85E58-ED47-4BB9-9C9F-12036D0E1B45}"/>
    <cellStyle name="Style 96 5" xfId="16208" xr:uid="{00000000-0005-0000-0000-0000503F0000}"/>
    <cellStyle name="Style 96 5 2" xfId="34841" xr:uid="{CDAAFD4D-532C-40B9-BA72-7656231418F2}"/>
    <cellStyle name="Style 96 6" xfId="16209" xr:uid="{00000000-0005-0000-0000-0000513F0000}"/>
    <cellStyle name="Style 96 6 2" xfId="34842" xr:uid="{54D4BBC0-B504-46EE-83ED-EB443000356B}"/>
    <cellStyle name="Style 96 7" xfId="23292" xr:uid="{A6E39E80-DDDA-4C9C-98EC-D2562EE8369B}"/>
    <cellStyle name="Style 97" xfId="16210" xr:uid="{00000000-0005-0000-0000-0000523F0000}"/>
    <cellStyle name="Style 97 2" xfId="16211" xr:uid="{00000000-0005-0000-0000-0000533F0000}"/>
    <cellStyle name="Style 97 2 2" xfId="16212" xr:uid="{00000000-0005-0000-0000-0000543F0000}"/>
    <cellStyle name="Style 97 2 2 2" xfId="34843" xr:uid="{EEAE291F-5BBC-45B1-BF18-4E5A40865F20}"/>
    <cellStyle name="Style 97 2 3" xfId="16213" xr:uid="{00000000-0005-0000-0000-0000553F0000}"/>
    <cellStyle name="Style 97 2 3 2" xfId="34844" xr:uid="{3BC6CEE1-DC2C-447F-B68A-0567A29D37DF}"/>
    <cellStyle name="Style 97 2 4" xfId="16214" xr:uid="{00000000-0005-0000-0000-0000563F0000}"/>
    <cellStyle name="Style 97 2 4 2" xfId="34845" xr:uid="{8C7F7282-0CD4-4C42-8CFC-5928FE43D14F}"/>
    <cellStyle name="Style 97 2 5" xfId="16215" xr:uid="{00000000-0005-0000-0000-0000573F0000}"/>
    <cellStyle name="Style 97 2 5 2" xfId="34846" xr:uid="{A6C3E0CC-8DD7-4802-9485-88DB3729280A}"/>
    <cellStyle name="Style 97 2 6" xfId="23295" xr:uid="{D9ECC02C-DE4E-42CA-AFF8-494C85F02D02}"/>
    <cellStyle name="Style 97 3" xfId="16216" xr:uid="{00000000-0005-0000-0000-0000583F0000}"/>
    <cellStyle name="Style 97 3 2" xfId="16217" xr:uid="{00000000-0005-0000-0000-0000593F0000}"/>
    <cellStyle name="Style 97 3 2 2" xfId="34847" xr:uid="{2A44ACFC-F7D6-422E-B27E-CDAAFA0D77D6}"/>
    <cellStyle name="Style 97 3 3" xfId="16218" xr:uid="{00000000-0005-0000-0000-00005A3F0000}"/>
    <cellStyle name="Style 97 3 3 2" xfId="34848" xr:uid="{E0885E31-3ADD-4363-B7E1-FF030EEDE13D}"/>
    <cellStyle name="Style 97 3 4" xfId="16219" xr:uid="{00000000-0005-0000-0000-00005B3F0000}"/>
    <cellStyle name="Style 97 3 4 2" xfId="34849" xr:uid="{0E0CEB00-CEE7-4B24-9D12-20ACE49281BC}"/>
    <cellStyle name="Style 97 3 5" xfId="16220" xr:uid="{00000000-0005-0000-0000-00005C3F0000}"/>
    <cellStyle name="Style 97 3 5 2" xfId="34850" xr:uid="{53F8933B-6DC8-400F-A0CA-5709D10BE733}"/>
    <cellStyle name="Style 97 3 6" xfId="23296" xr:uid="{D80A2460-1B64-4310-9EF0-ACCF79D9F1A8}"/>
    <cellStyle name="Style 97 4" xfId="16221" xr:uid="{00000000-0005-0000-0000-00005D3F0000}"/>
    <cellStyle name="Style 97 4 2" xfId="34851" xr:uid="{5CE694E7-1E83-4300-976D-9DD194E2B6F5}"/>
    <cellStyle name="Style 97 5" xfId="16222" xr:uid="{00000000-0005-0000-0000-00005E3F0000}"/>
    <cellStyle name="Style 97 5 2" xfId="34852" xr:uid="{6A71B568-3CD8-41D7-943E-2A47F29E5B2E}"/>
    <cellStyle name="Style 97 6" xfId="16223" xr:uid="{00000000-0005-0000-0000-00005F3F0000}"/>
    <cellStyle name="Style 97 6 2" xfId="34853" xr:uid="{0D2D61B7-FF7C-4E23-84C6-22A1B89C15FA}"/>
    <cellStyle name="Style 97 7" xfId="16224" xr:uid="{00000000-0005-0000-0000-0000603F0000}"/>
    <cellStyle name="Style 97 7 2" xfId="34854" xr:uid="{C02B80A1-B54C-44CB-9E9E-613AF6CF59F8}"/>
    <cellStyle name="Style 97 8" xfId="23294" xr:uid="{659D755A-C7A3-4470-B5ED-7B6FEE0B8DC2}"/>
    <cellStyle name="Style 98" xfId="16225" xr:uid="{00000000-0005-0000-0000-0000613F0000}"/>
    <cellStyle name="Style 98 2" xfId="16226" xr:uid="{00000000-0005-0000-0000-0000623F0000}"/>
    <cellStyle name="Style 98 2 2" xfId="16227" xr:uid="{00000000-0005-0000-0000-0000633F0000}"/>
    <cellStyle name="Style 98 2 2 2" xfId="34855" xr:uid="{4B5DA56D-21C1-4D41-BE39-6EE38F1CAD1E}"/>
    <cellStyle name="Style 98 2 3" xfId="16228" xr:uid="{00000000-0005-0000-0000-0000643F0000}"/>
    <cellStyle name="Style 98 2 3 2" xfId="34856" xr:uid="{AEFDC11C-41B4-4FD6-B496-1C03920B670A}"/>
    <cellStyle name="Style 98 2 4" xfId="16229" xr:uid="{00000000-0005-0000-0000-0000653F0000}"/>
    <cellStyle name="Style 98 2 4 2" xfId="34857" xr:uid="{A490006D-6AE2-4714-91C6-8B969453C95B}"/>
    <cellStyle name="Style 98 2 5" xfId="16230" xr:uid="{00000000-0005-0000-0000-0000663F0000}"/>
    <cellStyle name="Style 98 2 5 2" xfId="34858" xr:uid="{7567AF98-5ACB-4006-A593-5F27580128D4}"/>
    <cellStyle name="Style 98 2 6" xfId="23298" xr:uid="{C75E264B-1B78-4E77-9EDC-BE54393907C7}"/>
    <cellStyle name="Style 98 3" xfId="16231" xr:uid="{00000000-0005-0000-0000-0000673F0000}"/>
    <cellStyle name="Style 98 3 2" xfId="34859" xr:uid="{5A3B0FF3-FCA9-4598-81F3-BD1BA004881E}"/>
    <cellStyle name="Style 98 4" xfId="16232" xr:uid="{00000000-0005-0000-0000-0000683F0000}"/>
    <cellStyle name="Style 98 4 2" xfId="34860" xr:uid="{60883DF6-9EA0-40E7-98E2-338992259824}"/>
    <cellStyle name="Style 98 5" xfId="16233" xr:uid="{00000000-0005-0000-0000-0000693F0000}"/>
    <cellStyle name="Style 98 5 2" xfId="34861" xr:uid="{0D63449F-8DFC-487F-94C7-3B861806FECA}"/>
    <cellStyle name="Style 98 6" xfId="16234" xr:uid="{00000000-0005-0000-0000-00006A3F0000}"/>
    <cellStyle name="Style 98 6 2" xfId="34862" xr:uid="{361E3EFA-90B6-4343-82CF-F5AA296D9908}"/>
    <cellStyle name="Style 98 7" xfId="23297" xr:uid="{8D427187-577C-4576-AC9E-1D6E842CFFD7}"/>
    <cellStyle name="Style 99" xfId="16235" xr:uid="{00000000-0005-0000-0000-00006B3F0000}"/>
    <cellStyle name="Style 99 2" xfId="16236" xr:uid="{00000000-0005-0000-0000-00006C3F0000}"/>
    <cellStyle name="Style 99 2 2" xfId="16237" xr:uid="{00000000-0005-0000-0000-00006D3F0000}"/>
    <cellStyle name="Style 99 2 2 2" xfId="34863" xr:uid="{1F596D47-0502-4668-B97A-9B48F467472D}"/>
    <cellStyle name="Style 99 2 3" xfId="16238" xr:uid="{00000000-0005-0000-0000-00006E3F0000}"/>
    <cellStyle name="Style 99 2 3 2" xfId="34864" xr:uid="{A2A7A89E-7AE2-411A-BFC5-C26E22B69F40}"/>
    <cellStyle name="Style 99 2 4" xfId="16239" xr:uid="{00000000-0005-0000-0000-00006F3F0000}"/>
    <cellStyle name="Style 99 2 4 2" xfId="34865" xr:uid="{7758A97C-28DF-4CC1-A930-B369666D0BA5}"/>
    <cellStyle name="Style 99 2 5" xfId="16240" xr:uid="{00000000-0005-0000-0000-0000703F0000}"/>
    <cellStyle name="Style 99 2 5 2" xfId="34866" xr:uid="{36951701-357D-4659-93AC-CEC0FC46F692}"/>
    <cellStyle name="Style 99 2 6" xfId="23300" xr:uid="{0F70EBE9-221E-4621-8A56-2E960F16BCCF}"/>
    <cellStyle name="Style 99 3" xfId="16241" xr:uid="{00000000-0005-0000-0000-0000713F0000}"/>
    <cellStyle name="Style 99 3 2" xfId="34867" xr:uid="{102C1BE3-7EB7-4A88-B3DA-F922582A407E}"/>
    <cellStyle name="Style 99 4" xfId="16242" xr:uid="{00000000-0005-0000-0000-0000723F0000}"/>
    <cellStyle name="Style 99 4 2" xfId="34868" xr:uid="{B24AFA17-4273-4D1D-B044-B7BB4648E58D}"/>
    <cellStyle name="Style 99 5" xfId="16243" xr:uid="{00000000-0005-0000-0000-0000733F0000}"/>
    <cellStyle name="Style 99 5 2" xfId="34869" xr:uid="{14CB68B0-30FC-428F-A08C-881C3221D6B4}"/>
    <cellStyle name="Style 99 6" xfId="16244" xr:uid="{00000000-0005-0000-0000-0000743F0000}"/>
    <cellStyle name="Style 99 6 2" xfId="34870" xr:uid="{5ADE6E68-534A-488A-BB33-FF6685FE5D38}"/>
    <cellStyle name="Style 99 7" xfId="23299" xr:uid="{911924AA-9051-487D-B841-B9F72330D0DF}"/>
    <cellStyle name="Table" xfId="23759" xr:uid="{B02A739C-F4E9-49F7-ADC5-78CF533F1D7E}"/>
    <cellStyle name="Table heading" xfId="23760" xr:uid="{0E1AFD2D-64DB-4220-96A2-A0E99657DAE9}"/>
    <cellStyle name="tableau | cellule | normal | decimal 1" xfId="16245" xr:uid="{00000000-0005-0000-0000-0000753F0000}"/>
    <cellStyle name="tableau | cellule | normal | decimal 1 10" xfId="16246" xr:uid="{00000000-0005-0000-0000-0000763F0000}"/>
    <cellStyle name="tableau | cellule | normal | decimal 1 10 2" xfId="34871" xr:uid="{192CE6C0-C2DC-47DA-BF79-2CAE76A0BD6B}"/>
    <cellStyle name="tableau | cellule | normal | decimal 1 11" xfId="23301" xr:uid="{292F5F67-3F30-4D77-A0A4-0D862956F804}"/>
    <cellStyle name="tableau | cellule | normal | decimal 1 2" xfId="16247" xr:uid="{00000000-0005-0000-0000-0000773F0000}"/>
    <cellStyle name="tableau | cellule | normal | decimal 1 2 2" xfId="34872" xr:uid="{BE77C237-43DF-4AF0-BD8D-EE4C6B090C11}"/>
    <cellStyle name="tableau | cellule | normal | decimal 1 3" xfId="16248" xr:uid="{00000000-0005-0000-0000-0000783F0000}"/>
    <cellStyle name="tableau | cellule | normal | decimal 1 3 2" xfId="34873" xr:uid="{BF32BB63-30F4-4776-97D6-94DE4D83150B}"/>
    <cellStyle name="tableau | cellule | normal | decimal 1 4" xfId="16249" xr:uid="{00000000-0005-0000-0000-0000793F0000}"/>
    <cellStyle name="tableau | cellule | normal | decimal 1 4 2" xfId="34874" xr:uid="{1E0A672F-B4D0-4E1F-9479-7BC3114262EF}"/>
    <cellStyle name="tableau | cellule | normal | decimal 1 5" xfId="16250" xr:uid="{00000000-0005-0000-0000-00007A3F0000}"/>
    <cellStyle name="tableau | cellule | normal | decimal 1 5 2" xfId="34875" xr:uid="{329C4E10-6095-4435-AADC-43DD4237F72C}"/>
    <cellStyle name="tableau | cellule | normal | decimal 1 6" xfId="16251" xr:uid="{00000000-0005-0000-0000-00007B3F0000}"/>
    <cellStyle name="tableau | cellule | normal | decimal 1 6 2" xfId="34876" xr:uid="{CDEF2802-6C44-4391-A7F0-B444E21DBD8F}"/>
    <cellStyle name="tableau | cellule | normal | decimal 1 7" xfId="16252" xr:uid="{00000000-0005-0000-0000-00007C3F0000}"/>
    <cellStyle name="tableau | cellule | normal | decimal 1 7 2" xfId="34877" xr:uid="{EB1780FB-2AF9-4B26-A670-EC08C8CE678F}"/>
    <cellStyle name="tableau | cellule | normal | decimal 1 8" xfId="16253" xr:uid="{00000000-0005-0000-0000-00007D3F0000}"/>
    <cellStyle name="tableau | cellule | normal | decimal 1 8 2" xfId="34878" xr:uid="{18AF01B8-8C9A-4541-98FA-2F0C8F89FA1B}"/>
    <cellStyle name="tableau | cellule | normal | decimal 1 9" xfId="16254" xr:uid="{00000000-0005-0000-0000-00007E3F0000}"/>
    <cellStyle name="tableau | cellule | normal | decimal 1 9 2" xfId="34879" xr:uid="{BD698D63-1B15-4F7B-8936-26993A4611BF}"/>
    <cellStyle name="tableau | cellule | normal | pourcentage | decimal 1" xfId="16255" xr:uid="{00000000-0005-0000-0000-00007F3F0000}"/>
    <cellStyle name="tableau | cellule | normal | pourcentage | decimal 1 10" xfId="16256" xr:uid="{00000000-0005-0000-0000-0000803F0000}"/>
    <cellStyle name="tableau | cellule | normal | pourcentage | decimal 1 10 2" xfId="34880" xr:uid="{F64646A7-FC05-4FB9-AB0A-08D6566AF3BB}"/>
    <cellStyle name="tableau | cellule | normal | pourcentage | decimal 1 11" xfId="23302" xr:uid="{CF6BFD88-8F22-4DF5-8804-CEE7A7450732}"/>
    <cellStyle name="tableau | cellule | normal | pourcentage | decimal 1 2" xfId="16257" xr:uid="{00000000-0005-0000-0000-0000813F0000}"/>
    <cellStyle name="tableau | cellule | normal | pourcentage | decimal 1 2 2" xfId="34881" xr:uid="{105AD0A6-BBB1-40F2-ABBF-788D7DB6E210}"/>
    <cellStyle name="tableau | cellule | normal | pourcentage | decimal 1 3" xfId="16258" xr:uid="{00000000-0005-0000-0000-0000823F0000}"/>
    <cellStyle name="tableau | cellule | normal | pourcentage | decimal 1 3 2" xfId="34882" xr:uid="{AF6C245A-1CA9-473A-B7F1-80F2B1972AF4}"/>
    <cellStyle name="tableau | cellule | normal | pourcentage | decimal 1 4" xfId="16259" xr:uid="{00000000-0005-0000-0000-0000833F0000}"/>
    <cellStyle name="tableau | cellule | normal | pourcentage | decimal 1 4 2" xfId="34883" xr:uid="{C2B8A26B-5C92-4596-B852-897A1D45425C}"/>
    <cellStyle name="tableau | cellule | normal | pourcentage | decimal 1 5" xfId="16260" xr:uid="{00000000-0005-0000-0000-0000843F0000}"/>
    <cellStyle name="tableau | cellule | normal | pourcentage | decimal 1 5 2" xfId="34884" xr:uid="{D311E713-D41E-4CD2-9DCB-ED5191DB5F7B}"/>
    <cellStyle name="tableau | cellule | normal | pourcentage | decimal 1 6" xfId="16261" xr:uid="{00000000-0005-0000-0000-0000853F0000}"/>
    <cellStyle name="tableau | cellule | normal | pourcentage | decimal 1 6 2" xfId="34885" xr:uid="{95785CA4-4BBD-4A30-8D3E-4A06ADB4887C}"/>
    <cellStyle name="tableau | cellule | normal | pourcentage | decimal 1 7" xfId="16262" xr:uid="{00000000-0005-0000-0000-0000863F0000}"/>
    <cellStyle name="tableau | cellule | normal | pourcentage | decimal 1 7 2" xfId="34886" xr:uid="{E6005230-D564-4ED2-B6FE-D4820D5FA474}"/>
    <cellStyle name="tableau | cellule | normal | pourcentage | decimal 1 8" xfId="16263" xr:uid="{00000000-0005-0000-0000-0000873F0000}"/>
    <cellStyle name="tableau | cellule | normal | pourcentage | decimal 1 8 2" xfId="34887" xr:uid="{C91D489C-5D53-4084-8DB8-0FDDAE92F95B}"/>
    <cellStyle name="tableau | cellule | normal | pourcentage | decimal 1 9" xfId="16264" xr:uid="{00000000-0005-0000-0000-0000883F0000}"/>
    <cellStyle name="tableau | cellule | normal | pourcentage | decimal 1 9 2" xfId="34888" xr:uid="{401AE321-6ECF-4F1D-8E8F-1920978AF1BB}"/>
    <cellStyle name="tableau | cellule | total | decimal 1" xfId="16265" xr:uid="{00000000-0005-0000-0000-0000893F0000}"/>
    <cellStyle name="tableau | cellule | total | decimal 1 10" xfId="16266" xr:uid="{00000000-0005-0000-0000-00008A3F0000}"/>
    <cellStyle name="tableau | cellule | total | decimal 1 10 2" xfId="34889" xr:uid="{6AAF7B38-69CF-4DF3-9BD3-0EC60332F409}"/>
    <cellStyle name="tableau | cellule | total | decimal 1 11" xfId="23303" xr:uid="{8CAE3F29-8583-4C6D-910B-F31D03ABD18F}"/>
    <cellStyle name="tableau | cellule | total | decimal 1 2" xfId="16267" xr:uid="{00000000-0005-0000-0000-00008B3F0000}"/>
    <cellStyle name="tableau | cellule | total | decimal 1 2 2" xfId="34890" xr:uid="{8E004764-52DF-4842-AA91-F06575B68AE3}"/>
    <cellStyle name="tableau | cellule | total | decimal 1 3" xfId="16268" xr:uid="{00000000-0005-0000-0000-00008C3F0000}"/>
    <cellStyle name="tableau | cellule | total | decimal 1 3 2" xfId="34891" xr:uid="{0C24B418-5535-4E8B-B9F8-F2A7A97CE5FA}"/>
    <cellStyle name="tableau | cellule | total | decimal 1 4" xfId="16269" xr:uid="{00000000-0005-0000-0000-00008D3F0000}"/>
    <cellStyle name="tableau | cellule | total | decimal 1 4 2" xfId="34892" xr:uid="{51C47026-6FC1-498B-9AAB-94AF0D6A956F}"/>
    <cellStyle name="tableau | cellule | total | decimal 1 5" xfId="16270" xr:uid="{00000000-0005-0000-0000-00008E3F0000}"/>
    <cellStyle name="tableau | cellule | total | decimal 1 5 2" xfId="34893" xr:uid="{10363584-800B-493E-9BA3-147C868C5BC5}"/>
    <cellStyle name="tableau | cellule | total | decimal 1 6" xfId="16271" xr:uid="{00000000-0005-0000-0000-00008F3F0000}"/>
    <cellStyle name="tableau | cellule | total | decimal 1 6 2" xfId="34894" xr:uid="{B38466F2-5A7F-4546-A0A2-9570E2855CC7}"/>
    <cellStyle name="tableau | cellule | total | decimal 1 7" xfId="16272" xr:uid="{00000000-0005-0000-0000-0000903F0000}"/>
    <cellStyle name="tableau | cellule | total | decimal 1 7 2" xfId="34895" xr:uid="{2BAD8EAB-ADEC-47B2-A1F7-9BE00CC93D8B}"/>
    <cellStyle name="tableau | cellule | total | decimal 1 8" xfId="16273" xr:uid="{00000000-0005-0000-0000-0000913F0000}"/>
    <cellStyle name="tableau | cellule | total | decimal 1 8 2" xfId="34896" xr:uid="{005CDE2E-565A-4EDF-826B-FA941146EF8C}"/>
    <cellStyle name="tableau | cellule | total | decimal 1 9" xfId="16274" xr:uid="{00000000-0005-0000-0000-0000923F0000}"/>
    <cellStyle name="tableau | cellule | total | decimal 1 9 2" xfId="34897" xr:uid="{B27251AA-9FCB-4775-AA33-084999F105B1}"/>
    <cellStyle name="tableau | coin superieur gauche" xfId="16275" xr:uid="{00000000-0005-0000-0000-0000933F0000}"/>
    <cellStyle name="tableau | coin superieur gauche 10" xfId="16276" xr:uid="{00000000-0005-0000-0000-0000943F0000}"/>
    <cellStyle name="tableau | coin superieur gauche 10 2" xfId="34898" xr:uid="{2DB61D38-57B6-4431-A905-B2EFE03B7C31}"/>
    <cellStyle name="tableau | coin superieur gauche 11" xfId="23304" xr:uid="{9633F54E-03A8-41E1-A533-D804E0F669B8}"/>
    <cellStyle name="tableau | coin superieur gauche 2" xfId="16277" xr:uid="{00000000-0005-0000-0000-0000953F0000}"/>
    <cellStyle name="tableau | coin superieur gauche 2 2" xfId="34899" xr:uid="{DE814EDB-3030-4CAA-9A62-6F11D1A0876A}"/>
    <cellStyle name="tableau | coin superieur gauche 3" xfId="16278" xr:uid="{00000000-0005-0000-0000-0000963F0000}"/>
    <cellStyle name="tableau | coin superieur gauche 3 2" xfId="34900" xr:uid="{B3953B32-8C7B-4457-9C0E-54796C9C5DF1}"/>
    <cellStyle name="tableau | coin superieur gauche 4" xfId="16279" xr:uid="{00000000-0005-0000-0000-0000973F0000}"/>
    <cellStyle name="tableau | coin superieur gauche 4 2" xfId="34901" xr:uid="{C7604ED4-47E1-459F-8770-6D1800DBECBB}"/>
    <cellStyle name="tableau | coin superieur gauche 5" xfId="16280" xr:uid="{00000000-0005-0000-0000-0000983F0000}"/>
    <cellStyle name="tableau | coin superieur gauche 5 2" xfId="34902" xr:uid="{0EA3C1B6-CFA1-4824-A1C9-7E6152CFBFD9}"/>
    <cellStyle name="tableau | coin superieur gauche 6" xfId="16281" xr:uid="{00000000-0005-0000-0000-0000993F0000}"/>
    <cellStyle name="tableau | coin superieur gauche 6 2" xfId="34903" xr:uid="{E79C2306-3CB8-4335-AEBE-B8992EF13705}"/>
    <cellStyle name="tableau | coin superieur gauche 7" xfId="16282" xr:uid="{00000000-0005-0000-0000-00009A3F0000}"/>
    <cellStyle name="tableau | coin superieur gauche 7 2" xfId="34904" xr:uid="{5C874FA0-0792-4F85-B2B3-0DFCF391910A}"/>
    <cellStyle name="tableau | coin superieur gauche 8" xfId="16283" xr:uid="{00000000-0005-0000-0000-00009B3F0000}"/>
    <cellStyle name="tableau | coin superieur gauche 8 2" xfId="34905" xr:uid="{76FD113B-62D5-4618-A46D-6DB4E47FDB33}"/>
    <cellStyle name="tableau | coin superieur gauche 9" xfId="16284" xr:uid="{00000000-0005-0000-0000-00009C3F0000}"/>
    <cellStyle name="tableau | coin superieur gauche 9 2" xfId="34906" xr:uid="{4B4C5485-A1A5-4123-9D05-D3D5EECC4CBA}"/>
    <cellStyle name="tableau | entete-colonne | series" xfId="16285" xr:uid="{00000000-0005-0000-0000-00009D3F0000}"/>
    <cellStyle name="tableau | entete-colonne | series 10" xfId="16286" xr:uid="{00000000-0005-0000-0000-00009E3F0000}"/>
    <cellStyle name="tableau | entete-colonne | series 10 2" xfId="34907" xr:uid="{32134C0D-6788-4F17-99F5-510851826B8C}"/>
    <cellStyle name="tableau | entete-colonne | series 11" xfId="23305" xr:uid="{BD1BA080-484F-40C1-B373-D3CB44EB44C6}"/>
    <cellStyle name="tableau | entete-colonne | series 2" xfId="16287" xr:uid="{00000000-0005-0000-0000-00009F3F0000}"/>
    <cellStyle name="tableau | entete-colonne | series 2 2" xfId="34908" xr:uid="{D2C1F4C1-FCAE-4CE9-8BF4-5EA2EA3389F4}"/>
    <cellStyle name="tableau | entete-colonne | series 3" xfId="16288" xr:uid="{00000000-0005-0000-0000-0000A03F0000}"/>
    <cellStyle name="tableau | entete-colonne | series 3 2" xfId="34909" xr:uid="{2C2F44A0-4BDB-411A-9EC8-154C84B379DC}"/>
    <cellStyle name="tableau | entete-colonne | series 4" xfId="16289" xr:uid="{00000000-0005-0000-0000-0000A13F0000}"/>
    <cellStyle name="tableau | entete-colonne | series 4 2" xfId="34910" xr:uid="{1D48FB87-34F3-48ED-974B-4F8C55CC13C0}"/>
    <cellStyle name="tableau | entete-colonne | series 5" xfId="16290" xr:uid="{00000000-0005-0000-0000-0000A23F0000}"/>
    <cellStyle name="tableau | entete-colonne | series 5 2" xfId="34911" xr:uid="{67554887-DDD6-4AFA-9908-3936C8BCA717}"/>
    <cellStyle name="tableau | entete-colonne | series 6" xfId="16291" xr:uid="{00000000-0005-0000-0000-0000A33F0000}"/>
    <cellStyle name="tableau | entete-colonne | series 6 2" xfId="34912" xr:uid="{F3BD7A13-ACD8-4C9E-85DA-E6116C2ED3AA}"/>
    <cellStyle name="tableau | entete-colonne | series 7" xfId="16292" xr:uid="{00000000-0005-0000-0000-0000A43F0000}"/>
    <cellStyle name="tableau | entete-colonne | series 7 2" xfId="34913" xr:uid="{052D2265-A21F-4FB9-80BD-8175FF613F8B}"/>
    <cellStyle name="tableau | entete-colonne | series 8" xfId="16293" xr:uid="{00000000-0005-0000-0000-0000A53F0000}"/>
    <cellStyle name="tableau | entete-colonne | series 8 2" xfId="34914" xr:uid="{3C91AC0C-37DB-4E71-B568-432BC7B1FF07}"/>
    <cellStyle name="tableau | entete-colonne | series 9" xfId="16294" xr:uid="{00000000-0005-0000-0000-0000A63F0000}"/>
    <cellStyle name="tableau | entete-colonne | series 9 2" xfId="34915" xr:uid="{094D34DC-6401-4E94-BAE5-C55E00FC17E8}"/>
    <cellStyle name="tableau | entete-ligne | normal" xfId="16295" xr:uid="{00000000-0005-0000-0000-0000A73F0000}"/>
    <cellStyle name="tableau | entete-ligne | normal 10" xfId="16296" xr:uid="{00000000-0005-0000-0000-0000A83F0000}"/>
    <cellStyle name="tableau | entete-ligne | normal 10 2" xfId="34916" xr:uid="{D67B69DE-9E86-479B-A01B-FDBB12724A8A}"/>
    <cellStyle name="tableau | entete-ligne | normal 11" xfId="23306" xr:uid="{C63D9A0F-E7DA-47FA-B940-ECC0D3CB9D52}"/>
    <cellStyle name="tableau | entete-ligne | normal 2" xfId="16297" xr:uid="{00000000-0005-0000-0000-0000A93F0000}"/>
    <cellStyle name="tableau | entete-ligne | normal 2 2" xfId="34917" xr:uid="{9F36BBBC-CBA7-4A70-BD56-36642B74AADD}"/>
    <cellStyle name="tableau | entete-ligne | normal 3" xfId="16298" xr:uid="{00000000-0005-0000-0000-0000AA3F0000}"/>
    <cellStyle name="tableau | entete-ligne | normal 3 2" xfId="34918" xr:uid="{F59DBB7B-C94A-4F66-B303-B24C66214BAE}"/>
    <cellStyle name="tableau | entete-ligne | normal 4" xfId="16299" xr:uid="{00000000-0005-0000-0000-0000AB3F0000}"/>
    <cellStyle name="tableau | entete-ligne | normal 4 2" xfId="34919" xr:uid="{2BF7B51C-0DC9-4705-A129-47BED7744B6A}"/>
    <cellStyle name="tableau | entete-ligne | normal 5" xfId="16300" xr:uid="{00000000-0005-0000-0000-0000AC3F0000}"/>
    <cellStyle name="tableau | entete-ligne | normal 5 2" xfId="34920" xr:uid="{8DA17087-1DA3-4FE6-854A-529F5961AAD7}"/>
    <cellStyle name="tableau | entete-ligne | normal 6" xfId="16301" xr:uid="{00000000-0005-0000-0000-0000AD3F0000}"/>
    <cellStyle name="tableau | entete-ligne | normal 6 2" xfId="34921" xr:uid="{1072B8F4-C4B0-4C39-BE6B-AD98D1280887}"/>
    <cellStyle name="tableau | entete-ligne | normal 7" xfId="16302" xr:uid="{00000000-0005-0000-0000-0000AE3F0000}"/>
    <cellStyle name="tableau | entete-ligne | normal 7 2" xfId="34922" xr:uid="{6C4C208E-7AD1-4300-BF65-DC96AE056474}"/>
    <cellStyle name="tableau | entete-ligne | normal 8" xfId="16303" xr:uid="{00000000-0005-0000-0000-0000AF3F0000}"/>
    <cellStyle name="tableau | entete-ligne | normal 8 2" xfId="34923" xr:uid="{54F1D6FE-5A5B-4223-91EA-55F78DF5C5D7}"/>
    <cellStyle name="tableau | entete-ligne | normal 9" xfId="16304" xr:uid="{00000000-0005-0000-0000-0000B03F0000}"/>
    <cellStyle name="tableau | entete-ligne | normal 9 2" xfId="34924" xr:uid="{0C1B6E0E-2BCA-45E6-9561-FD938C31678E}"/>
    <cellStyle name="tableau | entete-ligne | total" xfId="16305" xr:uid="{00000000-0005-0000-0000-0000B13F0000}"/>
    <cellStyle name="tableau | entete-ligne | total 10" xfId="16306" xr:uid="{00000000-0005-0000-0000-0000B23F0000}"/>
    <cellStyle name="tableau | entete-ligne | total 10 2" xfId="34925" xr:uid="{545FD449-D50B-467C-98A3-238B866D5200}"/>
    <cellStyle name="tableau | entete-ligne | total 11" xfId="23307" xr:uid="{A8575FB9-E44B-4118-92AB-3B55E2CD1352}"/>
    <cellStyle name="tableau | entete-ligne | total 2" xfId="16307" xr:uid="{00000000-0005-0000-0000-0000B33F0000}"/>
    <cellStyle name="tableau | entete-ligne | total 2 2" xfId="34926" xr:uid="{5464164E-5398-481B-84B5-7D7E41C20502}"/>
    <cellStyle name="tableau | entete-ligne | total 3" xfId="16308" xr:uid="{00000000-0005-0000-0000-0000B43F0000}"/>
    <cellStyle name="tableau | entete-ligne | total 3 2" xfId="34927" xr:uid="{16DF5DB3-E663-44D7-B152-B57CFC7C9E60}"/>
    <cellStyle name="tableau | entete-ligne | total 4" xfId="16309" xr:uid="{00000000-0005-0000-0000-0000B53F0000}"/>
    <cellStyle name="tableau | entete-ligne | total 4 2" xfId="34928" xr:uid="{EF7D6235-00A4-4A5C-8B04-D7A95578BBB4}"/>
    <cellStyle name="tableau | entete-ligne | total 5" xfId="16310" xr:uid="{00000000-0005-0000-0000-0000B63F0000}"/>
    <cellStyle name="tableau | entete-ligne | total 5 2" xfId="34929" xr:uid="{69BE6C78-95F4-421A-A556-0591AA8CCA0A}"/>
    <cellStyle name="tableau | entete-ligne | total 6" xfId="16311" xr:uid="{00000000-0005-0000-0000-0000B73F0000}"/>
    <cellStyle name="tableau | entete-ligne | total 6 2" xfId="34930" xr:uid="{7F2A5E61-7819-46C4-BAE7-196382C7442F}"/>
    <cellStyle name="tableau | entete-ligne | total 7" xfId="16312" xr:uid="{00000000-0005-0000-0000-0000B83F0000}"/>
    <cellStyle name="tableau | entete-ligne | total 7 2" xfId="34931" xr:uid="{D823D3E3-304D-4E30-8AC9-CBCE5858DCF8}"/>
    <cellStyle name="tableau | entete-ligne | total 8" xfId="16313" xr:uid="{00000000-0005-0000-0000-0000B93F0000}"/>
    <cellStyle name="tableau | entete-ligne | total 8 2" xfId="34932" xr:uid="{4D7A2DA1-766B-47F8-9144-751D9E949704}"/>
    <cellStyle name="tableau | entete-ligne | total 9" xfId="16314" xr:uid="{00000000-0005-0000-0000-0000BA3F0000}"/>
    <cellStyle name="tableau | entete-ligne | total 9 2" xfId="34933" xr:uid="{96E40829-BAAC-47FF-8E43-9B3636B2575A}"/>
    <cellStyle name="tableau | ligne-titre | niveau1" xfId="16315" xr:uid="{00000000-0005-0000-0000-0000BB3F0000}"/>
    <cellStyle name="tableau | ligne-titre | niveau1 10" xfId="16316" xr:uid="{00000000-0005-0000-0000-0000BC3F0000}"/>
    <cellStyle name="tableau | ligne-titre | niveau1 10 2" xfId="34934" xr:uid="{276EAB4A-0810-4B33-B672-56B744217C89}"/>
    <cellStyle name="tableau | ligne-titre | niveau1 11" xfId="23308" xr:uid="{45259F25-102D-4590-83FF-AD1ACBD02B10}"/>
    <cellStyle name="tableau | ligne-titre | niveau1 2" xfId="16317" xr:uid="{00000000-0005-0000-0000-0000BD3F0000}"/>
    <cellStyle name="tableau | ligne-titre | niveau1 2 2" xfId="34935" xr:uid="{42546393-1350-4951-8D5E-3082D1A51502}"/>
    <cellStyle name="tableau | ligne-titre | niveau1 3" xfId="16318" xr:uid="{00000000-0005-0000-0000-0000BE3F0000}"/>
    <cellStyle name="tableau | ligne-titre | niveau1 3 2" xfId="34936" xr:uid="{713514D7-A53F-445C-89DC-BDCF31BD81FE}"/>
    <cellStyle name="tableau | ligne-titre | niveau1 4" xfId="16319" xr:uid="{00000000-0005-0000-0000-0000BF3F0000}"/>
    <cellStyle name="tableau | ligne-titre | niveau1 4 2" xfId="34937" xr:uid="{1C993A9F-8AA3-4F05-8CDA-E76880D0786B}"/>
    <cellStyle name="tableau | ligne-titre | niveau1 5" xfId="16320" xr:uid="{00000000-0005-0000-0000-0000C03F0000}"/>
    <cellStyle name="tableau | ligne-titre | niveau1 5 2" xfId="34938" xr:uid="{ECE23B68-FFDE-4385-92AE-4CCE84E7A16F}"/>
    <cellStyle name="tableau | ligne-titre | niveau1 6" xfId="16321" xr:uid="{00000000-0005-0000-0000-0000C13F0000}"/>
    <cellStyle name="tableau | ligne-titre | niveau1 6 2" xfId="34939" xr:uid="{04A99AE4-2CD7-4B93-B3D9-D030F6D6B49D}"/>
    <cellStyle name="tableau | ligne-titre | niveau1 7" xfId="16322" xr:uid="{00000000-0005-0000-0000-0000C23F0000}"/>
    <cellStyle name="tableau | ligne-titre | niveau1 7 2" xfId="34940" xr:uid="{ABBF3DC6-A1CE-4513-999E-C0D1D5929B60}"/>
    <cellStyle name="tableau | ligne-titre | niveau1 8" xfId="16323" xr:uid="{00000000-0005-0000-0000-0000C33F0000}"/>
    <cellStyle name="tableau | ligne-titre | niveau1 8 2" xfId="34941" xr:uid="{B518AEDB-3A95-4E94-B4A4-54C277D8A7EA}"/>
    <cellStyle name="tableau | ligne-titre | niveau1 9" xfId="16324" xr:uid="{00000000-0005-0000-0000-0000C43F0000}"/>
    <cellStyle name="tableau | ligne-titre | niveau1 9 2" xfId="34942" xr:uid="{014534A7-0F36-4820-9B0E-DC653E480133}"/>
    <cellStyle name="tableau | ligne-titre | niveau2" xfId="16325" xr:uid="{00000000-0005-0000-0000-0000C53F0000}"/>
    <cellStyle name="tableau | ligne-titre | niveau2 10" xfId="16326" xr:uid="{00000000-0005-0000-0000-0000C63F0000}"/>
    <cellStyle name="tableau | ligne-titre | niveau2 10 2" xfId="34943" xr:uid="{0BE8137E-1F42-469A-B785-A73F214C52D1}"/>
    <cellStyle name="tableau | ligne-titre | niveau2 11" xfId="23309" xr:uid="{39049201-5DED-4905-AFF1-60A196268786}"/>
    <cellStyle name="tableau | ligne-titre | niveau2 2" xfId="16327" xr:uid="{00000000-0005-0000-0000-0000C73F0000}"/>
    <cellStyle name="tableau | ligne-titre | niveau2 2 2" xfId="34944" xr:uid="{863BB7E2-0914-4481-B872-88AA378C3693}"/>
    <cellStyle name="tableau | ligne-titre | niveau2 3" xfId="16328" xr:uid="{00000000-0005-0000-0000-0000C83F0000}"/>
    <cellStyle name="tableau | ligne-titre | niveau2 3 2" xfId="34945" xr:uid="{8D49BA2F-24DE-49D6-8A42-31BFFCA17C4C}"/>
    <cellStyle name="tableau | ligne-titre | niveau2 4" xfId="16329" xr:uid="{00000000-0005-0000-0000-0000C93F0000}"/>
    <cellStyle name="tableau | ligne-titre | niveau2 4 2" xfId="34946" xr:uid="{311ECB73-AC4E-4AF7-95C9-B67B735FCA24}"/>
    <cellStyle name="tableau | ligne-titre | niveau2 5" xfId="16330" xr:uid="{00000000-0005-0000-0000-0000CA3F0000}"/>
    <cellStyle name="tableau | ligne-titre | niveau2 5 2" xfId="34947" xr:uid="{821481F6-4AA4-42CD-9ED1-C1B50871CF3D}"/>
    <cellStyle name="tableau | ligne-titre | niveau2 6" xfId="16331" xr:uid="{00000000-0005-0000-0000-0000CB3F0000}"/>
    <cellStyle name="tableau | ligne-titre | niveau2 6 2" xfId="34948" xr:uid="{782392DE-7616-4014-B7AA-1B6950073FEA}"/>
    <cellStyle name="tableau | ligne-titre | niveau2 7" xfId="16332" xr:uid="{00000000-0005-0000-0000-0000CC3F0000}"/>
    <cellStyle name="tableau | ligne-titre | niveau2 7 2" xfId="34949" xr:uid="{9D486587-300C-4CEF-B6CB-04BE7ED08E2E}"/>
    <cellStyle name="tableau | ligne-titre | niveau2 8" xfId="16333" xr:uid="{00000000-0005-0000-0000-0000CD3F0000}"/>
    <cellStyle name="tableau | ligne-titre | niveau2 8 2" xfId="34950" xr:uid="{0A7ED56D-AB42-498E-81AF-EAF9E51FCA14}"/>
    <cellStyle name="tableau | ligne-titre | niveau2 9" xfId="16334" xr:uid="{00000000-0005-0000-0000-0000CE3F0000}"/>
    <cellStyle name="tableau | ligne-titre | niveau2 9 2" xfId="34951" xr:uid="{E1E03995-5703-4F22-A2C9-48F44157B8DB}"/>
    <cellStyle name="Title" xfId="19435" builtinId="15" customBuiltin="1"/>
    <cellStyle name="Title 10" xfId="16335" xr:uid="{00000000-0005-0000-0000-0000CF3F0000}"/>
    <cellStyle name="Title 10 10" xfId="16336" xr:uid="{00000000-0005-0000-0000-0000D03F0000}"/>
    <cellStyle name="Title 10 10 2" xfId="34952" xr:uid="{2FF02F7D-6C9C-45F3-88EC-C42E2ADB046F}"/>
    <cellStyle name="Title 10 11" xfId="23310" xr:uid="{FD861208-4F8F-4297-9D50-65C652BFA1EF}"/>
    <cellStyle name="Title 10 2" xfId="16337" xr:uid="{00000000-0005-0000-0000-0000D13F0000}"/>
    <cellStyle name="Title 10 2 2" xfId="34953" xr:uid="{E31C3134-4F94-41A5-94DB-30C97CB1D0A8}"/>
    <cellStyle name="Title 10 3" xfId="16338" xr:uid="{00000000-0005-0000-0000-0000D23F0000}"/>
    <cellStyle name="Title 10 3 2" xfId="34954" xr:uid="{FFF84709-6ABC-4615-B6AA-48FA2BAF2302}"/>
    <cellStyle name="Title 10 4" xfId="16339" xr:uid="{00000000-0005-0000-0000-0000D33F0000}"/>
    <cellStyle name="Title 10 4 2" xfId="34955" xr:uid="{C34D7A3D-172C-449F-A58A-454EBED7632D}"/>
    <cellStyle name="Title 10 5" xfId="16340" xr:uid="{00000000-0005-0000-0000-0000D43F0000}"/>
    <cellStyle name="Title 10 5 2" xfId="34956" xr:uid="{FDE7A31A-1951-46DE-8A97-507E9B2667D5}"/>
    <cellStyle name="Title 10 6" xfId="16341" xr:uid="{00000000-0005-0000-0000-0000D53F0000}"/>
    <cellStyle name="Title 10 6 2" xfId="34957" xr:uid="{209E0FC5-E12D-4B96-AA2F-C71E98B9BB2D}"/>
    <cellStyle name="Title 10 7" xfId="16342" xr:uid="{00000000-0005-0000-0000-0000D63F0000}"/>
    <cellStyle name="Title 10 7 2" xfId="34958" xr:uid="{08C20B2D-4D61-40D2-A3A0-76F14A1F8754}"/>
    <cellStyle name="Title 10 8" xfId="16343" xr:uid="{00000000-0005-0000-0000-0000D73F0000}"/>
    <cellStyle name="Title 10 8 2" xfId="34959" xr:uid="{A86516D2-3816-4E9D-BE90-F225E0ACAA65}"/>
    <cellStyle name="Title 10 9" xfId="16344" xr:uid="{00000000-0005-0000-0000-0000D83F0000}"/>
    <cellStyle name="Title 10 9 2" xfId="34960" xr:uid="{B172AD76-9FBE-42CE-9E61-151CBD5CF791}"/>
    <cellStyle name="Title 11" xfId="16345" xr:uid="{00000000-0005-0000-0000-0000D93F0000}"/>
    <cellStyle name="Title 11 10" xfId="16346" xr:uid="{00000000-0005-0000-0000-0000DA3F0000}"/>
    <cellStyle name="Title 11 10 2" xfId="34961" xr:uid="{F9F736AE-9804-4B91-8683-A8278FB1329E}"/>
    <cellStyle name="Title 11 11" xfId="23311" xr:uid="{30D4CE0E-01CE-495A-BEC3-4B8BB2AD8578}"/>
    <cellStyle name="Title 11 2" xfId="16347" xr:uid="{00000000-0005-0000-0000-0000DB3F0000}"/>
    <cellStyle name="Title 11 2 2" xfId="34962" xr:uid="{13107E4F-B47D-4F4C-86CB-0CF43DBE8AE5}"/>
    <cellStyle name="Title 11 3" xfId="16348" xr:uid="{00000000-0005-0000-0000-0000DC3F0000}"/>
    <cellStyle name="Title 11 3 2" xfId="34963" xr:uid="{76727C35-3AF0-4F91-A340-6653E292351C}"/>
    <cellStyle name="Title 11 4" xfId="16349" xr:uid="{00000000-0005-0000-0000-0000DD3F0000}"/>
    <cellStyle name="Title 11 4 2" xfId="34964" xr:uid="{24BF2F1A-7456-4FEF-ACA1-8506552E2C5D}"/>
    <cellStyle name="Title 11 5" xfId="16350" xr:uid="{00000000-0005-0000-0000-0000DE3F0000}"/>
    <cellStyle name="Title 11 5 2" xfId="34965" xr:uid="{C5AEFA4C-479A-4172-9AC9-3FB73A37C9D0}"/>
    <cellStyle name="Title 11 6" xfId="16351" xr:uid="{00000000-0005-0000-0000-0000DF3F0000}"/>
    <cellStyle name="Title 11 6 2" xfId="34966" xr:uid="{CCAC4FAD-2745-41E3-9553-6F2AECB7D3A7}"/>
    <cellStyle name="Title 11 7" xfId="16352" xr:uid="{00000000-0005-0000-0000-0000E03F0000}"/>
    <cellStyle name="Title 11 7 2" xfId="34967" xr:uid="{582F0DA8-D905-4FF0-9685-3DA0823A3F28}"/>
    <cellStyle name="Title 11 8" xfId="16353" xr:uid="{00000000-0005-0000-0000-0000E13F0000}"/>
    <cellStyle name="Title 11 8 2" xfId="34968" xr:uid="{909315E1-B798-47F7-9027-3FDE8BEBAE3D}"/>
    <cellStyle name="Title 11 9" xfId="16354" xr:uid="{00000000-0005-0000-0000-0000E23F0000}"/>
    <cellStyle name="Title 11 9 2" xfId="34969" xr:uid="{F0B1F60F-3F4C-42DA-B8A9-ED9042CB6BF3}"/>
    <cellStyle name="Title 12" xfId="16355" xr:uid="{00000000-0005-0000-0000-0000E33F0000}"/>
    <cellStyle name="Title 12 10" xfId="16356" xr:uid="{00000000-0005-0000-0000-0000E43F0000}"/>
    <cellStyle name="Title 12 10 2" xfId="34970" xr:uid="{B3920A74-42BE-426F-B3E5-9B929DC0D0A4}"/>
    <cellStyle name="Title 12 11" xfId="23312" xr:uid="{73DE4D26-1C26-4981-A0CC-27E4601EDCBF}"/>
    <cellStyle name="Title 12 2" xfId="16357" xr:uid="{00000000-0005-0000-0000-0000E53F0000}"/>
    <cellStyle name="Title 12 2 2" xfId="34971" xr:uid="{D82B48A5-7970-4203-8D6B-74A25E93EF91}"/>
    <cellStyle name="Title 12 3" xfId="16358" xr:uid="{00000000-0005-0000-0000-0000E63F0000}"/>
    <cellStyle name="Title 12 3 2" xfId="34972" xr:uid="{5AC966D8-6A8C-4484-A301-5ABDA596B786}"/>
    <cellStyle name="Title 12 4" xfId="16359" xr:uid="{00000000-0005-0000-0000-0000E73F0000}"/>
    <cellStyle name="Title 12 4 2" xfId="34973" xr:uid="{93998913-8070-4050-811B-4329726B43D9}"/>
    <cellStyle name="Title 12 5" xfId="16360" xr:uid="{00000000-0005-0000-0000-0000E83F0000}"/>
    <cellStyle name="Title 12 5 2" xfId="34974" xr:uid="{F7AF14DB-67D0-4638-8487-38590B869AE2}"/>
    <cellStyle name="Title 12 6" xfId="16361" xr:uid="{00000000-0005-0000-0000-0000E93F0000}"/>
    <cellStyle name="Title 12 6 2" xfId="34975" xr:uid="{7E7B28BB-C1F7-4FAE-A934-BA000AB90F2D}"/>
    <cellStyle name="Title 12 7" xfId="16362" xr:uid="{00000000-0005-0000-0000-0000EA3F0000}"/>
    <cellStyle name="Title 12 7 2" xfId="34976" xr:uid="{2745E237-4DD9-4E0E-9267-3AA82C62882B}"/>
    <cellStyle name="Title 12 8" xfId="16363" xr:uid="{00000000-0005-0000-0000-0000EB3F0000}"/>
    <cellStyle name="Title 12 8 2" xfId="34977" xr:uid="{CB656B0D-971D-481C-A78B-E459D909C7EC}"/>
    <cellStyle name="Title 12 9" xfId="16364" xr:uid="{00000000-0005-0000-0000-0000EC3F0000}"/>
    <cellStyle name="Title 12 9 2" xfId="34978" xr:uid="{BC1A0B63-9BC2-4A70-A080-F3B43E01FB38}"/>
    <cellStyle name="Title 13" xfId="16365" xr:uid="{00000000-0005-0000-0000-0000ED3F0000}"/>
    <cellStyle name="Title 13 10" xfId="16366" xr:uid="{00000000-0005-0000-0000-0000EE3F0000}"/>
    <cellStyle name="Title 13 10 2" xfId="34979" xr:uid="{C8FC32DF-8B37-4565-96DA-D0F3BDF0D2BC}"/>
    <cellStyle name="Title 13 11" xfId="23313" xr:uid="{3CBA5A90-9887-439D-AF64-0E6BED7193BF}"/>
    <cellStyle name="Title 13 2" xfId="16367" xr:uid="{00000000-0005-0000-0000-0000EF3F0000}"/>
    <cellStyle name="Title 13 2 2" xfId="34980" xr:uid="{B3380779-58CD-4B74-95C1-25025D1AADFC}"/>
    <cellStyle name="Title 13 3" xfId="16368" xr:uid="{00000000-0005-0000-0000-0000F03F0000}"/>
    <cellStyle name="Title 13 3 2" xfId="34981" xr:uid="{55554209-4CD9-4996-8270-01C9EBED5366}"/>
    <cellStyle name="Title 13 4" xfId="16369" xr:uid="{00000000-0005-0000-0000-0000F13F0000}"/>
    <cellStyle name="Title 13 4 2" xfId="34982" xr:uid="{D3870D28-3F2C-4F60-8593-3C8710FCD3DD}"/>
    <cellStyle name="Title 13 5" xfId="16370" xr:uid="{00000000-0005-0000-0000-0000F23F0000}"/>
    <cellStyle name="Title 13 5 2" xfId="34983" xr:uid="{9F9FF6F1-7C57-4E69-9AD0-D745D29B1821}"/>
    <cellStyle name="Title 13 6" xfId="16371" xr:uid="{00000000-0005-0000-0000-0000F33F0000}"/>
    <cellStyle name="Title 13 6 2" xfId="34984" xr:uid="{C4D92315-A6E3-4CD7-AF76-EAFE378AF6FA}"/>
    <cellStyle name="Title 13 7" xfId="16372" xr:uid="{00000000-0005-0000-0000-0000F43F0000}"/>
    <cellStyle name="Title 13 7 2" xfId="34985" xr:uid="{56F96D49-118F-4250-B1E7-37FDF97279D8}"/>
    <cellStyle name="Title 13 8" xfId="16373" xr:uid="{00000000-0005-0000-0000-0000F53F0000}"/>
    <cellStyle name="Title 13 8 2" xfId="34986" xr:uid="{8D7ECFAA-4D2C-4DFD-82BF-8A1E54F4D055}"/>
    <cellStyle name="Title 13 9" xfId="16374" xr:uid="{00000000-0005-0000-0000-0000F63F0000}"/>
    <cellStyle name="Title 13 9 2" xfId="34987" xr:uid="{AE743F97-0A05-4220-9A03-7F3ABD521140}"/>
    <cellStyle name="Title 14" xfId="16375" xr:uid="{00000000-0005-0000-0000-0000F73F0000}"/>
    <cellStyle name="Title 14 10" xfId="16376" xr:uid="{00000000-0005-0000-0000-0000F83F0000}"/>
    <cellStyle name="Title 14 10 2" xfId="34988" xr:uid="{A7054646-9CD2-40EF-90F4-67E6B43B80F9}"/>
    <cellStyle name="Title 14 11" xfId="23314" xr:uid="{264D8F91-44BC-4C95-8A59-C4A5A842E8F2}"/>
    <cellStyle name="Title 14 2" xfId="16377" xr:uid="{00000000-0005-0000-0000-0000F93F0000}"/>
    <cellStyle name="Title 14 2 2" xfId="34989" xr:uid="{91926465-6BB0-4C07-A5B2-9B90CF207B2C}"/>
    <cellStyle name="Title 14 3" xfId="16378" xr:uid="{00000000-0005-0000-0000-0000FA3F0000}"/>
    <cellStyle name="Title 14 3 2" xfId="34990" xr:uid="{2FC68172-9536-4EDE-A48E-406A748858F0}"/>
    <cellStyle name="Title 14 4" xfId="16379" xr:uid="{00000000-0005-0000-0000-0000FB3F0000}"/>
    <cellStyle name="Title 14 4 2" xfId="34991" xr:uid="{A84C17D2-BCC6-4E2D-8146-6DF26D022C60}"/>
    <cellStyle name="Title 14 5" xfId="16380" xr:uid="{00000000-0005-0000-0000-0000FC3F0000}"/>
    <cellStyle name="Title 14 5 2" xfId="34992" xr:uid="{64098801-A530-4EBB-956C-F12EE92076E1}"/>
    <cellStyle name="Title 14 6" xfId="16381" xr:uid="{00000000-0005-0000-0000-0000FD3F0000}"/>
    <cellStyle name="Title 14 6 2" xfId="34993" xr:uid="{38A7DE51-83F2-4FAD-B6E8-799A2BB31C15}"/>
    <cellStyle name="Title 14 7" xfId="16382" xr:uid="{00000000-0005-0000-0000-0000FE3F0000}"/>
    <cellStyle name="Title 14 7 2" xfId="34994" xr:uid="{973370C4-2A1D-4CB3-8E70-C8FC64AAAECA}"/>
    <cellStyle name="Title 14 8" xfId="16383" xr:uid="{00000000-0005-0000-0000-0000FF3F0000}"/>
    <cellStyle name="Title 14 8 2" xfId="34995" xr:uid="{6C910B18-1633-4A86-930E-8598B6E16200}"/>
    <cellStyle name="Title 14 9" xfId="16384" xr:uid="{00000000-0005-0000-0000-000000400000}"/>
    <cellStyle name="Title 14 9 2" xfId="34996" xr:uid="{41F56584-8D4E-43B6-99BC-18FAA7866A0B}"/>
    <cellStyle name="Title 15" xfId="16385" xr:uid="{00000000-0005-0000-0000-000001400000}"/>
    <cellStyle name="Title 15 10" xfId="16386" xr:uid="{00000000-0005-0000-0000-000002400000}"/>
    <cellStyle name="Title 15 10 2" xfId="34997" xr:uid="{FE6181FE-E858-4711-A0CD-AA7677E68711}"/>
    <cellStyle name="Title 15 11" xfId="23315" xr:uid="{AFAC49DC-049D-40D9-81B6-0D6CA6B73D2A}"/>
    <cellStyle name="Title 15 2" xfId="16387" xr:uid="{00000000-0005-0000-0000-000003400000}"/>
    <cellStyle name="Title 15 2 2" xfId="34998" xr:uid="{941F52F9-82C8-4886-A466-67F5DC1C51C9}"/>
    <cellStyle name="Title 15 3" xfId="16388" xr:uid="{00000000-0005-0000-0000-000004400000}"/>
    <cellStyle name="Title 15 3 2" xfId="34999" xr:uid="{7175D60E-EBB4-4216-9496-271E3319B6D5}"/>
    <cellStyle name="Title 15 4" xfId="16389" xr:uid="{00000000-0005-0000-0000-000005400000}"/>
    <cellStyle name="Title 15 4 2" xfId="35000" xr:uid="{32B3E91F-A7CA-424F-B6B8-32CEF5466D42}"/>
    <cellStyle name="Title 15 5" xfId="16390" xr:uid="{00000000-0005-0000-0000-000006400000}"/>
    <cellStyle name="Title 15 5 2" xfId="35001" xr:uid="{8F190D18-A3C8-49A8-B579-4F13AD59D907}"/>
    <cellStyle name="Title 15 6" xfId="16391" xr:uid="{00000000-0005-0000-0000-000007400000}"/>
    <cellStyle name="Title 15 6 2" xfId="35002" xr:uid="{5DD2188B-364B-4031-AB61-E1D1BFF5E7DC}"/>
    <cellStyle name="Title 15 7" xfId="16392" xr:uid="{00000000-0005-0000-0000-000008400000}"/>
    <cellStyle name="Title 15 7 2" xfId="35003" xr:uid="{EC47ED0C-F00C-4C07-A7F4-2C999919471D}"/>
    <cellStyle name="Title 15 8" xfId="16393" xr:uid="{00000000-0005-0000-0000-000009400000}"/>
    <cellStyle name="Title 15 8 2" xfId="35004" xr:uid="{14443F44-A0DB-4C6F-838F-7E631D049727}"/>
    <cellStyle name="Title 15 9" xfId="16394" xr:uid="{00000000-0005-0000-0000-00000A400000}"/>
    <cellStyle name="Title 15 9 2" xfId="35005" xr:uid="{7EC74BAB-A3D0-4321-BE2C-E9AF39E1D32C}"/>
    <cellStyle name="Title 16" xfId="16395" xr:uid="{00000000-0005-0000-0000-00000B400000}"/>
    <cellStyle name="Title 16 10" xfId="16396" xr:uid="{00000000-0005-0000-0000-00000C400000}"/>
    <cellStyle name="Title 16 10 2" xfId="35006" xr:uid="{0DD34E8E-A413-44A2-A648-0A9C3603E97B}"/>
    <cellStyle name="Title 16 11" xfId="23316" xr:uid="{FC3C427E-D62B-49D0-9BBF-BC4C48D8D07F}"/>
    <cellStyle name="Title 16 2" xfId="16397" xr:uid="{00000000-0005-0000-0000-00000D400000}"/>
    <cellStyle name="Title 16 2 2" xfId="35007" xr:uid="{D2377ABD-B7FF-429A-9583-160FD9798390}"/>
    <cellStyle name="Title 16 3" xfId="16398" xr:uid="{00000000-0005-0000-0000-00000E400000}"/>
    <cellStyle name="Title 16 3 2" xfId="35008" xr:uid="{520CA9DB-ADCB-46CE-A88F-BA553ACACE5F}"/>
    <cellStyle name="Title 16 4" xfId="16399" xr:uid="{00000000-0005-0000-0000-00000F400000}"/>
    <cellStyle name="Title 16 4 2" xfId="35009" xr:uid="{0BBD3AAB-F36F-4E81-8A65-AB26B59BF92C}"/>
    <cellStyle name="Title 16 5" xfId="16400" xr:uid="{00000000-0005-0000-0000-000010400000}"/>
    <cellStyle name="Title 16 5 2" xfId="35010" xr:uid="{990BDFF7-A3EF-4960-832B-58CB182177F1}"/>
    <cellStyle name="Title 16 6" xfId="16401" xr:uid="{00000000-0005-0000-0000-000011400000}"/>
    <cellStyle name="Title 16 6 2" xfId="35011" xr:uid="{01DB0522-51E2-42D4-BB23-042AD84E2A52}"/>
    <cellStyle name="Title 16 7" xfId="16402" xr:uid="{00000000-0005-0000-0000-000012400000}"/>
    <cellStyle name="Title 16 7 2" xfId="35012" xr:uid="{3218167A-756E-4BEC-9B4B-4967D5F26E6C}"/>
    <cellStyle name="Title 16 8" xfId="16403" xr:uid="{00000000-0005-0000-0000-000013400000}"/>
    <cellStyle name="Title 16 8 2" xfId="35013" xr:uid="{0788AD32-BC09-4213-976D-CE4018E741AB}"/>
    <cellStyle name="Title 16 9" xfId="16404" xr:uid="{00000000-0005-0000-0000-000014400000}"/>
    <cellStyle name="Title 16 9 2" xfId="35014" xr:uid="{317A567A-1EC0-4405-A117-EB093C8AE972}"/>
    <cellStyle name="Title 17" xfId="16405" xr:uid="{00000000-0005-0000-0000-000015400000}"/>
    <cellStyle name="Title 17 10" xfId="16406" xr:uid="{00000000-0005-0000-0000-000016400000}"/>
    <cellStyle name="Title 17 10 2" xfId="35015" xr:uid="{86BDB220-2255-45B7-869A-F320CCDC9969}"/>
    <cellStyle name="Title 17 11" xfId="23317" xr:uid="{3BB3C99C-0A59-4632-88D5-81EC2234586A}"/>
    <cellStyle name="Title 17 2" xfId="16407" xr:uid="{00000000-0005-0000-0000-000017400000}"/>
    <cellStyle name="Title 17 2 2" xfId="35016" xr:uid="{EB303A18-23EB-414E-9B22-3C65085B4EF0}"/>
    <cellStyle name="Title 17 3" xfId="16408" xr:uid="{00000000-0005-0000-0000-000018400000}"/>
    <cellStyle name="Title 17 3 2" xfId="35017" xr:uid="{A3B3DC6A-2660-4C22-A6FD-2E8E19235F74}"/>
    <cellStyle name="Title 17 4" xfId="16409" xr:uid="{00000000-0005-0000-0000-000019400000}"/>
    <cellStyle name="Title 17 4 2" xfId="35018" xr:uid="{5FE60B4C-F5D9-4234-94EF-C84F4FB2BE82}"/>
    <cellStyle name="Title 17 5" xfId="16410" xr:uid="{00000000-0005-0000-0000-00001A400000}"/>
    <cellStyle name="Title 17 5 2" xfId="35019" xr:uid="{ECBDDA4D-B8AA-4815-8D0A-468DCEAB9FF8}"/>
    <cellStyle name="Title 17 6" xfId="16411" xr:uid="{00000000-0005-0000-0000-00001B400000}"/>
    <cellStyle name="Title 17 6 2" xfId="35020" xr:uid="{1EB75793-D479-4487-89D0-705EDE6EF317}"/>
    <cellStyle name="Title 17 7" xfId="16412" xr:uid="{00000000-0005-0000-0000-00001C400000}"/>
    <cellStyle name="Title 17 7 2" xfId="35021" xr:uid="{FBBB0814-1CA3-499F-A8EF-9CBA976E2D0E}"/>
    <cellStyle name="Title 17 8" xfId="16413" xr:uid="{00000000-0005-0000-0000-00001D400000}"/>
    <cellStyle name="Title 17 8 2" xfId="35022" xr:uid="{C02A67FA-9862-4E1F-B528-8A418816951E}"/>
    <cellStyle name="Title 17 9" xfId="16414" xr:uid="{00000000-0005-0000-0000-00001E400000}"/>
    <cellStyle name="Title 17 9 2" xfId="35023" xr:uid="{27E4B1F8-DF0A-4411-9629-69EFD31AB778}"/>
    <cellStyle name="Title 18" xfId="16415" xr:uid="{00000000-0005-0000-0000-00001F400000}"/>
    <cellStyle name="Title 18 10" xfId="16416" xr:uid="{00000000-0005-0000-0000-000020400000}"/>
    <cellStyle name="Title 18 10 2" xfId="35024" xr:uid="{11B51420-E767-416C-ADDB-C4A00064A76C}"/>
    <cellStyle name="Title 18 11" xfId="23318" xr:uid="{FA92FCE3-4AF5-4F88-92E5-21E965163700}"/>
    <cellStyle name="Title 18 2" xfId="16417" xr:uid="{00000000-0005-0000-0000-000021400000}"/>
    <cellStyle name="Title 18 2 2" xfId="35025" xr:uid="{2ABFD078-3D06-4DD6-A4B7-AAE27247F102}"/>
    <cellStyle name="Title 18 3" xfId="16418" xr:uid="{00000000-0005-0000-0000-000022400000}"/>
    <cellStyle name="Title 18 3 2" xfId="35026" xr:uid="{DDB6FCAC-D13C-4337-8DC7-16C1F83AD36E}"/>
    <cellStyle name="Title 18 4" xfId="16419" xr:uid="{00000000-0005-0000-0000-000023400000}"/>
    <cellStyle name="Title 18 4 2" xfId="35027" xr:uid="{8AA3DFEA-5E7F-4639-A17E-FD46FB40A39E}"/>
    <cellStyle name="Title 18 5" xfId="16420" xr:uid="{00000000-0005-0000-0000-000024400000}"/>
    <cellStyle name="Title 18 5 2" xfId="35028" xr:uid="{5AB6B6AA-E3ED-4E3F-B80B-01AF9ACC5204}"/>
    <cellStyle name="Title 18 6" xfId="16421" xr:uid="{00000000-0005-0000-0000-000025400000}"/>
    <cellStyle name="Title 18 6 2" xfId="35029" xr:uid="{BC2209E0-1AB0-4004-B2E7-7AA51C6DF4E6}"/>
    <cellStyle name="Title 18 7" xfId="16422" xr:uid="{00000000-0005-0000-0000-000026400000}"/>
    <cellStyle name="Title 18 7 2" xfId="35030" xr:uid="{80C405C9-EB83-4275-A61A-2B0EE2060262}"/>
    <cellStyle name="Title 18 8" xfId="16423" xr:uid="{00000000-0005-0000-0000-000027400000}"/>
    <cellStyle name="Title 18 8 2" xfId="35031" xr:uid="{35D21983-7C43-43B8-9866-E9DB7EA94480}"/>
    <cellStyle name="Title 18 9" xfId="16424" xr:uid="{00000000-0005-0000-0000-000028400000}"/>
    <cellStyle name="Title 18 9 2" xfId="35032" xr:uid="{30A047B1-7E73-42BE-A5BC-E23C5653BFD6}"/>
    <cellStyle name="Title 19" xfId="16425" xr:uid="{00000000-0005-0000-0000-000029400000}"/>
    <cellStyle name="Title 19 10" xfId="16426" xr:uid="{00000000-0005-0000-0000-00002A400000}"/>
    <cellStyle name="Title 19 10 2" xfId="35033" xr:uid="{E442E09A-BF4E-4BA0-BAFD-D5CB3F4766FB}"/>
    <cellStyle name="Title 19 11" xfId="23319" xr:uid="{45698236-2C90-488E-AAAE-09F763B06345}"/>
    <cellStyle name="Title 19 2" xfId="16427" xr:uid="{00000000-0005-0000-0000-00002B400000}"/>
    <cellStyle name="Title 19 2 2" xfId="35034" xr:uid="{02B4BBA6-D796-4D07-8E3C-2206A0CA6342}"/>
    <cellStyle name="Title 19 3" xfId="16428" xr:uid="{00000000-0005-0000-0000-00002C400000}"/>
    <cellStyle name="Title 19 3 2" xfId="35035" xr:uid="{3D4EE3D2-5D4E-4F7F-82DC-A255140338F6}"/>
    <cellStyle name="Title 19 4" xfId="16429" xr:uid="{00000000-0005-0000-0000-00002D400000}"/>
    <cellStyle name="Title 19 4 2" xfId="35036" xr:uid="{47EC30CD-C4D4-4050-91FE-5E3B4459B4D5}"/>
    <cellStyle name="Title 19 5" xfId="16430" xr:uid="{00000000-0005-0000-0000-00002E400000}"/>
    <cellStyle name="Title 19 5 2" xfId="35037" xr:uid="{5C17D6CE-3B6B-4313-83F4-2E25BD578908}"/>
    <cellStyle name="Title 19 6" xfId="16431" xr:uid="{00000000-0005-0000-0000-00002F400000}"/>
    <cellStyle name="Title 19 6 2" xfId="35038" xr:uid="{E57ECF80-7C47-4726-AB4B-394900519556}"/>
    <cellStyle name="Title 19 7" xfId="16432" xr:uid="{00000000-0005-0000-0000-000030400000}"/>
    <cellStyle name="Title 19 7 2" xfId="35039" xr:uid="{27DB8536-1640-47D5-B5C0-C4174BE56FAA}"/>
    <cellStyle name="Title 19 8" xfId="16433" xr:uid="{00000000-0005-0000-0000-000031400000}"/>
    <cellStyle name="Title 19 8 2" xfId="35040" xr:uid="{D35B7C41-70BB-48D9-865B-FBED122AD762}"/>
    <cellStyle name="Title 19 9" xfId="16434" xr:uid="{00000000-0005-0000-0000-000032400000}"/>
    <cellStyle name="Title 19 9 2" xfId="35041" xr:uid="{48933FC8-98E9-4C2A-B52E-54D3490B5E84}"/>
    <cellStyle name="Title 2" xfId="16435" xr:uid="{00000000-0005-0000-0000-000033400000}"/>
    <cellStyle name="Title 2 10" xfId="16436" xr:uid="{00000000-0005-0000-0000-000034400000}"/>
    <cellStyle name="Title 2 10 10" xfId="20508" xr:uid="{9BCF8B25-8FC6-4A68-91DF-B0110ED91B8F}"/>
    <cellStyle name="Title 2 10 2" xfId="16437" xr:uid="{00000000-0005-0000-0000-000035400000}"/>
    <cellStyle name="Title 2 10 2 2" xfId="23321" xr:uid="{C0E18EC5-16FD-46BB-932E-30E54A96D9E9}"/>
    <cellStyle name="Title 2 10 3" xfId="16438" xr:uid="{00000000-0005-0000-0000-000036400000}"/>
    <cellStyle name="Title 2 10 3 2" xfId="35042" xr:uid="{EAB54CAA-41DD-4FE9-B2F4-3F586F527AE7}"/>
    <cellStyle name="Title 2 10 4" xfId="16439" xr:uid="{00000000-0005-0000-0000-000037400000}"/>
    <cellStyle name="Title 2 10 4 2" xfId="35043" xr:uid="{A9EC5C4E-B1C7-41E9-BB28-BEC4E86505E9}"/>
    <cellStyle name="Title 2 10 5" xfId="16440" xr:uid="{00000000-0005-0000-0000-000038400000}"/>
    <cellStyle name="Title 2 10 5 2" xfId="35044" xr:uid="{20AD977E-5637-471A-A496-A7EF13C44531}"/>
    <cellStyle name="Title 2 10 6" xfId="16441" xr:uid="{00000000-0005-0000-0000-000039400000}"/>
    <cellStyle name="Title 2 10 6 2" xfId="35045" xr:uid="{1DDF20D1-4564-430F-880E-533F6C1D22EA}"/>
    <cellStyle name="Title 2 10 7" xfId="16442" xr:uid="{00000000-0005-0000-0000-00003A400000}"/>
    <cellStyle name="Title 2 10 7 2" xfId="35046" xr:uid="{950A878E-1361-4AED-935A-10A2C0336033}"/>
    <cellStyle name="Title 2 10 8" xfId="16443" xr:uid="{00000000-0005-0000-0000-00003B400000}"/>
    <cellStyle name="Title 2 10 8 2" xfId="35047" xr:uid="{5C048F28-EDEB-40E3-AC69-F1AC204B8A01}"/>
    <cellStyle name="Title 2 10 9" xfId="16444" xr:uid="{00000000-0005-0000-0000-00003C400000}"/>
    <cellStyle name="Title 2 10 9 2" xfId="35048" xr:uid="{3A793FEE-D133-4D7C-959C-65558D453EC3}"/>
    <cellStyle name="Title 2 11" xfId="16445" xr:uid="{00000000-0005-0000-0000-00003D400000}"/>
    <cellStyle name="Title 2 11 2" xfId="16446" xr:uid="{00000000-0005-0000-0000-00003E400000}"/>
    <cellStyle name="Title 2 11 2 2" xfId="35050" xr:uid="{838ED14E-9DB6-49D9-AFE8-A5ED26ED9FB3}"/>
    <cellStyle name="Title 2 11 3" xfId="16447" xr:uid="{00000000-0005-0000-0000-00003F400000}"/>
    <cellStyle name="Title 2 11 3 2" xfId="35051" xr:uid="{1C284E76-463B-443C-9190-C9718A87E347}"/>
    <cellStyle name="Title 2 11 4" xfId="16448" xr:uid="{00000000-0005-0000-0000-000040400000}"/>
    <cellStyle name="Title 2 11 4 2" xfId="35052" xr:uid="{CC79357B-F179-464F-A7B7-FBBF8C92AAF7}"/>
    <cellStyle name="Title 2 11 5" xfId="16449" xr:uid="{00000000-0005-0000-0000-000041400000}"/>
    <cellStyle name="Title 2 11 5 2" xfId="35053" xr:uid="{516F87E5-15CC-4CDC-A5E0-9663FB528D41}"/>
    <cellStyle name="Title 2 11 6" xfId="35049" xr:uid="{659A21C6-046B-491E-83FF-B7AD8AD730E9}"/>
    <cellStyle name="Title 2 11 7" xfId="23761" xr:uid="{B39C7D89-845D-4391-AC79-C5D010820046}"/>
    <cellStyle name="Title 2 12" xfId="16450" xr:uid="{00000000-0005-0000-0000-000042400000}"/>
    <cellStyle name="Title 2 12 2" xfId="35054" xr:uid="{55BE39AB-3E5B-4EF1-9AD7-2603D9D7D378}"/>
    <cellStyle name="Title 2 13" xfId="16451" xr:uid="{00000000-0005-0000-0000-000043400000}"/>
    <cellStyle name="Title 2 13 2" xfId="35055" xr:uid="{5FCF5E22-6B60-464B-B88E-4796483A29D5}"/>
    <cellStyle name="Title 2 14" xfId="16452" xr:uid="{00000000-0005-0000-0000-000044400000}"/>
    <cellStyle name="Title 2 14 2" xfId="35056" xr:uid="{0093ABCD-B449-4C2C-B90C-2507B5B2856A}"/>
    <cellStyle name="Title 2 15" xfId="16453" xr:uid="{00000000-0005-0000-0000-000045400000}"/>
    <cellStyle name="Title 2 15 2" xfId="35057" xr:uid="{3B0FC9E5-F635-488B-8094-A19327B48067}"/>
    <cellStyle name="Title 2 16" xfId="16454" xr:uid="{00000000-0005-0000-0000-000046400000}"/>
    <cellStyle name="Title 2 16 2" xfId="35058" xr:uid="{6D730B72-7FA9-45FE-8829-0217605A1EBA}"/>
    <cellStyle name="Title 2 17" xfId="16455" xr:uid="{00000000-0005-0000-0000-000047400000}"/>
    <cellStyle name="Title 2 17 2" xfId="35059" xr:uid="{21B312D7-3BCC-4566-B7D4-A05920FDCB36}"/>
    <cellStyle name="Title 2 18" xfId="16456" xr:uid="{00000000-0005-0000-0000-000048400000}"/>
    <cellStyle name="Title 2 18 2" xfId="35060" xr:uid="{C0CF5451-4BDB-429C-8749-EEF13BDA11C5}"/>
    <cellStyle name="Title 2 19" xfId="16457" xr:uid="{00000000-0005-0000-0000-000049400000}"/>
    <cellStyle name="Title 2 19 2" xfId="35061" xr:uid="{0C813C36-F2B0-44A8-940D-7D874C0E5859}"/>
    <cellStyle name="Title 2 2" xfId="16458" xr:uid="{00000000-0005-0000-0000-00004A400000}"/>
    <cellStyle name="Title 2 2 10" xfId="20509" xr:uid="{B6F71534-8DB5-4943-8E90-89BF347022E3}"/>
    <cellStyle name="Title 2 2 2" xfId="16459" xr:uid="{00000000-0005-0000-0000-00004B400000}"/>
    <cellStyle name="Title 2 2 2 2" xfId="23322" xr:uid="{76E9DDF6-CE15-4551-80D0-0D374D4145A4}"/>
    <cellStyle name="Title 2 2 3" xfId="16460" xr:uid="{00000000-0005-0000-0000-00004C400000}"/>
    <cellStyle name="Title 2 2 3 2" xfId="35062" xr:uid="{E6D04887-2D58-4F46-9D2A-252A10F77294}"/>
    <cellStyle name="Title 2 2 4" xfId="16461" xr:uid="{00000000-0005-0000-0000-00004D400000}"/>
    <cellStyle name="Title 2 2 4 2" xfId="35063" xr:uid="{FDE20F00-FB24-4011-8DFA-2FCA979E95EA}"/>
    <cellStyle name="Title 2 2 5" xfId="16462" xr:uid="{00000000-0005-0000-0000-00004E400000}"/>
    <cellStyle name="Title 2 2 5 2" xfId="35064" xr:uid="{064718F4-2B3F-466F-AE3D-A00E09D7B607}"/>
    <cellStyle name="Title 2 2 6" xfId="16463" xr:uid="{00000000-0005-0000-0000-00004F400000}"/>
    <cellStyle name="Title 2 2 6 2" xfId="35065" xr:uid="{D6C8F5AF-3189-4ACC-BC75-7F07610B51C1}"/>
    <cellStyle name="Title 2 2 7" xfId="16464" xr:uid="{00000000-0005-0000-0000-000050400000}"/>
    <cellStyle name="Title 2 2 7 2" xfId="35066" xr:uid="{56203BDE-58DD-41C4-B96F-D5639538FDD0}"/>
    <cellStyle name="Title 2 2 8" xfId="16465" xr:uid="{00000000-0005-0000-0000-000051400000}"/>
    <cellStyle name="Title 2 2 8 2" xfId="35067" xr:uid="{0E9C34ED-3BBE-49FB-B337-D13803E7A2FD}"/>
    <cellStyle name="Title 2 2 9" xfId="16466" xr:uid="{00000000-0005-0000-0000-000052400000}"/>
    <cellStyle name="Title 2 2 9 2" xfId="35068" xr:uid="{035B4AFD-DE58-462B-800E-FBC4FDE49833}"/>
    <cellStyle name="Title 2 20" xfId="16467" xr:uid="{00000000-0005-0000-0000-000053400000}"/>
    <cellStyle name="Title 2 20 2" xfId="35069" xr:uid="{3E700253-B218-4371-A9E3-E628A640652F}"/>
    <cellStyle name="Title 2 21" xfId="23320" xr:uid="{9B25229E-978E-49C0-860B-265EAFBDBF55}"/>
    <cellStyle name="Title 2 3" xfId="16468" xr:uid="{00000000-0005-0000-0000-000054400000}"/>
    <cellStyle name="Title 2 3 10" xfId="20510" xr:uid="{1DF6E2C6-3FCD-413A-8D94-57D4AE844D8A}"/>
    <cellStyle name="Title 2 3 2" xfId="16469" xr:uid="{00000000-0005-0000-0000-000055400000}"/>
    <cellStyle name="Title 2 3 2 2" xfId="23323" xr:uid="{E91E1571-F5A9-496B-989F-54BDCD431459}"/>
    <cellStyle name="Title 2 3 3" xfId="16470" xr:uid="{00000000-0005-0000-0000-000056400000}"/>
    <cellStyle name="Title 2 3 3 2" xfId="35070" xr:uid="{C10C9D35-E62E-4442-BC48-656FE7D7A41E}"/>
    <cellStyle name="Title 2 3 4" xfId="16471" xr:uid="{00000000-0005-0000-0000-000057400000}"/>
    <cellStyle name="Title 2 3 4 2" xfId="35071" xr:uid="{32B83D6A-D184-48E5-82D3-D0FD46332271}"/>
    <cellStyle name="Title 2 3 5" xfId="16472" xr:uid="{00000000-0005-0000-0000-000058400000}"/>
    <cellStyle name="Title 2 3 5 2" xfId="35072" xr:uid="{860416C1-503D-4584-A0CC-FC60405CE0CE}"/>
    <cellStyle name="Title 2 3 6" xfId="16473" xr:uid="{00000000-0005-0000-0000-000059400000}"/>
    <cellStyle name="Title 2 3 6 2" xfId="35073" xr:uid="{D7262166-EAEF-4481-B475-10E4D8403B77}"/>
    <cellStyle name="Title 2 3 7" xfId="16474" xr:uid="{00000000-0005-0000-0000-00005A400000}"/>
    <cellStyle name="Title 2 3 7 2" xfId="35074" xr:uid="{53199360-5A47-4D60-8092-47BEC515F481}"/>
    <cellStyle name="Title 2 3 8" xfId="16475" xr:uid="{00000000-0005-0000-0000-00005B400000}"/>
    <cellStyle name="Title 2 3 8 2" xfId="35075" xr:uid="{646393E1-140B-4F1A-B154-192DDF2695C4}"/>
    <cellStyle name="Title 2 3 9" xfId="16476" xr:uid="{00000000-0005-0000-0000-00005C400000}"/>
    <cellStyle name="Title 2 3 9 2" xfId="35076" xr:uid="{88877A8A-C92D-4D8E-8A51-052BBA57610C}"/>
    <cellStyle name="Title 2 4" xfId="16477" xr:uid="{00000000-0005-0000-0000-00005D400000}"/>
    <cellStyle name="Title 2 4 10" xfId="20511" xr:uid="{1092FD71-C40C-441F-94F8-0F11FCC7A387}"/>
    <cellStyle name="Title 2 4 2" xfId="16478" xr:uid="{00000000-0005-0000-0000-00005E400000}"/>
    <cellStyle name="Title 2 4 2 2" xfId="23324" xr:uid="{0D9C8CA0-85C1-40F0-BD0A-5FEA0BC842DF}"/>
    <cellStyle name="Title 2 4 3" xfId="16479" xr:uid="{00000000-0005-0000-0000-00005F400000}"/>
    <cellStyle name="Title 2 4 3 2" xfId="35077" xr:uid="{CE1A37A2-664A-474A-8D3D-06A0057200D2}"/>
    <cellStyle name="Title 2 4 4" xfId="16480" xr:uid="{00000000-0005-0000-0000-000060400000}"/>
    <cellStyle name="Title 2 4 4 2" xfId="35078" xr:uid="{E50F06E5-CD7B-4D4B-8640-1E0C9D296041}"/>
    <cellStyle name="Title 2 4 5" xfId="16481" xr:uid="{00000000-0005-0000-0000-000061400000}"/>
    <cellStyle name="Title 2 4 5 2" xfId="35079" xr:uid="{5B419F99-0F64-4AE8-88E5-8A89485EA66F}"/>
    <cellStyle name="Title 2 4 6" xfId="16482" xr:uid="{00000000-0005-0000-0000-000062400000}"/>
    <cellStyle name="Title 2 4 6 2" xfId="35080" xr:uid="{28B20FAE-77D9-4C11-8AC7-1B19F7FDB261}"/>
    <cellStyle name="Title 2 4 7" xfId="16483" xr:uid="{00000000-0005-0000-0000-000063400000}"/>
    <cellStyle name="Title 2 4 7 2" xfId="35081" xr:uid="{01D52BA5-6331-4CBB-88CB-545F7F4424D2}"/>
    <cellStyle name="Title 2 4 8" xfId="16484" xr:uid="{00000000-0005-0000-0000-000064400000}"/>
    <cellStyle name="Title 2 4 8 2" xfId="35082" xr:uid="{E9E6B4CD-C698-43A7-9E45-17DB51230B28}"/>
    <cellStyle name="Title 2 4 9" xfId="16485" xr:uid="{00000000-0005-0000-0000-000065400000}"/>
    <cellStyle name="Title 2 4 9 2" xfId="35083" xr:uid="{E01A28C0-3363-42E9-8C9F-8228AB372B05}"/>
    <cellStyle name="Title 2 5" xfId="16486" xr:uid="{00000000-0005-0000-0000-000066400000}"/>
    <cellStyle name="Title 2 5 10" xfId="20512" xr:uid="{5B0A941C-5347-4151-AC1F-FC0D38E93083}"/>
    <cellStyle name="Title 2 5 2" xfId="16487" xr:uid="{00000000-0005-0000-0000-000067400000}"/>
    <cellStyle name="Title 2 5 2 2" xfId="23325" xr:uid="{A1F62376-C4C2-4D08-824E-C30DE837CD8D}"/>
    <cellStyle name="Title 2 5 3" xfId="16488" xr:uid="{00000000-0005-0000-0000-000068400000}"/>
    <cellStyle name="Title 2 5 3 2" xfId="35084" xr:uid="{1F5CCF2C-6C7D-44BF-A161-FEA0AE01B693}"/>
    <cellStyle name="Title 2 5 4" xfId="16489" xr:uid="{00000000-0005-0000-0000-000069400000}"/>
    <cellStyle name="Title 2 5 4 2" xfId="35085" xr:uid="{5B63D14E-9E67-40BA-AE11-9096DD208D9E}"/>
    <cellStyle name="Title 2 5 5" xfId="16490" xr:uid="{00000000-0005-0000-0000-00006A400000}"/>
    <cellStyle name="Title 2 5 5 2" xfId="35086" xr:uid="{4CACE123-B73F-4C87-9B42-960CD552FC58}"/>
    <cellStyle name="Title 2 5 6" xfId="16491" xr:uid="{00000000-0005-0000-0000-00006B400000}"/>
    <cellStyle name="Title 2 5 6 2" xfId="35087" xr:uid="{9BADD6BC-D9ED-4A62-965D-075F1D37B124}"/>
    <cellStyle name="Title 2 5 7" xfId="16492" xr:uid="{00000000-0005-0000-0000-00006C400000}"/>
    <cellStyle name="Title 2 5 7 2" xfId="35088" xr:uid="{E547E5D0-DB2C-4D09-A23D-A5D51D1C5685}"/>
    <cellStyle name="Title 2 5 8" xfId="16493" xr:uid="{00000000-0005-0000-0000-00006D400000}"/>
    <cellStyle name="Title 2 5 8 2" xfId="35089" xr:uid="{6523B325-338E-43DD-A842-1B6292CE34C3}"/>
    <cellStyle name="Title 2 5 9" xfId="16494" xr:uid="{00000000-0005-0000-0000-00006E400000}"/>
    <cellStyle name="Title 2 5 9 2" xfId="35090" xr:uid="{6BD1977B-6BBA-4272-8900-A4862C7E2666}"/>
    <cellStyle name="Title 2 6" xfId="16495" xr:uid="{00000000-0005-0000-0000-00006F400000}"/>
    <cellStyle name="Title 2 6 10" xfId="20513" xr:uid="{6964AA1A-561B-49DA-9FD8-BE0F0D320BAF}"/>
    <cellStyle name="Title 2 6 2" xfId="16496" xr:uid="{00000000-0005-0000-0000-000070400000}"/>
    <cellStyle name="Title 2 6 2 2" xfId="23326" xr:uid="{5769273F-CAEE-4C9C-834B-192E307BD006}"/>
    <cellStyle name="Title 2 6 3" xfId="16497" xr:uid="{00000000-0005-0000-0000-000071400000}"/>
    <cellStyle name="Title 2 6 3 2" xfId="35091" xr:uid="{28B7436D-BD61-47AD-B1F5-0B389A529FD6}"/>
    <cellStyle name="Title 2 6 4" xfId="16498" xr:uid="{00000000-0005-0000-0000-000072400000}"/>
    <cellStyle name="Title 2 6 4 2" xfId="35092" xr:uid="{A58A0726-0C98-4D93-A106-CCB085F664D8}"/>
    <cellStyle name="Title 2 6 5" xfId="16499" xr:uid="{00000000-0005-0000-0000-000073400000}"/>
    <cellStyle name="Title 2 6 5 2" xfId="35093" xr:uid="{DFFF6747-9D32-42FF-BAED-A6B6A4E48172}"/>
    <cellStyle name="Title 2 6 6" xfId="16500" xr:uid="{00000000-0005-0000-0000-000074400000}"/>
    <cellStyle name="Title 2 6 6 2" xfId="35094" xr:uid="{C0FFC4B9-C8F1-4837-BB21-48EB3D7EFBCB}"/>
    <cellStyle name="Title 2 6 7" xfId="16501" xr:uid="{00000000-0005-0000-0000-000075400000}"/>
    <cellStyle name="Title 2 6 7 2" xfId="35095" xr:uid="{AC2401A2-D9D8-4FB1-B995-B30496DD8A44}"/>
    <cellStyle name="Title 2 6 8" xfId="16502" xr:uid="{00000000-0005-0000-0000-000076400000}"/>
    <cellStyle name="Title 2 6 8 2" xfId="35096" xr:uid="{9ED7BA39-C153-4173-B2A9-07FECD6C92BF}"/>
    <cellStyle name="Title 2 6 9" xfId="16503" xr:uid="{00000000-0005-0000-0000-000077400000}"/>
    <cellStyle name="Title 2 6 9 2" xfId="35097" xr:uid="{A08B0BC9-8535-4E2B-9C6C-075B3249A8AD}"/>
    <cellStyle name="Title 2 7" xfId="16504" xr:uid="{00000000-0005-0000-0000-000078400000}"/>
    <cellStyle name="Title 2 7 10" xfId="20514" xr:uid="{AC90C60A-5351-41E6-8FB3-C1D249D37327}"/>
    <cellStyle name="Title 2 7 2" xfId="16505" xr:uid="{00000000-0005-0000-0000-000079400000}"/>
    <cellStyle name="Title 2 7 2 2" xfId="23327" xr:uid="{345D28E3-1689-43B6-9EED-2FCAE13A698E}"/>
    <cellStyle name="Title 2 7 3" xfId="16506" xr:uid="{00000000-0005-0000-0000-00007A400000}"/>
    <cellStyle name="Title 2 7 3 2" xfId="35098" xr:uid="{B0CF06BD-6033-4123-863A-7487EB20B55B}"/>
    <cellStyle name="Title 2 7 4" xfId="16507" xr:uid="{00000000-0005-0000-0000-00007B400000}"/>
    <cellStyle name="Title 2 7 4 2" xfId="35099" xr:uid="{55831A5D-66A0-45D3-A457-8399E87C3CDD}"/>
    <cellStyle name="Title 2 7 5" xfId="16508" xr:uid="{00000000-0005-0000-0000-00007C400000}"/>
    <cellStyle name="Title 2 7 5 2" xfId="35100" xr:uid="{FF836336-795D-4A2A-9C5F-C74246ACAC99}"/>
    <cellStyle name="Title 2 7 6" xfId="16509" xr:uid="{00000000-0005-0000-0000-00007D400000}"/>
    <cellStyle name="Title 2 7 6 2" xfId="35101" xr:uid="{7D66FA5E-DE32-44E6-96D9-4268C0D7863F}"/>
    <cellStyle name="Title 2 7 7" xfId="16510" xr:uid="{00000000-0005-0000-0000-00007E400000}"/>
    <cellStyle name="Title 2 7 7 2" xfId="35102" xr:uid="{A76A1B24-60FE-44CC-8465-C5837C3BEB2D}"/>
    <cellStyle name="Title 2 7 8" xfId="16511" xr:uid="{00000000-0005-0000-0000-00007F400000}"/>
    <cellStyle name="Title 2 7 8 2" xfId="35103" xr:uid="{89569CDD-7EB3-4288-AEBC-E513D44ADB6E}"/>
    <cellStyle name="Title 2 7 9" xfId="16512" xr:uid="{00000000-0005-0000-0000-000080400000}"/>
    <cellStyle name="Title 2 7 9 2" xfId="35104" xr:uid="{8F796C12-D636-4132-91AC-1FC4E0B43721}"/>
    <cellStyle name="Title 2 8" xfId="16513" xr:uid="{00000000-0005-0000-0000-000081400000}"/>
    <cellStyle name="Title 2 8 10" xfId="20515" xr:uid="{1A913ACF-E48D-42D9-84E6-0EE6387CC862}"/>
    <cellStyle name="Title 2 8 2" xfId="16514" xr:uid="{00000000-0005-0000-0000-000082400000}"/>
    <cellStyle name="Title 2 8 2 2" xfId="23328" xr:uid="{25412594-A56C-43DD-AAA1-5E0261C5A0FA}"/>
    <cellStyle name="Title 2 8 3" xfId="16515" xr:uid="{00000000-0005-0000-0000-000083400000}"/>
    <cellStyle name="Title 2 8 3 2" xfId="35105" xr:uid="{2E385663-E27C-4A8F-B5CA-68F8D282A077}"/>
    <cellStyle name="Title 2 8 4" xfId="16516" xr:uid="{00000000-0005-0000-0000-000084400000}"/>
    <cellStyle name="Title 2 8 4 2" xfId="35106" xr:uid="{98A49A5C-712C-4362-A88E-9E76514C5F33}"/>
    <cellStyle name="Title 2 8 5" xfId="16517" xr:uid="{00000000-0005-0000-0000-000085400000}"/>
    <cellStyle name="Title 2 8 5 2" xfId="35107" xr:uid="{9F0C879E-7A6D-4376-B563-80CE15548402}"/>
    <cellStyle name="Title 2 8 6" xfId="16518" xr:uid="{00000000-0005-0000-0000-000086400000}"/>
    <cellStyle name="Title 2 8 6 2" xfId="35108" xr:uid="{473BA42E-101A-4DA4-9853-416301A28A03}"/>
    <cellStyle name="Title 2 8 7" xfId="16519" xr:uid="{00000000-0005-0000-0000-000087400000}"/>
    <cellStyle name="Title 2 8 7 2" xfId="35109" xr:uid="{347BA16E-69A6-4C8D-BDEC-919595B769DA}"/>
    <cellStyle name="Title 2 8 8" xfId="16520" xr:uid="{00000000-0005-0000-0000-000088400000}"/>
    <cellStyle name="Title 2 8 8 2" xfId="35110" xr:uid="{85EDEEFF-8210-420F-AE35-F75ECC60C6B3}"/>
    <cellStyle name="Title 2 8 9" xfId="16521" xr:uid="{00000000-0005-0000-0000-000089400000}"/>
    <cellStyle name="Title 2 8 9 2" xfId="35111" xr:uid="{CC56FC20-B936-422A-9EE1-91DD5B8A3F37}"/>
    <cellStyle name="Title 2 9" xfId="16522" xr:uid="{00000000-0005-0000-0000-00008A400000}"/>
    <cellStyle name="Title 2 9 10" xfId="20516" xr:uid="{8EC0B993-8356-4C87-BF94-2FF074C4491C}"/>
    <cellStyle name="Title 2 9 2" xfId="16523" xr:uid="{00000000-0005-0000-0000-00008B400000}"/>
    <cellStyle name="Title 2 9 2 2" xfId="23329" xr:uid="{F8C3E06F-67F2-496A-84FB-99520B753F6A}"/>
    <cellStyle name="Title 2 9 3" xfId="16524" xr:uid="{00000000-0005-0000-0000-00008C400000}"/>
    <cellStyle name="Title 2 9 3 2" xfId="35112" xr:uid="{6D6D835C-A0E2-4FE4-B7AF-0F2F4074C2DA}"/>
    <cellStyle name="Title 2 9 4" xfId="16525" xr:uid="{00000000-0005-0000-0000-00008D400000}"/>
    <cellStyle name="Title 2 9 4 2" xfId="35113" xr:uid="{35257BCC-8C1D-4142-BEE0-A4EFCF5B9CDF}"/>
    <cellStyle name="Title 2 9 5" xfId="16526" xr:uid="{00000000-0005-0000-0000-00008E400000}"/>
    <cellStyle name="Title 2 9 5 2" xfId="35114" xr:uid="{9B4D9A89-3BB0-4F4F-B7BC-2BA6FAD7987C}"/>
    <cellStyle name="Title 2 9 6" xfId="16527" xr:uid="{00000000-0005-0000-0000-00008F400000}"/>
    <cellStyle name="Title 2 9 6 2" xfId="35115" xr:uid="{18F89E5D-C860-4762-8509-E7204A8BBEFC}"/>
    <cellStyle name="Title 2 9 7" xfId="16528" xr:uid="{00000000-0005-0000-0000-000090400000}"/>
    <cellStyle name="Title 2 9 7 2" xfId="35116" xr:uid="{0867DBCB-6379-49C4-8A05-CD2BEB2B1DE8}"/>
    <cellStyle name="Title 2 9 8" xfId="16529" xr:uid="{00000000-0005-0000-0000-000091400000}"/>
    <cellStyle name="Title 2 9 8 2" xfId="35117" xr:uid="{83D50059-6354-48EF-997A-73D6827789CF}"/>
    <cellStyle name="Title 2 9 9" xfId="16530" xr:uid="{00000000-0005-0000-0000-000092400000}"/>
    <cellStyle name="Title 2 9 9 2" xfId="35118" xr:uid="{DB9AC3E9-A6B9-4D31-8BF0-0ACA7DF29F7A}"/>
    <cellStyle name="Title 20" xfId="16531" xr:uid="{00000000-0005-0000-0000-000093400000}"/>
    <cellStyle name="Title 20 10" xfId="16532" xr:uid="{00000000-0005-0000-0000-000094400000}"/>
    <cellStyle name="Title 20 10 2" xfId="35119" xr:uid="{95661726-3329-4D9C-BF6F-0BBDC54C2146}"/>
    <cellStyle name="Title 20 11" xfId="23330" xr:uid="{C6F8EC32-67A1-411B-8DE7-C5C193F0E08B}"/>
    <cellStyle name="Title 20 2" xfId="16533" xr:uid="{00000000-0005-0000-0000-000095400000}"/>
    <cellStyle name="Title 20 2 2" xfId="35120" xr:uid="{673A9683-C56F-4E17-8DD2-3DFB8092F743}"/>
    <cellStyle name="Title 20 3" xfId="16534" xr:uid="{00000000-0005-0000-0000-000096400000}"/>
    <cellStyle name="Title 20 3 2" xfId="35121" xr:uid="{C0099605-4044-4242-BD57-C3094536E5D8}"/>
    <cellStyle name="Title 20 4" xfId="16535" xr:uid="{00000000-0005-0000-0000-000097400000}"/>
    <cellStyle name="Title 20 4 2" xfId="35122" xr:uid="{A98B0739-7B77-4FC1-AAD8-44FFD8EAF491}"/>
    <cellStyle name="Title 20 5" xfId="16536" xr:uid="{00000000-0005-0000-0000-000098400000}"/>
    <cellStyle name="Title 20 5 2" xfId="35123" xr:uid="{6EC2B226-7C39-466C-AE5F-28A06F9CF380}"/>
    <cellStyle name="Title 20 6" xfId="16537" xr:uid="{00000000-0005-0000-0000-000099400000}"/>
    <cellStyle name="Title 20 6 2" xfId="35124" xr:uid="{B66AAF7A-C4D1-4AB3-8D5D-EB5C0F27D194}"/>
    <cellStyle name="Title 20 7" xfId="16538" xr:uid="{00000000-0005-0000-0000-00009A400000}"/>
    <cellStyle name="Title 20 7 2" xfId="35125" xr:uid="{FED762D5-69A9-4139-8953-72D1330F3771}"/>
    <cellStyle name="Title 20 8" xfId="16539" xr:uid="{00000000-0005-0000-0000-00009B400000}"/>
    <cellStyle name="Title 20 8 2" xfId="35126" xr:uid="{7F0EF3B0-02C1-4B7C-A660-E0076200E099}"/>
    <cellStyle name="Title 20 9" xfId="16540" xr:uid="{00000000-0005-0000-0000-00009C400000}"/>
    <cellStyle name="Title 20 9 2" xfId="35127" xr:uid="{16BBED45-B297-455C-96CE-71C62142D343}"/>
    <cellStyle name="Title 21" xfId="16541" xr:uid="{00000000-0005-0000-0000-00009D400000}"/>
    <cellStyle name="Title 21 10" xfId="16542" xr:uid="{00000000-0005-0000-0000-00009E400000}"/>
    <cellStyle name="Title 21 10 2" xfId="35128" xr:uid="{BA0687EA-EDBC-4ECC-8DFE-32FBAAA8E23A}"/>
    <cellStyle name="Title 21 11" xfId="23331" xr:uid="{E1C0DB8B-D78C-4B68-9345-62706D4CDABE}"/>
    <cellStyle name="Title 21 2" xfId="16543" xr:uid="{00000000-0005-0000-0000-00009F400000}"/>
    <cellStyle name="Title 21 2 2" xfId="35129" xr:uid="{90A64BAA-F3B2-4C5A-BC1A-E935FEE7E5E8}"/>
    <cellStyle name="Title 21 3" xfId="16544" xr:uid="{00000000-0005-0000-0000-0000A0400000}"/>
    <cellStyle name="Title 21 3 2" xfId="35130" xr:uid="{118CB582-0319-4030-92EC-AA554FC858DC}"/>
    <cellStyle name="Title 21 4" xfId="16545" xr:uid="{00000000-0005-0000-0000-0000A1400000}"/>
    <cellStyle name="Title 21 4 2" xfId="35131" xr:uid="{640451B2-23E6-4043-8D90-EF6768F3ADB1}"/>
    <cellStyle name="Title 21 5" xfId="16546" xr:uid="{00000000-0005-0000-0000-0000A2400000}"/>
    <cellStyle name="Title 21 5 2" xfId="35132" xr:uid="{C062E402-FCE3-4154-8DBC-56EA6122114F}"/>
    <cellStyle name="Title 21 6" xfId="16547" xr:uid="{00000000-0005-0000-0000-0000A3400000}"/>
    <cellStyle name="Title 21 6 2" xfId="35133" xr:uid="{86C88BF9-FCAD-4830-BBFE-298A8D8031E8}"/>
    <cellStyle name="Title 21 7" xfId="16548" xr:uid="{00000000-0005-0000-0000-0000A4400000}"/>
    <cellStyle name="Title 21 7 2" xfId="35134" xr:uid="{7CAE842A-4501-4765-8780-3CC059170414}"/>
    <cellStyle name="Title 21 8" xfId="16549" xr:uid="{00000000-0005-0000-0000-0000A5400000}"/>
    <cellStyle name="Title 21 8 2" xfId="35135" xr:uid="{1954631D-5CBC-4271-86D3-94301F7E37C3}"/>
    <cellStyle name="Title 21 9" xfId="16550" xr:uid="{00000000-0005-0000-0000-0000A6400000}"/>
    <cellStyle name="Title 21 9 2" xfId="35136" xr:uid="{79A67ABD-4465-40DF-B010-4A5F551EBDC5}"/>
    <cellStyle name="Title 22" xfId="16551" xr:uid="{00000000-0005-0000-0000-0000A7400000}"/>
    <cellStyle name="Title 22 10" xfId="16552" xr:uid="{00000000-0005-0000-0000-0000A8400000}"/>
    <cellStyle name="Title 22 10 2" xfId="35137" xr:uid="{423822D9-E034-4971-8A42-06B8D6017F79}"/>
    <cellStyle name="Title 22 11" xfId="23332" xr:uid="{F9DCFE3B-02DE-4D1B-9160-036B5B0D8C3B}"/>
    <cellStyle name="Title 22 2" xfId="16553" xr:uid="{00000000-0005-0000-0000-0000A9400000}"/>
    <cellStyle name="Title 22 2 2" xfId="35138" xr:uid="{083B8AA3-680F-4E83-B577-B4D92D16AFE0}"/>
    <cellStyle name="Title 22 3" xfId="16554" xr:uid="{00000000-0005-0000-0000-0000AA400000}"/>
    <cellStyle name="Title 22 3 2" xfId="35139" xr:uid="{1EBC05E0-287C-4D62-96BA-A5E802FF75FE}"/>
    <cellStyle name="Title 22 4" xfId="16555" xr:uid="{00000000-0005-0000-0000-0000AB400000}"/>
    <cellStyle name="Title 22 4 2" xfId="35140" xr:uid="{0A20106C-1C7A-4D6E-8076-FF36B0BD0644}"/>
    <cellStyle name="Title 22 5" xfId="16556" xr:uid="{00000000-0005-0000-0000-0000AC400000}"/>
    <cellStyle name="Title 22 5 2" xfId="35141" xr:uid="{18F92EF3-A7A4-4111-B28C-933079895B68}"/>
    <cellStyle name="Title 22 6" xfId="16557" xr:uid="{00000000-0005-0000-0000-0000AD400000}"/>
    <cellStyle name="Title 22 6 2" xfId="35142" xr:uid="{180C9499-3B8E-4641-89B5-53643592D06A}"/>
    <cellStyle name="Title 22 7" xfId="16558" xr:uid="{00000000-0005-0000-0000-0000AE400000}"/>
    <cellStyle name="Title 22 7 2" xfId="35143" xr:uid="{45D34458-A6B7-4852-8F76-B44539CF9D6F}"/>
    <cellStyle name="Title 22 8" xfId="16559" xr:uid="{00000000-0005-0000-0000-0000AF400000}"/>
    <cellStyle name="Title 22 8 2" xfId="35144" xr:uid="{C451F3EA-C78A-41E3-83D4-AFAE792670DF}"/>
    <cellStyle name="Title 22 9" xfId="16560" xr:uid="{00000000-0005-0000-0000-0000B0400000}"/>
    <cellStyle name="Title 22 9 2" xfId="35145" xr:uid="{D5BAA0E4-0D7C-4DBC-A925-9A88CE5F13FC}"/>
    <cellStyle name="Title 23" xfId="16561" xr:uid="{00000000-0005-0000-0000-0000B1400000}"/>
    <cellStyle name="Title 23 10" xfId="16562" xr:uid="{00000000-0005-0000-0000-0000B2400000}"/>
    <cellStyle name="Title 23 10 2" xfId="35146" xr:uid="{B123E1A8-3524-4453-BBBC-CDFD883CD2FD}"/>
    <cellStyle name="Title 23 11" xfId="23333" xr:uid="{07784347-296B-4306-B90B-F7FD4232F9F4}"/>
    <cellStyle name="Title 23 2" xfId="16563" xr:uid="{00000000-0005-0000-0000-0000B3400000}"/>
    <cellStyle name="Title 23 2 2" xfId="35147" xr:uid="{928B0FDA-81E3-44F9-89BD-55DFE893074E}"/>
    <cellStyle name="Title 23 3" xfId="16564" xr:uid="{00000000-0005-0000-0000-0000B4400000}"/>
    <cellStyle name="Title 23 3 2" xfId="35148" xr:uid="{796B67E8-CCFE-4E03-BF40-D366A61C24BF}"/>
    <cellStyle name="Title 23 4" xfId="16565" xr:uid="{00000000-0005-0000-0000-0000B5400000}"/>
    <cellStyle name="Title 23 4 2" xfId="35149" xr:uid="{AF2CA6C7-780D-4D13-8D2A-8B1E277C261B}"/>
    <cellStyle name="Title 23 5" xfId="16566" xr:uid="{00000000-0005-0000-0000-0000B6400000}"/>
    <cellStyle name="Title 23 5 2" xfId="35150" xr:uid="{8672C07B-7AD9-4CCE-B67F-76B914D5A3F6}"/>
    <cellStyle name="Title 23 6" xfId="16567" xr:uid="{00000000-0005-0000-0000-0000B7400000}"/>
    <cellStyle name="Title 23 6 2" xfId="35151" xr:uid="{F24D76E0-974D-4F9E-B78E-9092ECE98D79}"/>
    <cellStyle name="Title 23 7" xfId="16568" xr:uid="{00000000-0005-0000-0000-0000B8400000}"/>
    <cellStyle name="Title 23 7 2" xfId="35152" xr:uid="{536271DB-8D93-462E-9671-8E833E1EF3A6}"/>
    <cellStyle name="Title 23 8" xfId="16569" xr:uid="{00000000-0005-0000-0000-0000B9400000}"/>
    <cellStyle name="Title 23 8 2" xfId="35153" xr:uid="{D897E570-8FD7-49EB-A2DF-03E34B8EF6FA}"/>
    <cellStyle name="Title 23 9" xfId="16570" xr:uid="{00000000-0005-0000-0000-0000BA400000}"/>
    <cellStyle name="Title 23 9 2" xfId="35154" xr:uid="{4C0724A3-E923-43CD-AC75-E4FED3480014}"/>
    <cellStyle name="Title 24" xfId="16571" xr:uid="{00000000-0005-0000-0000-0000BB400000}"/>
    <cellStyle name="Title 24 10" xfId="16572" xr:uid="{00000000-0005-0000-0000-0000BC400000}"/>
    <cellStyle name="Title 24 10 2" xfId="35155" xr:uid="{D9D9A139-6BBB-4F12-9B14-DD267C74421B}"/>
    <cellStyle name="Title 24 11" xfId="23334" xr:uid="{2F79518A-766B-4781-AA22-9DE66375A592}"/>
    <cellStyle name="Title 24 2" xfId="16573" xr:uid="{00000000-0005-0000-0000-0000BD400000}"/>
    <cellStyle name="Title 24 2 2" xfId="35156" xr:uid="{8D040DD9-50F6-4132-B8C4-F695E8C5A50A}"/>
    <cellStyle name="Title 24 3" xfId="16574" xr:uid="{00000000-0005-0000-0000-0000BE400000}"/>
    <cellStyle name="Title 24 3 2" xfId="35157" xr:uid="{AA6AAC8B-70D0-4790-9C98-F0EBA3DA4C35}"/>
    <cellStyle name="Title 24 4" xfId="16575" xr:uid="{00000000-0005-0000-0000-0000BF400000}"/>
    <cellStyle name="Title 24 4 2" xfId="35158" xr:uid="{2AEFBF0C-6DFC-4884-82EF-0981E37FE67A}"/>
    <cellStyle name="Title 24 5" xfId="16576" xr:uid="{00000000-0005-0000-0000-0000C0400000}"/>
    <cellStyle name="Title 24 5 2" xfId="35159" xr:uid="{F29D0127-94B4-48F0-9639-525F6D17008B}"/>
    <cellStyle name="Title 24 6" xfId="16577" xr:uid="{00000000-0005-0000-0000-0000C1400000}"/>
    <cellStyle name="Title 24 6 2" xfId="35160" xr:uid="{DD18154E-47FA-440B-8826-23E8AAD9AA10}"/>
    <cellStyle name="Title 24 7" xfId="16578" xr:uid="{00000000-0005-0000-0000-0000C2400000}"/>
    <cellStyle name="Title 24 7 2" xfId="35161" xr:uid="{A8D4FAA2-DD5B-45EE-974C-4E2752EE0821}"/>
    <cellStyle name="Title 24 8" xfId="16579" xr:uid="{00000000-0005-0000-0000-0000C3400000}"/>
    <cellStyle name="Title 24 8 2" xfId="35162" xr:uid="{87CFF860-ED87-4F84-9CDA-147E59792714}"/>
    <cellStyle name="Title 24 9" xfId="16580" xr:uid="{00000000-0005-0000-0000-0000C4400000}"/>
    <cellStyle name="Title 24 9 2" xfId="35163" xr:uid="{3EF72672-1E58-443D-BA98-303C17B7FECF}"/>
    <cellStyle name="Title 25" xfId="16581" xr:uid="{00000000-0005-0000-0000-0000C5400000}"/>
    <cellStyle name="Title 25 10" xfId="16582" xr:uid="{00000000-0005-0000-0000-0000C6400000}"/>
    <cellStyle name="Title 25 10 2" xfId="35164" xr:uid="{6CC996C7-DC6E-4DDC-8F78-A4A84A3F31F2}"/>
    <cellStyle name="Title 25 11" xfId="23335" xr:uid="{542A8599-E9CC-462E-9A0C-BF2DCD320D52}"/>
    <cellStyle name="Title 25 2" xfId="16583" xr:uid="{00000000-0005-0000-0000-0000C7400000}"/>
    <cellStyle name="Title 25 2 2" xfId="35165" xr:uid="{4A0E8A55-0A39-4056-8025-ABFE5C96B2A2}"/>
    <cellStyle name="Title 25 3" xfId="16584" xr:uid="{00000000-0005-0000-0000-0000C8400000}"/>
    <cellStyle name="Title 25 3 2" xfId="35166" xr:uid="{849CA20C-4440-47D2-A830-88069BBCFF8C}"/>
    <cellStyle name="Title 25 4" xfId="16585" xr:uid="{00000000-0005-0000-0000-0000C9400000}"/>
    <cellStyle name="Title 25 4 2" xfId="35167" xr:uid="{FDF1822E-957E-4384-96B1-FB5C563F8F1F}"/>
    <cellStyle name="Title 25 5" xfId="16586" xr:uid="{00000000-0005-0000-0000-0000CA400000}"/>
    <cellStyle name="Title 25 5 2" xfId="35168" xr:uid="{6CDAA10C-B19E-488F-831F-C57FE3BDB7FB}"/>
    <cellStyle name="Title 25 6" xfId="16587" xr:uid="{00000000-0005-0000-0000-0000CB400000}"/>
    <cellStyle name="Title 25 6 2" xfId="35169" xr:uid="{0031AE3E-A5DC-46C1-B6B2-4A89FC6FFF26}"/>
    <cellStyle name="Title 25 7" xfId="16588" xr:uid="{00000000-0005-0000-0000-0000CC400000}"/>
    <cellStyle name="Title 25 7 2" xfId="35170" xr:uid="{C869FD00-407E-4F4E-BA27-F1DE988CB1D1}"/>
    <cellStyle name="Title 25 8" xfId="16589" xr:uid="{00000000-0005-0000-0000-0000CD400000}"/>
    <cellStyle name="Title 25 8 2" xfId="35171" xr:uid="{C3600675-344C-4CDB-98BD-B4CB9C547998}"/>
    <cellStyle name="Title 25 9" xfId="16590" xr:uid="{00000000-0005-0000-0000-0000CE400000}"/>
    <cellStyle name="Title 25 9 2" xfId="35172" xr:uid="{75481169-7952-4A43-8EA6-DA19CA048842}"/>
    <cellStyle name="Title 26" xfId="16591" xr:uid="{00000000-0005-0000-0000-0000CF400000}"/>
    <cellStyle name="Title 26 10" xfId="16592" xr:uid="{00000000-0005-0000-0000-0000D0400000}"/>
    <cellStyle name="Title 26 10 2" xfId="35173" xr:uid="{CB22BDF8-B165-4D73-8DFF-C91624F1C44F}"/>
    <cellStyle name="Title 26 11" xfId="23336" xr:uid="{10082995-AB88-4487-B190-18123B1BCE14}"/>
    <cellStyle name="Title 26 2" xfId="16593" xr:uid="{00000000-0005-0000-0000-0000D1400000}"/>
    <cellStyle name="Title 26 2 2" xfId="35174" xr:uid="{13EDB8CB-DCFA-4F67-BADC-0EF2E8B93038}"/>
    <cellStyle name="Title 26 3" xfId="16594" xr:uid="{00000000-0005-0000-0000-0000D2400000}"/>
    <cellStyle name="Title 26 3 2" xfId="35175" xr:uid="{D98B7DE1-EAB2-4864-BF00-20AB990EF732}"/>
    <cellStyle name="Title 26 4" xfId="16595" xr:uid="{00000000-0005-0000-0000-0000D3400000}"/>
    <cellStyle name="Title 26 4 2" xfId="35176" xr:uid="{3E8BA051-3A26-40AF-BED1-DACB52C43546}"/>
    <cellStyle name="Title 26 5" xfId="16596" xr:uid="{00000000-0005-0000-0000-0000D4400000}"/>
    <cellStyle name="Title 26 5 2" xfId="35177" xr:uid="{F7C72DE0-A3DE-4D43-ADDE-881488FDDB03}"/>
    <cellStyle name="Title 26 6" xfId="16597" xr:uid="{00000000-0005-0000-0000-0000D5400000}"/>
    <cellStyle name="Title 26 6 2" xfId="35178" xr:uid="{3694AFDC-EF32-4241-BBA5-2BF4ADA5698B}"/>
    <cellStyle name="Title 26 7" xfId="16598" xr:uid="{00000000-0005-0000-0000-0000D6400000}"/>
    <cellStyle name="Title 26 7 2" xfId="35179" xr:uid="{DEF5A3B2-725D-493C-BCDF-363D15C52A68}"/>
    <cellStyle name="Title 26 8" xfId="16599" xr:uid="{00000000-0005-0000-0000-0000D7400000}"/>
    <cellStyle name="Title 26 8 2" xfId="35180" xr:uid="{7D0A7303-E060-495A-AB9E-224286714A1A}"/>
    <cellStyle name="Title 26 9" xfId="16600" xr:uid="{00000000-0005-0000-0000-0000D8400000}"/>
    <cellStyle name="Title 26 9 2" xfId="35181" xr:uid="{FC3B093B-56CD-4E9A-80C3-D4995AAF968C}"/>
    <cellStyle name="Title 27" xfId="16601" xr:uid="{00000000-0005-0000-0000-0000D9400000}"/>
    <cellStyle name="Title 27 10" xfId="16602" xr:uid="{00000000-0005-0000-0000-0000DA400000}"/>
    <cellStyle name="Title 27 10 2" xfId="35182" xr:uid="{58E1E59C-22FC-494B-AD4B-9CD71150F566}"/>
    <cellStyle name="Title 27 11" xfId="23337" xr:uid="{A270D624-24B1-4467-99AB-487079C0621E}"/>
    <cellStyle name="Title 27 2" xfId="16603" xr:uid="{00000000-0005-0000-0000-0000DB400000}"/>
    <cellStyle name="Title 27 2 2" xfId="35183" xr:uid="{D9120D57-8D62-49A0-B8B6-2B61C3F27718}"/>
    <cellStyle name="Title 27 3" xfId="16604" xr:uid="{00000000-0005-0000-0000-0000DC400000}"/>
    <cellStyle name="Title 27 3 2" xfId="35184" xr:uid="{23AB95B1-3A5C-4751-992E-D154FEA49DC9}"/>
    <cellStyle name="Title 27 4" xfId="16605" xr:uid="{00000000-0005-0000-0000-0000DD400000}"/>
    <cellStyle name="Title 27 4 2" xfId="35185" xr:uid="{8EF5A185-8BC5-4332-9A9C-4B84B4DD79B9}"/>
    <cellStyle name="Title 27 5" xfId="16606" xr:uid="{00000000-0005-0000-0000-0000DE400000}"/>
    <cellStyle name="Title 27 5 2" xfId="35186" xr:uid="{7D5855C5-BBE1-4532-A377-EF0969490445}"/>
    <cellStyle name="Title 27 6" xfId="16607" xr:uid="{00000000-0005-0000-0000-0000DF400000}"/>
    <cellStyle name="Title 27 6 2" xfId="35187" xr:uid="{31E11477-C748-4D24-A5C7-78382D217201}"/>
    <cellStyle name="Title 27 7" xfId="16608" xr:uid="{00000000-0005-0000-0000-0000E0400000}"/>
    <cellStyle name="Title 27 7 2" xfId="35188" xr:uid="{AEADCD92-979B-4C50-B428-2A5EB57A52A3}"/>
    <cellStyle name="Title 27 8" xfId="16609" xr:uid="{00000000-0005-0000-0000-0000E1400000}"/>
    <cellStyle name="Title 27 8 2" xfId="35189" xr:uid="{1F149CFE-1D93-43F3-A490-324B0756E6FB}"/>
    <cellStyle name="Title 27 9" xfId="16610" xr:uid="{00000000-0005-0000-0000-0000E2400000}"/>
    <cellStyle name="Title 27 9 2" xfId="35190" xr:uid="{803FD946-EB74-4308-AB98-2D8728069EC6}"/>
    <cellStyle name="Title 28" xfId="16611" xr:uid="{00000000-0005-0000-0000-0000E3400000}"/>
    <cellStyle name="Title 28 10" xfId="16612" xr:uid="{00000000-0005-0000-0000-0000E4400000}"/>
    <cellStyle name="Title 28 10 2" xfId="35191" xr:uid="{79D8F68A-2652-4E4A-A8DB-CCF6E251231D}"/>
    <cellStyle name="Title 28 11" xfId="23338" xr:uid="{4F16775A-06FE-483B-8901-9FA7926C8780}"/>
    <cellStyle name="Title 28 2" xfId="16613" xr:uid="{00000000-0005-0000-0000-0000E5400000}"/>
    <cellStyle name="Title 28 2 2" xfId="35192" xr:uid="{BCA50A36-667E-4F0A-8AE6-17C5D458ACD2}"/>
    <cellStyle name="Title 28 3" xfId="16614" xr:uid="{00000000-0005-0000-0000-0000E6400000}"/>
    <cellStyle name="Title 28 3 2" xfId="35193" xr:uid="{BFE75829-0977-4553-96C6-85F9A5076299}"/>
    <cellStyle name="Title 28 4" xfId="16615" xr:uid="{00000000-0005-0000-0000-0000E7400000}"/>
    <cellStyle name="Title 28 4 2" xfId="35194" xr:uid="{7C8B9F1D-E207-4A12-B55C-C5BEBEBCCFCD}"/>
    <cellStyle name="Title 28 5" xfId="16616" xr:uid="{00000000-0005-0000-0000-0000E8400000}"/>
    <cellStyle name="Title 28 5 2" xfId="35195" xr:uid="{8F7725DD-5079-4920-B54D-C211ACAC3847}"/>
    <cellStyle name="Title 28 6" xfId="16617" xr:uid="{00000000-0005-0000-0000-0000E9400000}"/>
    <cellStyle name="Title 28 6 2" xfId="35196" xr:uid="{C3204FB3-131A-421E-8CA9-D8CC3C996369}"/>
    <cellStyle name="Title 28 7" xfId="16618" xr:uid="{00000000-0005-0000-0000-0000EA400000}"/>
    <cellStyle name="Title 28 7 2" xfId="35197" xr:uid="{550B1FAF-9F99-40D1-9580-9FA0035736BE}"/>
    <cellStyle name="Title 28 8" xfId="16619" xr:uid="{00000000-0005-0000-0000-0000EB400000}"/>
    <cellStyle name="Title 28 8 2" xfId="35198" xr:uid="{85B2D52C-C713-4991-B539-14CFED761C85}"/>
    <cellStyle name="Title 28 9" xfId="16620" xr:uid="{00000000-0005-0000-0000-0000EC400000}"/>
    <cellStyle name="Title 28 9 2" xfId="35199" xr:uid="{EE3DC180-3C16-49CE-A1C4-7A40BDFDCBC1}"/>
    <cellStyle name="Title 29" xfId="16621" xr:uid="{00000000-0005-0000-0000-0000ED400000}"/>
    <cellStyle name="Title 29 10" xfId="16622" xr:uid="{00000000-0005-0000-0000-0000EE400000}"/>
    <cellStyle name="Title 29 10 2" xfId="35200" xr:uid="{7CBA7B3B-9BB1-40BE-A721-1F1D299E7956}"/>
    <cellStyle name="Title 29 11" xfId="23339" xr:uid="{C33A3858-9734-453B-A5FB-BC7638A814E5}"/>
    <cellStyle name="Title 29 2" xfId="16623" xr:uid="{00000000-0005-0000-0000-0000EF400000}"/>
    <cellStyle name="Title 29 2 2" xfId="35201" xr:uid="{35CC773A-C865-496B-AD02-AFA2365519B6}"/>
    <cellStyle name="Title 29 3" xfId="16624" xr:uid="{00000000-0005-0000-0000-0000F0400000}"/>
    <cellStyle name="Title 29 3 2" xfId="35202" xr:uid="{E75DCA05-83AA-4AD3-9747-F071DCD9CB01}"/>
    <cellStyle name="Title 29 4" xfId="16625" xr:uid="{00000000-0005-0000-0000-0000F1400000}"/>
    <cellStyle name="Title 29 4 2" xfId="35203" xr:uid="{168BC2B5-428B-4A72-9FBD-6FC78633A7D8}"/>
    <cellStyle name="Title 29 5" xfId="16626" xr:uid="{00000000-0005-0000-0000-0000F2400000}"/>
    <cellStyle name="Title 29 5 2" xfId="35204" xr:uid="{8A8CB5AD-3D81-4712-AA78-441C08DBE19D}"/>
    <cellStyle name="Title 29 6" xfId="16627" xr:uid="{00000000-0005-0000-0000-0000F3400000}"/>
    <cellStyle name="Title 29 6 2" xfId="35205" xr:uid="{39CF9E61-4851-4EC8-9B6E-725CA8114496}"/>
    <cellStyle name="Title 29 7" xfId="16628" xr:uid="{00000000-0005-0000-0000-0000F4400000}"/>
    <cellStyle name="Title 29 7 2" xfId="35206" xr:uid="{15968A0F-B9FA-470C-BAD6-458555E040E9}"/>
    <cellStyle name="Title 29 8" xfId="16629" xr:uid="{00000000-0005-0000-0000-0000F5400000}"/>
    <cellStyle name="Title 29 8 2" xfId="35207" xr:uid="{C55C0815-EB71-460D-8A35-B9FB161EF65C}"/>
    <cellStyle name="Title 29 9" xfId="16630" xr:uid="{00000000-0005-0000-0000-0000F6400000}"/>
    <cellStyle name="Title 29 9 2" xfId="35208" xr:uid="{20382452-18AF-4673-903D-4DE2947B10C0}"/>
    <cellStyle name="Title 3" xfId="16631" xr:uid="{00000000-0005-0000-0000-0000F7400000}"/>
    <cellStyle name="Title 3 10" xfId="16632" xr:uid="{00000000-0005-0000-0000-0000F8400000}"/>
    <cellStyle name="Title 3 10 2" xfId="35209" xr:uid="{13722168-27B4-4C54-A26C-8ACC01BE51F1}"/>
    <cellStyle name="Title 3 11" xfId="16633" xr:uid="{00000000-0005-0000-0000-0000F9400000}"/>
    <cellStyle name="Title 3 11 2" xfId="35210" xr:uid="{1D95001F-4303-48B1-B250-C8A25E7ECC66}"/>
    <cellStyle name="Title 3 12" xfId="16634" xr:uid="{00000000-0005-0000-0000-0000FA400000}"/>
    <cellStyle name="Title 3 12 2" xfId="35211" xr:uid="{CC1FF871-8FF9-439E-A78C-9F781F33DEF4}"/>
    <cellStyle name="Title 3 13" xfId="20517" xr:uid="{4A9582D2-F149-47DE-97AC-4D8E35AC1FC1}"/>
    <cellStyle name="Title 3 2" xfId="16635" xr:uid="{00000000-0005-0000-0000-0000FB400000}"/>
    <cellStyle name="Title 3 2 10" xfId="23341" xr:uid="{A7A4E7FE-8522-49FF-866F-5E5E5AC47A2C}"/>
    <cellStyle name="Title 3 2 2" xfId="16636" xr:uid="{00000000-0005-0000-0000-0000FC400000}"/>
    <cellStyle name="Title 3 2 2 2" xfId="35212" xr:uid="{14BE43F0-4F23-4B85-8374-A7603244277E}"/>
    <cellStyle name="Title 3 2 3" xfId="16637" xr:uid="{00000000-0005-0000-0000-0000FD400000}"/>
    <cellStyle name="Title 3 2 3 2" xfId="35213" xr:uid="{39C87A57-7423-438D-87DC-71B80E45FE6D}"/>
    <cellStyle name="Title 3 2 4" xfId="16638" xr:uid="{00000000-0005-0000-0000-0000FE400000}"/>
    <cellStyle name="Title 3 2 4 2" xfId="35214" xr:uid="{8DE4BD66-D007-4AFD-9869-F94606D65215}"/>
    <cellStyle name="Title 3 2 5" xfId="16639" xr:uid="{00000000-0005-0000-0000-0000FF400000}"/>
    <cellStyle name="Title 3 2 5 2" xfId="35215" xr:uid="{A0C84332-98F0-4038-B8CC-267D7E88EF06}"/>
    <cellStyle name="Title 3 2 6" xfId="16640" xr:uid="{00000000-0005-0000-0000-000000410000}"/>
    <cellStyle name="Title 3 2 6 2" xfId="35216" xr:uid="{5160725C-DBDC-4BB0-B129-C79F5FFE8E96}"/>
    <cellStyle name="Title 3 2 7" xfId="16641" xr:uid="{00000000-0005-0000-0000-000001410000}"/>
    <cellStyle name="Title 3 2 7 2" xfId="35217" xr:uid="{3CA87E35-1D30-4B15-9F96-08AFDAE13D7F}"/>
    <cellStyle name="Title 3 2 8" xfId="16642" xr:uid="{00000000-0005-0000-0000-000002410000}"/>
    <cellStyle name="Title 3 2 8 2" xfId="35218" xr:uid="{4BCE5275-07B5-49E5-8D9C-62A561A85116}"/>
    <cellStyle name="Title 3 2 9" xfId="16643" xr:uid="{00000000-0005-0000-0000-000003410000}"/>
    <cellStyle name="Title 3 2 9 2" xfId="35219" xr:uid="{DA7AFEE0-067F-425B-92BD-67FB2305F769}"/>
    <cellStyle name="Title 3 3" xfId="16644" xr:uid="{00000000-0005-0000-0000-000004410000}"/>
    <cellStyle name="Title 3 3 2" xfId="16645" xr:uid="{00000000-0005-0000-0000-000005410000}"/>
    <cellStyle name="Title 3 3 2 2" xfId="35220" xr:uid="{DD385F7B-5C36-408F-BCB4-AAB7FE3A0FE2}"/>
    <cellStyle name="Title 3 3 3" xfId="16646" xr:uid="{00000000-0005-0000-0000-000006410000}"/>
    <cellStyle name="Title 3 3 3 2" xfId="35221" xr:uid="{B08DB258-53DD-43A5-B9A7-46009BD13C51}"/>
    <cellStyle name="Title 3 3 4" xfId="16647" xr:uid="{00000000-0005-0000-0000-000007410000}"/>
    <cellStyle name="Title 3 3 4 2" xfId="35222" xr:uid="{1DF2A774-21B5-4285-8231-FA37D1C3C828}"/>
    <cellStyle name="Title 3 3 5" xfId="16648" xr:uid="{00000000-0005-0000-0000-000008410000}"/>
    <cellStyle name="Title 3 3 5 2" xfId="35223" xr:uid="{4C066F4A-2884-4420-87FB-A69B099A1D65}"/>
    <cellStyle name="Title 3 3 6" xfId="23342" xr:uid="{9B021195-2026-4DA8-BD89-5A32B5F2C8DA}"/>
    <cellStyle name="Title 3 4" xfId="16649" xr:uid="{00000000-0005-0000-0000-000009410000}"/>
    <cellStyle name="Title 3 4 2" xfId="16650" xr:uid="{00000000-0005-0000-0000-00000A410000}"/>
    <cellStyle name="Title 3 4 2 2" xfId="35224" xr:uid="{10F0219F-9891-41CA-A76B-D6C5E137752E}"/>
    <cellStyle name="Title 3 4 3" xfId="16651" xr:uid="{00000000-0005-0000-0000-00000B410000}"/>
    <cellStyle name="Title 3 4 3 2" xfId="35225" xr:uid="{BE3E2177-8457-4B72-B6E7-37A1BC7A2A2E}"/>
    <cellStyle name="Title 3 4 4" xfId="16652" xr:uid="{00000000-0005-0000-0000-00000C410000}"/>
    <cellStyle name="Title 3 4 4 2" xfId="35226" xr:uid="{ADCDA61A-92C7-446D-8F0B-4E267C8FAC70}"/>
    <cellStyle name="Title 3 4 5" xfId="16653" xr:uid="{00000000-0005-0000-0000-00000D410000}"/>
    <cellStyle name="Title 3 4 5 2" xfId="35227" xr:uid="{801D221B-A6CE-432F-A74C-C73F55EF24CF}"/>
    <cellStyle name="Title 3 4 6" xfId="23343" xr:uid="{90467A93-BBFE-452E-9AA7-89BA1C6B5F1E}"/>
    <cellStyle name="Title 3 5" xfId="16654" xr:uid="{00000000-0005-0000-0000-00000E410000}"/>
    <cellStyle name="Title 3 5 2" xfId="23340" xr:uid="{8DBB266E-599B-4B97-A5C3-44E5DE97A5E0}"/>
    <cellStyle name="Title 3 6" xfId="16655" xr:uid="{00000000-0005-0000-0000-00000F410000}"/>
    <cellStyle name="Title 3 6 2" xfId="35228" xr:uid="{0F2B554C-3DBC-4BDC-917D-23C0F8BC1D0E}"/>
    <cellStyle name="Title 3 7" xfId="16656" xr:uid="{00000000-0005-0000-0000-000010410000}"/>
    <cellStyle name="Title 3 7 2" xfId="35229" xr:uid="{5CFC3275-0288-48D5-81FC-48B428296961}"/>
    <cellStyle name="Title 3 8" xfId="16657" xr:uid="{00000000-0005-0000-0000-000011410000}"/>
    <cellStyle name="Title 3 8 2" xfId="35230" xr:uid="{C556E59C-A5FA-425C-AC66-D6C42452FC42}"/>
    <cellStyle name="Title 3 9" xfId="16658" xr:uid="{00000000-0005-0000-0000-000012410000}"/>
    <cellStyle name="Title 3 9 2" xfId="35231" xr:uid="{491A9E0F-0982-4318-9CDE-D28810AAB9FB}"/>
    <cellStyle name="Title 30" xfId="16659" xr:uid="{00000000-0005-0000-0000-000013410000}"/>
    <cellStyle name="Title 30 10" xfId="16660" xr:uid="{00000000-0005-0000-0000-000014410000}"/>
    <cellStyle name="Title 30 10 2" xfId="35232" xr:uid="{61B447D1-A3AA-48BA-B841-61B291616A5F}"/>
    <cellStyle name="Title 30 11" xfId="23344" xr:uid="{8E15AE84-0707-4475-B587-829DEA0ADE9C}"/>
    <cellStyle name="Title 30 2" xfId="16661" xr:uid="{00000000-0005-0000-0000-000015410000}"/>
    <cellStyle name="Title 30 2 2" xfId="35233" xr:uid="{F5D20F8B-40CC-4170-84DD-09650B538609}"/>
    <cellStyle name="Title 30 3" xfId="16662" xr:uid="{00000000-0005-0000-0000-000016410000}"/>
    <cellStyle name="Title 30 3 2" xfId="35234" xr:uid="{A9613AF2-91E7-4788-8877-A0834E16EB6D}"/>
    <cellStyle name="Title 30 4" xfId="16663" xr:uid="{00000000-0005-0000-0000-000017410000}"/>
    <cellStyle name="Title 30 4 2" xfId="35235" xr:uid="{D27EE8C2-D96A-4CA3-8C50-1A152603FF61}"/>
    <cellStyle name="Title 30 5" xfId="16664" xr:uid="{00000000-0005-0000-0000-000018410000}"/>
    <cellStyle name="Title 30 5 2" xfId="35236" xr:uid="{CF3C4042-0EA3-429C-80D2-3F71202DA18C}"/>
    <cellStyle name="Title 30 6" xfId="16665" xr:uid="{00000000-0005-0000-0000-000019410000}"/>
    <cellStyle name="Title 30 6 2" xfId="35237" xr:uid="{DAD047D9-6ADE-42E1-B4A3-21FA86387C19}"/>
    <cellStyle name="Title 30 7" xfId="16666" xr:uid="{00000000-0005-0000-0000-00001A410000}"/>
    <cellStyle name="Title 30 7 2" xfId="35238" xr:uid="{7B6D3EBE-6AF7-4B2C-A2CB-FD1FF0A8870E}"/>
    <cellStyle name="Title 30 8" xfId="16667" xr:uid="{00000000-0005-0000-0000-00001B410000}"/>
    <cellStyle name="Title 30 8 2" xfId="35239" xr:uid="{E40AADD5-0051-4D35-A68E-5D9CDD3992CE}"/>
    <cellStyle name="Title 30 9" xfId="16668" xr:uid="{00000000-0005-0000-0000-00001C410000}"/>
    <cellStyle name="Title 30 9 2" xfId="35240" xr:uid="{ED5E0CC7-6778-47B7-BA6A-16AB9A184F34}"/>
    <cellStyle name="Title 31" xfId="16669" xr:uid="{00000000-0005-0000-0000-00001D410000}"/>
    <cellStyle name="Title 31 10" xfId="16670" xr:uid="{00000000-0005-0000-0000-00001E410000}"/>
    <cellStyle name="Title 31 10 2" xfId="35241" xr:uid="{7A722CA2-504B-4015-8CBE-43C2F5A77C84}"/>
    <cellStyle name="Title 31 11" xfId="23345" xr:uid="{62FB9AF0-1518-48EE-80FE-A4AFAC66B8F4}"/>
    <cellStyle name="Title 31 2" xfId="16671" xr:uid="{00000000-0005-0000-0000-00001F410000}"/>
    <cellStyle name="Title 31 2 2" xfId="35242" xr:uid="{EC3BDD10-ABC1-422E-BA82-16797A303E0F}"/>
    <cellStyle name="Title 31 3" xfId="16672" xr:uid="{00000000-0005-0000-0000-000020410000}"/>
    <cellStyle name="Title 31 3 2" xfId="35243" xr:uid="{EB8B3B6D-0F37-46A0-AE50-FF6B12B41CC7}"/>
    <cellStyle name="Title 31 4" xfId="16673" xr:uid="{00000000-0005-0000-0000-000021410000}"/>
    <cellStyle name="Title 31 4 2" xfId="35244" xr:uid="{14D93320-92B8-466D-8271-3A43A0298637}"/>
    <cellStyle name="Title 31 5" xfId="16674" xr:uid="{00000000-0005-0000-0000-000022410000}"/>
    <cellStyle name="Title 31 5 2" xfId="35245" xr:uid="{0A047873-A52F-42ED-87E8-933CE2CD22CA}"/>
    <cellStyle name="Title 31 6" xfId="16675" xr:uid="{00000000-0005-0000-0000-000023410000}"/>
    <cellStyle name="Title 31 6 2" xfId="35246" xr:uid="{28BE1A07-FE1D-4980-95A2-3FFF439E335F}"/>
    <cellStyle name="Title 31 7" xfId="16676" xr:uid="{00000000-0005-0000-0000-000024410000}"/>
    <cellStyle name="Title 31 7 2" xfId="35247" xr:uid="{57D7DE79-98FD-424B-A9AC-DD892BC2F8FD}"/>
    <cellStyle name="Title 31 8" xfId="16677" xr:uid="{00000000-0005-0000-0000-000025410000}"/>
    <cellStyle name="Title 31 8 2" xfId="35248" xr:uid="{99F61414-EECA-4C4F-9C81-EB5511900F16}"/>
    <cellStyle name="Title 31 9" xfId="16678" xr:uid="{00000000-0005-0000-0000-000026410000}"/>
    <cellStyle name="Title 31 9 2" xfId="35249" xr:uid="{3A8DAE43-BE27-423B-9655-9B2C72702BE6}"/>
    <cellStyle name="Title 32" xfId="16679" xr:uid="{00000000-0005-0000-0000-000027410000}"/>
    <cellStyle name="Title 32 10" xfId="16680" xr:uid="{00000000-0005-0000-0000-000028410000}"/>
    <cellStyle name="Title 32 10 2" xfId="35250" xr:uid="{177A20BC-8B37-4930-B43D-06690BBD2BB6}"/>
    <cellStyle name="Title 32 11" xfId="23346" xr:uid="{7C981E37-636D-45C5-AFA6-647B31CDCF42}"/>
    <cellStyle name="Title 32 2" xfId="16681" xr:uid="{00000000-0005-0000-0000-000029410000}"/>
    <cellStyle name="Title 32 2 2" xfId="35251" xr:uid="{E54B3567-29E0-4820-8392-D7A7AEF24580}"/>
    <cellStyle name="Title 32 3" xfId="16682" xr:uid="{00000000-0005-0000-0000-00002A410000}"/>
    <cellStyle name="Title 32 3 2" xfId="35252" xr:uid="{6DEBBE38-8197-4A26-B3FC-C371E6AEEBBE}"/>
    <cellStyle name="Title 32 4" xfId="16683" xr:uid="{00000000-0005-0000-0000-00002B410000}"/>
    <cellStyle name="Title 32 4 2" xfId="35253" xr:uid="{C2C27289-7135-4786-8F78-95C43F1B383E}"/>
    <cellStyle name="Title 32 5" xfId="16684" xr:uid="{00000000-0005-0000-0000-00002C410000}"/>
    <cellStyle name="Title 32 5 2" xfId="35254" xr:uid="{05A1314C-23EC-424A-A8C0-06092333DF16}"/>
    <cellStyle name="Title 32 6" xfId="16685" xr:uid="{00000000-0005-0000-0000-00002D410000}"/>
    <cellStyle name="Title 32 6 2" xfId="35255" xr:uid="{1E2A5CEF-C8D2-4D8F-BED9-0B804C030B9A}"/>
    <cellStyle name="Title 32 7" xfId="16686" xr:uid="{00000000-0005-0000-0000-00002E410000}"/>
    <cellStyle name="Title 32 7 2" xfId="35256" xr:uid="{090B0735-0E41-4912-9533-D949F04A113F}"/>
    <cellStyle name="Title 32 8" xfId="16687" xr:uid="{00000000-0005-0000-0000-00002F410000}"/>
    <cellStyle name="Title 32 8 2" xfId="35257" xr:uid="{5925D9AB-FC6D-44E3-891E-C4C85D75E4A8}"/>
    <cellStyle name="Title 32 9" xfId="16688" xr:uid="{00000000-0005-0000-0000-000030410000}"/>
    <cellStyle name="Title 32 9 2" xfId="35258" xr:uid="{A5C4907E-73AC-4131-A245-2E2A1CDCFCF6}"/>
    <cellStyle name="Title 33" xfId="16689" xr:uid="{00000000-0005-0000-0000-000031410000}"/>
    <cellStyle name="Title 33 10" xfId="16690" xr:uid="{00000000-0005-0000-0000-000032410000}"/>
    <cellStyle name="Title 33 10 2" xfId="35259" xr:uid="{148F8C0B-C86B-4DB7-8FC4-D362B73E2EC6}"/>
    <cellStyle name="Title 33 11" xfId="23347" xr:uid="{70532B78-E6F9-4BBF-9117-DA2D09C07A24}"/>
    <cellStyle name="Title 33 2" xfId="16691" xr:uid="{00000000-0005-0000-0000-000033410000}"/>
    <cellStyle name="Title 33 2 2" xfId="35260" xr:uid="{1BE105C4-19F6-406C-8315-21CE032DA896}"/>
    <cellStyle name="Title 33 3" xfId="16692" xr:uid="{00000000-0005-0000-0000-000034410000}"/>
    <cellStyle name="Title 33 3 2" xfId="35261" xr:uid="{38D3CF87-05C5-49A5-A3AA-FB0C6D03D6B1}"/>
    <cellStyle name="Title 33 4" xfId="16693" xr:uid="{00000000-0005-0000-0000-000035410000}"/>
    <cellStyle name="Title 33 4 2" xfId="35262" xr:uid="{BFC8D6FB-0986-4BA5-99B4-80D19326C8A8}"/>
    <cellStyle name="Title 33 5" xfId="16694" xr:uid="{00000000-0005-0000-0000-000036410000}"/>
    <cellStyle name="Title 33 5 2" xfId="35263" xr:uid="{BFA95246-4904-42DF-AE79-23B12283DD5E}"/>
    <cellStyle name="Title 33 6" xfId="16695" xr:uid="{00000000-0005-0000-0000-000037410000}"/>
    <cellStyle name="Title 33 6 2" xfId="35264" xr:uid="{4CE5C027-AE02-4767-8B4F-A4312C0C68C6}"/>
    <cellStyle name="Title 33 7" xfId="16696" xr:uid="{00000000-0005-0000-0000-000038410000}"/>
    <cellStyle name="Title 33 7 2" xfId="35265" xr:uid="{41753AE8-6A20-4D1E-A298-5D8CA6A28C58}"/>
    <cellStyle name="Title 33 8" xfId="16697" xr:uid="{00000000-0005-0000-0000-000039410000}"/>
    <cellStyle name="Title 33 8 2" xfId="35266" xr:uid="{63E0FA5A-08C3-49F8-BA82-073DDD7EB649}"/>
    <cellStyle name="Title 33 9" xfId="16698" xr:uid="{00000000-0005-0000-0000-00003A410000}"/>
    <cellStyle name="Title 33 9 2" xfId="35267" xr:uid="{ABA72680-D966-4F6C-A1DE-E96AB2C928E8}"/>
    <cellStyle name="Title 34" xfId="16699" xr:uid="{00000000-0005-0000-0000-00003B410000}"/>
    <cellStyle name="Title 34 10" xfId="16700" xr:uid="{00000000-0005-0000-0000-00003C410000}"/>
    <cellStyle name="Title 34 10 2" xfId="35268" xr:uid="{25A3E453-B97A-480C-90A7-41BD661C6E02}"/>
    <cellStyle name="Title 34 11" xfId="23348" xr:uid="{2CBF0029-98FA-4B2D-AE99-1E373197CB06}"/>
    <cellStyle name="Title 34 2" xfId="16701" xr:uid="{00000000-0005-0000-0000-00003D410000}"/>
    <cellStyle name="Title 34 2 2" xfId="35269" xr:uid="{48BB2946-F107-4EF6-8BDD-BE4DB43F11E2}"/>
    <cellStyle name="Title 34 3" xfId="16702" xr:uid="{00000000-0005-0000-0000-00003E410000}"/>
    <cellStyle name="Title 34 3 2" xfId="35270" xr:uid="{3D4F6378-6E89-4B72-9028-AF72A364D416}"/>
    <cellStyle name="Title 34 4" xfId="16703" xr:uid="{00000000-0005-0000-0000-00003F410000}"/>
    <cellStyle name="Title 34 4 2" xfId="35271" xr:uid="{39B82EFE-AE03-4094-BDAD-C0F266559F7B}"/>
    <cellStyle name="Title 34 5" xfId="16704" xr:uid="{00000000-0005-0000-0000-000040410000}"/>
    <cellStyle name="Title 34 5 2" xfId="35272" xr:uid="{6B98FC07-A90B-4BE6-8266-912FE297563B}"/>
    <cellStyle name="Title 34 6" xfId="16705" xr:uid="{00000000-0005-0000-0000-000041410000}"/>
    <cellStyle name="Title 34 6 2" xfId="35273" xr:uid="{91E045AD-857B-4CC1-8CB6-B676BE80A0A3}"/>
    <cellStyle name="Title 34 7" xfId="16706" xr:uid="{00000000-0005-0000-0000-000042410000}"/>
    <cellStyle name="Title 34 7 2" xfId="35274" xr:uid="{91DAC348-8A2D-459F-8CFD-BBDC612244C7}"/>
    <cellStyle name="Title 34 8" xfId="16707" xr:uid="{00000000-0005-0000-0000-000043410000}"/>
    <cellStyle name="Title 34 8 2" xfId="35275" xr:uid="{E4396E1B-3FDB-4C48-9585-B9BECCF53644}"/>
    <cellStyle name="Title 34 9" xfId="16708" xr:uid="{00000000-0005-0000-0000-000044410000}"/>
    <cellStyle name="Title 34 9 2" xfId="35276" xr:uid="{73385D0B-A13E-4E75-BF7D-76A33F4E7870}"/>
    <cellStyle name="Title 35" xfId="16709" xr:uid="{00000000-0005-0000-0000-000045410000}"/>
    <cellStyle name="Title 35 10" xfId="16710" xr:uid="{00000000-0005-0000-0000-000046410000}"/>
    <cellStyle name="Title 35 10 2" xfId="35277" xr:uid="{C3B7C75C-6CD1-4777-BF82-E3E58A7ACCF4}"/>
    <cellStyle name="Title 35 11" xfId="23349" xr:uid="{DA29527A-1531-46D5-A16D-671ADB8326ED}"/>
    <cellStyle name="Title 35 2" xfId="16711" xr:uid="{00000000-0005-0000-0000-000047410000}"/>
    <cellStyle name="Title 35 2 2" xfId="35278" xr:uid="{81EB7101-1A0B-4890-B811-A7CC4AEAE7BA}"/>
    <cellStyle name="Title 35 3" xfId="16712" xr:uid="{00000000-0005-0000-0000-000048410000}"/>
    <cellStyle name="Title 35 3 2" xfId="35279" xr:uid="{E86043B8-B1CD-43DF-B411-1DFF2FFCB25B}"/>
    <cellStyle name="Title 35 4" xfId="16713" xr:uid="{00000000-0005-0000-0000-000049410000}"/>
    <cellStyle name="Title 35 4 2" xfId="35280" xr:uid="{BE1C8D44-424E-4E77-BCB9-929D460ED4CD}"/>
    <cellStyle name="Title 35 5" xfId="16714" xr:uid="{00000000-0005-0000-0000-00004A410000}"/>
    <cellStyle name="Title 35 5 2" xfId="35281" xr:uid="{8E079E86-134F-43DE-80A9-F00E2F6FFE05}"/>
    <cellStyle name="Title 35 6" xfId="16715" xr:uid="{00000000-0005-0000-0000-00004B410000}"/>
    <cellStyle name="Title 35 6 2" xfId="35282" xr:uid="{A7103CBE-EB59-4689-ABF4-8EA6CDF726B7}"/>
    <cellStyle name="Title 35 7" xfId="16716" xr:uid="{00000000-0005-0000-0000-00004C410000}"/>
    <cellStyle name="Title 35 7 2" xfId="35283" xr:uid="{D2533A00-09F9-4289-B188-D954DB01E29B}"/>
    <cellStyle name="Title 35 8" xfId="16717" xr:uid="{00000000-0005-0000-0000-00004D410000}"/>
    <cellStyle name="Title 35 8 2" xfId="35284" xr:uid="{FDA16EB7-F320-4D5B-B432-2ABC0DBF325D}"/>
    <cellStyle name="Title 35 9" xfId="16718" xr:uid="{00000000-0005-0000-0000-00004E410000}"/>
    <cellStyle name="Title 35 9 2" xfId="35285" xr:uid="{B213A9EE-93EB-434B-B6A0-16C4BF14E0FB}"/>
    <cellStyle name="Title 36" xfId="16719" xr:uid="{00000000-0005-0000-0000-00004F410000}"/>
    <cellStyle name="Title 36 10" xfId="16720" xr:uid="{00000000-0005-0000-0000-000050410000}"/>
    <cellStyle name="Title 36 10 2" xfId="35286" xr:uid="{F5D3B76C-0007-4719-B4DC-8C01D93D1682}"/>
    <cellStyle name="Title 36 11" xfId="23350" xr:uid="{4D7E6AED-3D0C-45DE-9425-8E2596778823}"/>
    <cellStyle name="Title 36 2" xfId="16721" xr:uid="{00000000-0005-0000-0000-000051410000}"/>
    <cellStyle name="Title 36 2 2" xfId="35287" xr:uid="{E17BA00F-C576-4E48-A33A-9B170D8E0EC8}"/>
    <cellStyle name="Title 36 3" xfId="16722" xr:uid="{00000000-0005-0000-0000-000052410000}"/>
    <cellStyle name="Title 36 3 2" xfId="35288" xr:uid="{EEE293EB-41FB-430E-9FEC-F387B47BFC61}"/>
    <cellStyle name="Title 36 4" xfId="16723" xr:uid="{00000000-0005-0000-0000-000053410000}"/>
    <cellStyle name="Title 36 4 2" xfId="35289" xr:uid="{3E155FB7-5E3D-4A7B-8F14-CB643F95D130}"/>
    <cellStyle name="Title 36 5" xfId="16724" xr:uid="{00000000-0005-0000-0000-000054410000}"/>
    <cellStyle name="Title 36 5 2" xfId="35290" xr:uid="{84BD4FD3-1DDE-4086-8846-E5D8D63BE963}"/>
    <cellStyle name="Title 36 6" xfId="16725" xr:uid="{00000000-0005-0000-0000-000055410000}"/>
    <cellStyle name="Title 36 6 2" xfId="35291" xr:uid="{913E5223-F8DE-4460-A767-72443172D714}"/>
    <cellStyle name="Title 36 7" xfId="16726" xr:uid="{00000000-0005-0000-0000-000056410000}"/>
    <cellStyle name="Title 36 7 2" xfId="35292" xr:uid="{1669DCF1-DBCB-4794-AAA2-542809B9AC1C}"/>
    <cellStyle name="Title 36 8" xfId="16727" xr:uid="{00000000-0005-0000-0000-000057410000}"/>
    <cellStyle name="Title 36 8 2" xfId="35293" xr:uid="{6B4F66ED-6914-490B-8A34-3DAEFB74D164}"/>
    <cellStyle name="Title 36 9" xfId="16728" xr:uid="{00000000-0005-0000-0000-000058410000}"/>
    <cellStyle name="Title 36 9 2" xfId="35294" xr:uid="{E800D818-FE3E-4762-9804-2883C6122361}"/>
    <cellStyle name="Title 37" xfId="16729" xr:uid="{00000000-0005-0000-0000-000059410000}"/>
    <cellStyle name="Title 37 10" xfId="16730" xr:uid="{00000000-0005-0000-0000-00005A410000}"/>
    <cellStyle name="Title 37 10 2" xfId="35295" xr:uid="{7F1938DF-DDEA-4E50-B1BA-6C7CBA03E209}"/>
    <cellStyle name="Title 37 11" xfId="23351" xr:uid="{55725112-D546-44D3-B7ED-D2D055F751BF}"/>
    <cellStyle name="Title 37 2" xfId="16731" xr:uid="{00000000-0005-0000-0000-00005B410000}"/>
    <cellStyle name="Title 37 2 2" xfId="35296" xr:uid="{55D6E1EC-2989-4F8A-B308-501C36DAAAAE}"/>
    <cellStyle name="Title 37 3" xfId="16732" xr:uid="{00000000-0005-0000-0000-00005C410000}"/>
    <cellStyle name="Title 37 3 2" xfId="35297" xr:uid="{978E687B-C669-47E9-8D30-00418F762C5D}"/>
    <cellStyle name="Title 37 4" xfId="16733" xr:uid="{00000000-0005-0000-0000-00005D410000}"/>
    <cellStyle name="Title 37 4 2" xfId="35298" xr:uid="{6D7AC6C5-2701-41CE-A090-F7E02FC239C6}"/>
    <cellStyle name="Title 37 5" xfId="16734" xr:uid="{00000000-0005-0000-0000-00005E410000}"/>
    <cellStyle name="Title 37 5 2" xfId="35299" xr:uid="{412420B9-37E2-4C5D-AA7A-56AD81DFF91D}"/>
    <cellStyle name="Title 37 6" xfId="16735" xr:uid="{00000000-0005-0000-0000-00005F410000}"/>
    <cellStyle name="Title 37 6 2" xfId="35300" xr:uid="{65104310-FA4B-4DF1-BC00-1FABE61E052E}"/>
    <cellStyle name="Title 37 7" xfId="16736" xr:uid="{00000000-0005-0000-0000-000060410000}"/>
    <cellStyle name="Title 37 7 2" xfId="35301" xr:uid="{D68337D6-E8E7-4477-A13B-75E166A78A08}"/>
    <cellStyle name="Title 37 8" xfId="16737" xr:uid="{00000000-0005-0000-0000-000061410000}"/>
    <cellStyle name="Title 37 8 2" xfId="35302" xr:uid="{1D54DD90-60A1-4944-973B-3680D6F01D48}"/>
    <cellStyle name="Title 37 9" xfId="16738" xr:uid="{00000000-0005-0000-0000-000062410000}"/>
    <cellStyle name="Title 37 9 2" xfId="35303" xr:uid="{DE491297-B3F3-46FC-908A-450883580ADE}"/>
    <cellStyle name="Title 38" xfId="16739" xr:uid="{00000000-0005-0000-0000-000063410000}"/>
    <cellStyle name="Title 38 10" xfId="16740" xr:uid="{00000000-0005-0000-0000-000064410000}"/>
    <cellStyle name="Title 38 10 2" xfId="35304" xr:uid="{A404A3FA-637B-4BA8-B931-B47DFD856724}"/>
    <cellStyle name="Title 38 11" xfId="23352" xr:uid="{D05D0243-6A08-4F95-9FA7-823C10034B49}"/>
    <cellStyle name="Title 38 2" xfId="16741" xr:uid="{00000000-0005-0000-0000-000065410000}"/>
    <cellStyle name="Title 38 2 2" xfId="35305" xr:uid="{120F6C3C-C01F-4E6E-962F-FDD99F2161B1}"/>
    <cellStyle name="Title 38 3" xfId="16742" xr:uid="{00000000-0005-0000-0000-000066410000}"/>
    <cellStyle name="Title 38 3 2" xfId="35306" xr:uid="{19902965-DB75-4A32-BF1D-CCA65CE69EF3}"/>
    <cellStyle name="Title 38 4" xfId="16743" xr:uid="{00000000-0005-0000-0000-000067410000}"/>
    <cellStyle name="Title 38 4 2" xfId="35307" xr:uid="{2E057F0C-9C0D-4002-A2EF-6FA29F1D4326}"/>
    <cellStyle name="Title 38 5" xfId="16744" xr:uid="{00000000-0005-0000-0000-000068410000}"/>
    <cellStyle name="Title 38 5 2" xfId="35308" xr:uid="{15A6E157-41A6-421E-86CF-D8399F0E0682}"/>
    <cellStyle name="Title 38 6" xfId="16745" xr:uid="{00000000-0005-0000-0000-000069410000}"/>
    <cellStyle name="Title 38 6 2" xfId="35309" xr:uid="{A22290A6-FE58-46A2-BABD-70F10C14A506}"/>
    <cellStyle name="Title 38 7" xfId="16746" xr:uid="{00000000-0005-0000-0000-00006A410000}"/>
    <cellStyle name="Title 38 7 2" xfId="35310" xr:uid="{FF0269EE-E552-466C-A8B2-35587B6E9A37}"/>
    <cellStyle name="Title 38 8" xfId="16747" xr:uid="{00000000-0005-0000-0000-00006B410000}"/>
    <cellStyle name="Title 38 8 2" xfId="35311" xr:uid="{EA3AAB70-73EB-4CB6-BA26-1F33F4E403CB}"/>
    <cellStyle name="Title 38 9" xfId="16748" xr:uid="{00000000-0005-0000-0000-00006C410000}"/>
    <cellStyle name="Title 38 9 2" xfId="35312" xr:uid="{F1C33E72-5C97-4957-86D5-F608B3FD02C3}"/>
    <cellStyle name="Title 39" xfId="16749" xr:uid="{00000000-0005-0000-0000-00006D410000}"/>
    <cellStyle name="Title 39 10" xfId="16750" xr:uid="{00000000-0005-0000-0000-00006E410000}"/>
    <cellStyle name="Title 39 10 2" xfId="35313" xr:uid="{48FC29CD-6D2B-425B-9F8F-D2609DFB3D5C}"/>
    <cellStyle name="Title 39 11" xfId="23353" xr:uid="{1D24C0BC-FE0F-4BDD-BBA0-73B273EC02D3}"/>
    <cellStyle name="Title 39 2" xfId="16751" xr:uid="{00000000-0005-0000-0000-00006F410000}"/>
    <cellStyle name="Title 39 2 2" xfId="35314" xr:uid="{6C7C8711-CE01-48B6-90D3-4DD8E178DFA4}"/>
    <cellStyle name="Title 39 3" xfId="16752" xr:uid="{00000000-0005-0000-0000-000070410000}"/>
    <cellStyle name="Title 39 3 2" xfId="35315" xr:uid="{10328429-E370-42A5-AE50-C2C9465AB035}"/>
    <cellStyle name="Title 39 4" xfId="16753" xr:uid="{00000000-0005-0000-0000-000071410000}"/>
    <cellStyle name="Title 39 4 2" xfId="35316" xr:uid="{127884E9-095F-4EC2-8503-2E4FE101198C}"/>
    <cellStyle name="Title 39 5" xfId="16754" xr:uid="{00000000-0005-0000-0000-000072410000}"/>
    <cellStyle name="Title 39 5 2" xfId="35317" xr:uid="{250A9247-8F1A-482C-974A-63CF45E9F5F8}"/>
    <cellStyle name="Title 39 6" xfId="16755" xr:uid="{00000000-0005-0000-0000-000073410000}"/>
    <cellStyle name="Title 39 6 2" xfId="35318" xr:uid="{2A5A412A-6CB4-4FA0-95D8-F40EDF1C5584}"/>
    <cellStyle name="Title 39 7" xfId="16756" xr:uid="{00000000-0005-0000-0000-000074410000}"/>
    <cellStyle name="Title 39 7 2" xfId="35319" xr:uid="{926FBA12-856B-4FAA-A558-D6B765584E8B}"/>
    <cellStyle name="Title 39 8" xfId="16757" xr:uid="{00000000-0005-0000-0000-000075410000}"/>
    <cellStyle name="Title 39 8 2" xfId="35320" xr:uid="{6794D908-8E79-4614-AEA6-3078E19DCB49}"/>
    <cellStyle name="Title 39 9" xfId="16758" xr:uid="{00000000-0005-0000-0000-000076410000}"/>
    <cellStyle name="Title 39 9 2" xfId="35321" xr:uid="{2CB1089C-0D90-4F84-81A2-44B9AF567E70}"/>
    <cellStyle name="Title 4" xfId="16759" xr:uid="{00000000-0005-0000-0000-000077410000}"/>
    <cellStyle name="Title 4 10" xfId="16760" xr:uid="{00000000-0005-0000-0000-000078410000}"/>
    <cellStyle name="Title 4 10 2" xfId="35322" xr:uid="{583F7FE4-C3BC-46CB-8643-006273CDD328}"/>
    <cellStyle name="Title 4 11" xfId="16761" xr:uid="{00000000-0005-0000-0000-000079410000}"/>
    <cellStyle name="Title 4 11 2" xfId="35323" xr:uid="{AD441E12-BC3E-4BE2-AB35-36716B36E004}"/>
    <cellStyle name="Title 4 12" xfId="23354" xr:uid="{A635A363-89CA-42E1-AB1A-DD1E84AF3BBF}"/>
    <cellStyle name="Title 4 2" xfId="16762" xr:uid="{00000000-0005-0000-0000-00007A410000}"/>
    <cellStyle name="Title 4 2 2" xfId="16763" xr:uid="{00000000-0005-0000-0000-00007B410000}"/>
    <cellStyle name="Title 4 2 2 2" xfId="35325" xr:uid="{A752BD77-F958-4064-9EAF-79AC373106EF}"/>
    <cellStyle name="Title 4 2 3" xfId="16764" xr:uid="{00000000-0005-0000-0000-00007C410000}"/>
    <cellStyle name="Title 4 2 3 2" xfId="35326" xr:uid="{65DEC2C5-0096-4D39-8208-1FB2B0CB2246}"/>
    <cellStyle name="Title 4 2 4" xfId="16765" xr:uid="{00000000-0005-0000-0000-00007D410000}"/>
    <cellStyle name="Title 4 2 4 2" xfId="35327" xr:uid="{CFBC441A-FE9D-4CD2-857F-22356E563B79}"/>
    <cellStyle name="Title 4 2 5" xfId="16766" xr:uid="{00000000-0005-0000-0000-00007E410000}"/>
    <cellStyle name="Title 4 2 5 2" xfId="35328" xr:uid="{997D89C8-6847-4FC5-9B04-81BFD11E683A}"/>
    <cellStyle name="Title 4 2 6" xfId="35324" xr:uid="{A05179F3-6A2E-4222-8AB6-E472EB3E64FB}"/>
    <cellStyle name="Title 4 3" xfId="16767" xr:uid="{00000000-0005-0000-0000-00007F410000}"/>
    <cellStyle name="Title 4 3 2" xfId="35329" xr:uid="{859B9B68-CF93-460B-8265-E8FABE25D631}"/>
    <cellStyle name="Title 4 4" xfId="16768" xr:uid="{00000000-0005-0000-0000-000080410000}"/>
    <cellStyle name="Title 4 4 2" xfId="35330" xr:uid="{3A27F06A-6407-4B03-9C99-AC6E2EC4DD1A}"/>
    <cellStyle name="Title 4 5" xfId="16769" xr:uid="{00000000-0005-0000-0000-000081410000}"/>
    <cellStyle name="Title 4 5 2" xfId="35331" xr:uid="{F9CD69C7-D64D-407B-9B62-749D31B91ABB}"/>
    <cellStyle name="Title 4 6" xfId="16770" xr:uid="{00000000-0005-0000-0000-000082410000}"/>
    <cellStyle name="Title 4 6 2" xfId="35332" xr:uid="{EC350BAB-D54A-4470-82BC-753E18318604}"/>
    <cellStyle name="Title 4 7" xfId="16771" xr:uid="{00000000-0005-0000-0000-000083410000}"/>
    <cellStyle name="Title 4 7 2" xfId="35333" xr:uid="{CC7B81A2-7555-4E0C-8E4D-59E69D55362E}"/>
    <cellStyle name="Title 4 8" xfId="16772" xr:uid="{00000000-0005-0000-0000-000084410000}"/>
    <cellStyle name="Title 4 8 2" xfId="35334" xr:uid="{7266B448-3549-46CC-A1A9-CD2E86F5C8DA}"/>
    <cellStyle name="Title 4 9" xfId="16773" xr:uid="{00000000-0005-0000-0000-000085410000}"/>
    <cellStyle name="Title 4 9 2" xfId="35335" xr:uid="{6438796B-E977-432C-84F8-DB8FDA47AA6F}"/>
    <cellStyle name="Title 40" xfId="16774" xr:uid="{00000000-0005-0000-0000-000086410000}"/>
    <cellStyle name="Title 40 10" xfId="16775" xr:uid="{00000000-0005-0000-0000-000087410000}"/>
    <cellStyle name="Title 40 10 2" xfId="35336" xr:uid="{C493A308-D5AB-4E98-A62C-02FCAD6AD431}"/>
    <cellStyle name="Title 40 11" xfId="23355" xr:uid="{D0522A88-9AB8-4D73-94F5-835AA5309431}"/>
    <cellStyle name="Title 40 2" xfId="16776" xr:uid="{00000000-0005-0000-0000-000088410000}"/>
    <cellStyle name="Title 40 2 2" xfId="35337" xr:uid="{E9785DE1-B2E1-4ABF-ADD9-EE5C2939D767}"/>
    <cellStyle name="Title 40 3" xfId="16777" xr:uid="{00000000-0005-0000-0000-000089410000}"/>
    <cellStyle name="Title 40 3 2" xfId="35338" xr:uid="{FA9CF7AD-40C9-4D9C-93EC-0F8D0F4ADF13}"/>
    <cellStyle name="Title 40 4" xfId="16778" xr:uid="{00000000-0005-0000-0000-00008A410000}"/>
    <cellStyle name="Title 40 4 2" xfId="35339" xr:uid="{86851112-2D58-4089-BED8-BD9F3F64B76D}"/>
    <cellStyle name="Title 40 5" xfId="16779" xr:uid="{00000000-0005-0000-0000-00008B410000}"/>
    <cellStyle name="Title 40 5 2" xfId="35340" xr:uid="{F3FE5158-CECD-46FB-BDF1-0F617D7A8903}"/>
    <cellStyle name="Title 40 6" xfId="16780" xr:uid="{00000000-0005-0000-0000-00008C410000}"/>
    <cellStyle name="Title 40 6 2" xfId="35341" xr:uid="{02AC6123-41D0-4344-962B-92A4A023D763}"/>
    <cellStyle name="Title 40 7" xfId="16781" xr:uid="{00000000-0005-0000-0000-00008D410000}"/>
    <cellStyle name="Title 40 7 2" xfId="35342" xr:uid="{3C63B54F-50A2-447B-9F73-B7DC743FE778}"/>
    <cellStyle name="Title 40 8" xfId="16782" xr:uid="{00000000-0005-0000-0000-00008E410000}"/>
    <cellStyle name="Title 40 8 2" xfId="35343" xr:uid="{1C46DC21-A912-492F-8814-066C5211F4BC}"/>
    <cellStyle name="Title 40 9" xfId="16783" xr:uid="{00000000-0005-0000-0000-00008F410000}"/>
    <cellStyle name="Title 40 9 2" xfId="35344" xr:uid="{C2AD98FF-119B-469E-B058-A810D5C7DDB2}"/>
    <cellStyle name="Title 41" xfId="16784" xr:uid="{00000000-0005-0000-0000-000090410000}"/>
    <cellStyle name="Title 41 10" xfId="16785" xr:uid="{00000000-0005-0000-0000-000091410000}"/>
    <cellStyle name="Title 41 10 2" xfId="35345" xr:uid="{3B76471A-5B53-405E-9479-77A104E38E48}"/>
    <cellStyle name="Title 41 11" xfId="23356" xr:uid="{51D02B12-87E6-48B7-AACE-017970D414FB}"/>
    <cellStyle name="Title 41 2" xfId="16786" xr:uid="{00000000-0005-0000-0000-000092410000}"/>
    <cellStyle name="Title 41 2 2" xfId="35346" xr:uid="{DFA6C558-FF26-491B-8FC3-A6565CF21D26}"/>
    <cellStyle name="Title 41 3" xfId="16787" xr:uid="{00000000-0005-0000-0000-000093410000}"/>
    <cellStyle name="Title 41 3 2" xfId="35347" xr:uid="{813A1F11-B93B-42A4-81C0-F64DF6FFF891}"/>
    <cellStyle name="Title 41 4" xfId="16788" xr:uid="{00000000-0005-0000-0000-000094410000}"/>
    <cellStyle name="Title 41 4 2" xfId="35348" xr:uid="{B4749B2F-12B5-4874-96DC-986EA7E83CFE}"/>
    <cellStyle name="Title 41 5" xfId="16789" xr:uid="{00000000-0005-0000-0000-000095410000}"/>
    <cellStyle name="Title 41 5 2" xfId="35349" xr:uid="{43EA9DF7-207A-4873-A72F-DE8DD24392F5}"/>
    <cellStyle name="Title 41 6" xfId="16790" xr:uid="{00000000-0005-0000-0000-000096410000}"/>
    <cellStyle name="Title 41 6 2" xfId="35350" xr:uid="{F9AE398C-37B8-4967-899D-FC1FFBD3449F}"/>
    <cellStyle name="Title 41 7" xfId="16791" xr:uid="{00000000-0005-0000-0000-000097410000}"/>
    <cellStyle name="Title 41 7 2" xfId="35351" xr:uid="{4787621B-F5A0-411F-8D15-5428B5D67A58}"/>
    <cellStyle name="Title 41 8" xfId="16792" xr:uid="{00000000-0005-0000-0000-000098410000}"/>
    <cellStyle name="Title 41 8 2" xfId="35352" xr:uid="{8A170E19-0FDC-4CF8-B860-C9466E79F715}"/>
    <cellStyle name="Title 41 9" xfId="16793" xr:uid="{00000000-0005-0000-0000-000099410000}"/>
    <cellStyle name="Title 41 9 2" xfId="35353" xr:uid="{9DDC47ED-0F1A-41B0-9371-BC40991AD29C}"/>
    <cellStyle name="Title 42" xfId="16794" xr:uid="{00000000-0005-0000-0000-00009A410000}"/>
    <cellStyle name="Title 42 10" xfId="16795" xr:uid="{00000000-0005-0000-0000-00009B410000}"/>
    <cellStyle name="Title 42 10 2" xfId="35354" xr:uid="{B535F6E2-161C-4B35-8FE3-E43A73F78769}"/>
    <cellStyle name="Title 42 11" xfId="23357" xr:uid="{4CC37AF9-303A-45FD-BB0F-06D912917FCD}"/>
    <cellStyle name="Title 42 2" xfId="16796" xr:uid="{00000000-0005-0000-0000-00009C410000}"/>
    <cellStyle name="Title 42 2 2" xfId="35355" xr:uid="{B9C1D666-A98A-43D5-AB36-520AB60F3A6D}"/>
    <cellStyle name="Title 42 3" xfId="16797" xr:uid="{00000000-0005-0000-0000-00009D410000}"/>
    <cellStyle name="Title 42 3 2" xfId="35356" xr:uid="{FA44E3F4-C0DE-442C-BACF-627353713892}"/>
    <cellStyle name="Title 42 4" xfId="16798" xr:uid="{00000000-0005-0000-0000-00009E410000}"/>
    <cellStyle name="Title 42 4 2" xfId="35357" xr:uid="{7CB5AB58-5185-46A2-A4F1-AFCBA509643E}"/>
    <cellStyle name="Title 42 5" xfId="16799" xr:uid="{00000000-0005-0000-0000-00009F410000}"/>
    <cellStyle name="Title 42 5 2" xfId="35358" xr:uid="{FBE33AD9-5F9C-4772-B299-43D1FEBE4E68}"/>
    <cellStyle name="Title 42 6" xfId="16800" xr:uid="{00000000-0005-0000-0000-0000A0410000}"/>
    <cellStyle name="Title 42 6 2" xfId="35359" xr:uid="{DBD330BA-052F-4C21-821F-6988AD421FC9}"/>
    <cellStyle name="Title 42 7" xfId="16801" xr:uid="{00000000-0005-0000-0000-0000A1410000}"/>
    <cellStyle name="Title 42 7 2" xfId="35360" xr:uid="{8F3BFB6E-E6E2-4401-B21F-D5EACB184A48}"/>
    <cellStyle name="Title 42 8" xfId="16802" xr:uid="{00000000-0005-0000-0000-0000A2410000}"/>
    <cellStyle name="Title 42 8 2" xfId="35361" xr:uid="{8D8B6ABF-7FD4-44A0-B876-395F8FBD2995}"/>
    <cellStyle name="Title 42 9" xfId="16803" xr:uid="{00000000-0005-0000-0000-0000A3410000}"/>
    <cellStyle name="Title 42 9 2" xfId="35362" xr:uid="{8A1ED6FC-90D7-4939-99A2-A9E9C4C11B59}"/>
    <cellStyle name="Title 43" xfId="16804" xr:uid="{00000000-0005-0000-0000-0000A4410000}"/>
    <cellStyle name="Title 43 10" xfId="16805" xr:uid="{00000000-0005-0000-0000-0000A5410000}"/>
    <cellStyle name="Title 43 10 2" xfId="35363" xr:uid="{66B51DF9-D851-46BA-B086-1CAC011EE135}"/>
    <cellStyle name="Title 43 11" xfId="23358" xr:uid="{F98708EE-1780-454E-A751-2BAFBB489592}"/>
    <cellStyle name="Title 43 2" xfId="16806" xr:uid="{00000000-0005-0000-0000-0000A6410000}"/>
    <cellStyle name="Title 43 2 2" xfId="35364" xr:uid="{2F070EC2-E825-4307-9633-2346D4BB5A9C}"/>
    <cellStyle name="Title 43 3" xfId="16807" xr:uid="{00000000-0005-0000-0000-0000A7410000}"/>
    <cellStyle name="Title 43 3 2" xfId="35365" xr:uid="{55D23CFA-F12C-417E-A493-EE23E6A2732E}"/>
    <cellStyle name="Title 43 4" xfId="16808" xr:uid="{00000000-0005-0000-0000-0000A8410000}"/>
    <cellStyle name="Title 43 4 2" xfId="35366" xr:uid="{E0B18F83-2F6E-40C6-B60A-BB633085867D}"/>
    <cellStyle name="Title 43 5" xfId="16809" xr:uid="{00000000-0005-0000-0000-0000A9410000}"/>
    <cellStyle name="Title 43 5 2" xfId="35367" xr:uid="{829FC8BF-E636-4609-90D0-EF17ED739022}"/>
    <cellStyle name="Title 43 6" xfId="16810" xr:uid="{00000000-0005-0000-0000-0000AA410000}"/>
    <cellStyle name="Title 43 6 2" xfId="35368" xr:uid="{7C19C292-02C5-4F49-BDCB-1277387ABA70}"/>
    <cellStyle name="Title 43 7" xfId="16811" xr:uid="{00000000-0005-0000-0000-0000AB410000}"/>
    <cellStyle name="Title 43 7 2" xfId="35369" xr:uid="{6D7BC288-FE4F-457B-B504-A963E505D364}"/>
    <cellStyle name="Title 43 8" xfId="16812" xr:uid="{00000000-0005-0000-0000-0000AC410000}"/>
    <cellStyle name="Title 43 8 2" xfId="35370" xr:uid="{3ADB658F-6DFB-4016-9128-7DE34B02133E}"/>
    <cellStyle name="Title 43 9" xfId="16813" xr:uid="{00000000-0005-0000-0000-0000AD410000}"/>
    <cellStyle name="Title 43 9 2" xfId="35371" xr:uid="{13D461B8-97AD-40C8-9481-A99E10FC0958}"/>
    <cellStyle name="Title 5" xfId="16814" xr:uid="{00000000-0005-0000-0000-0000AE410000}"/>
    <cellStyle name="Title 5 10" xfId="16815" xr:uid="{00000000-0005-0000-0000-0000AF410000}"/>
    <cellStyle name="Title 5 10 2" xfId="35372" xr:uid="{A67E7ABD-BD42-4602-98D1-58BEE7B34900}"/>
    <cellStyle name="Title 5 11" xfId="16816" xr:uid="{00000000-0005-0000-0000-0000B0410000}"/>
    <cellStyle name="Title 5 11 2" xfId="35373" xr:uid="{3266D7CB-B4D3-46C7-B912-FDE1DEBB1B99}"/>
    <cellStyle name="Title 5 12" xfId="23359" xr:uid="{4AFEE9EB-948B-4670-8913-C604E4E60150}"/>
    <cellStyle name="Title 5 2" xfId="16817" xr:uid="{00000000-0005-0000-0000-0000B1410000}"/>
    <cellStyle name="Title 5 2 2" xfId="16818" xr:uid="{00000000-0005-0000-0000-0000B2410000}"/>
    <cellStyle name="Title 5 2 2 2" xfId="35375" xr:uid="{A664F15E-F799-4846-B6F6-80104B221016}"/>
    <cellStyle name="Title 5 2 3" xfId="16819" xr:uid="{00000000-0005-0000-0000-0000B3410000}"/>
    <cellStyle name="Title 5 2 3 2" xfId="35376" xr:uid="{2314172F-B32E-4C0F-A2AF-A87B2C3AFBB1}"/>
    <cellStyle name="Title 5 2 4" xfId="16820" xr:uid="{00000000-0005-0000-0000-0000B4410000}"/>
    <cellStyle name="Title 5 2 4 2" xfId="35377" xr:uid="{4A5BA8A7-7846-4213-8252-0E88031A1EE4}"/>
    <cellStyle name="Title 5 2 5" xfId="16821" xr:uid="{00000000-0005-0000-0000-0000B5410000}"/>
    <cellStyle name="Title 5 2 5 2" xfId="35378" xr:uid="{7DE96FF8-0A9A-4EF3-8909-5C3A9622EDEA}"/>
    <cellStyle name="Title 5 2 6" xfId="35374" xr:uid="{B9C060DA-7E0B-4C24-861D-B62A1EF1F2E6}"/>
    <cellStyle name="Title 5 3" xfId="16822" xr:uid="{00000000-0005-0000-0000-0000B6410000}"/>
    <cellStyle name="Title 5 3 2" xfId="35379" xr:uid="{31719623-72B5-425F-8118-18804125FF7D}"/>
    <cellStyle name="Title 5 4" xfId="16823" xr:uid="{00000000-0005-0000-0000-0000B7410000}"/>
    <cellStyle name="Title 5 4 2" xfId="35380" xr:uid="{8F8E6420-D29B-450F-96E0-A57031AFC95B}"/>
    <cellStyle name="Title 5 5" xfId="16824" xr:uid="{00000000-0005-0000-0000-0000B8410000}"/>
    <cellStyle name="Title 5 5 2" xfId="35381" xr:uid="{A07E2EF2-09C8-44F5-AD23-B0D345449661}"/>
    <cellStyle name="Title 5 6" xfId="16825" xr:uid="{00000000-0005-0000-0000-0000B9410000}"/>
    <cellStyle name="Title 5 6 2" xfId="35382" xr:uid="{CF0F73DB-680E-4C9B-9414-908589831DD2}"/>
    <cellStyle name="Title 5 7" xfId="16826" xr:uid="{00000000-0005-0000-0000-0000BA410000}"/>
    <cellStyle name="Title 5 7 2" xfId="35383" xr:uid="{5A3D0CDB-D4E2-44B5-9B2D-0C9943CE45D2}"/>
    <cellStyle name="Title 5 8" xfId="16827" xr:uid="{00000000-0005-0000-0000-0000BB410000}"/>
    <cellStyle name="Title 5 8 2" xfId="35384" xr:uid="{570898E8-24D5-40A1-981B-D28A60C7B8B7}"/>
    <cellStyle name="Title 5 9" xfId="16828" xr:uid="{00000000-0005-0000-0000-0000BC410000}"/>
    <cellStyle name="Title 5 9 2" xfId="35385" xr:uid="{A5E28646-C792-4DCB-B26F-C9221906AE09}"/>
    <cellStyle name="Title 6" xfId="16829" xr:uid="{00000000-0005-0000-0000-0000BD410000}"/>
    <cellStyle name="Title 6 10" xfId="16830" xr:uid="{00000000-0005-0000-0000-0000BE410000}"/>
    <cellStyle name="Title 6 10 2" xfId="35386" xr:uid="{93F03D95-CB29-47FB-B2D4-9CF51E7FB4A6}"/>
    <cellStyle name="Title 6 11" xfId="16831" xr:uid="{00000000-0005-0000-0000-0000BF410000}"/>
    <cellStyle name="Title 6 11 2" xfId="35387" xr:uid="{7681132D-C5C3-4368-B64C-31AD77C6123E}"/>
    <cellStyle name="Title 6 12" xfId="23360" xr:uid="{2EB696D4-9E67-4E36-A928-E0A72D32667B}"/>
    <cellStyle name="Title 6 2" xfId="16832" xr:uid="{00000000-0005-0000-0000-0000C0410000}"/>
    <cellStyle name="Title 6 2 2" xfId="16833" xr:uid="{00000000-0005-0000-0000-0000C1410000}"/>
    <cellStyle name="Title 6 2 2 2" xfId="35389" xr:uid="{26A47BC1-522A-48F4-A558-90EE49B29B62}"/>
    <cellStyle name="Title 6 2 3" xfId="16834" xr:uid="{00000000-0005-0000-0000-0000C2410000}"/>
    <cellStyle name="Title 6 2 3 2" xfId="35390" xr:uid="{B6F5A4ED-3ADE-48F8-93A3-65C976DE71B4}"/>
    <cellStyle name="Title 6 2 4" xfId="16835" xr:uid="{00000000-0005-0000-0000-0000C3410000}"/>
    <cellStyle name="Title 6 2 4 2" xfId="35391" xr:uid="{B484C621-22DD-401F-B128-6EE2B0D9519B}"/>
    <cellStyle name="Title 6 2 5" xfId="16836" xr:uid="{00000000-0005-0000-0000-0000C4410000}"/>
    <cellStyle name="Title 6 2 5 2" xfId="35392" xr:uid="{497B9457-4CF8-414F-A1F5-F884A98C35E3}"/>
    <cellStyle name="Title 6 2 6" xfId="35388" xr:uid="{7CB58BFC-DC2F-49C7-A6A3-63D91764646D}"/>
    <cellStyle name="Title 6 3" xfId="16837" xr:uid="{00000000-0005-0000-0000-0000C5410000}"/>
    <cellStyle name="Title 6 3 2" xfId="35393" xr:uid="{C790CFCD-F96E-4C17-A00A-75350DA4D767}"/>
    <cellStyle name="Title 6 4" xfId="16838" xr:uid="{00000000-0005-0000-0000-0000C6410000}"/>
    <cellStyle name="Title 6 4 2" xfId="35394" xr:uid="{4217ACF9-1B68-49E6-BD2F-3792A27E56B5}"/>
    <cellStyle name="Title 6 5" xfId="16839" xr:uid="{00000000-0005-0000-0000-0000C7410000}"/>
    <cellStyle name="Title 6 5 2" xfId="35395" xr:uid="{4FE25D08-5DEA-48EF-962E-190E124D3814}"/>
    <cellStyle name="Title 6 6" xfId="16840" xr:uid="{00000000-0005-0000-0000-0000C8410000}"/>
    <cellStyle name="Title 6 6 2" xfId="35396" xr:uid="{8FC2F72B-A243-4CBB-895E-CEFA3CA6D550}"/>
    <cellStyle name="Title 6 7" xfId="16841" xr:uid="{00000000-0005-0000-0000-0000C9410000}"/>
    <cellStyle name="Title 6 7 2" xfId="35397" xr:uid="{CC6AFF12-47E6-43FA-8B26-8B7166836C8A}"/>
    <cellStyle name="Title 6 8" xfId="16842" xr:uid="{00000000-0005-0000-0000-0000CA410000}"/>
    <cellStyle name="Title 6 8 2" xfId="35398" xr:uid="{964ED4A6-CCB6-4572-A312-5958594B8BF9}"/>
    <cellStyle name="Title 6 9" xfId="16843" xr:uid="{00000000-0005-0000-0000-0000CB410000}"/>
    <cellStyle name="Title 6 9 2" xfId="35399" xr:uid="{16B4F3FB-9190-49D9-8E69-F8CD7EEA318A}"/>
    <cellStyle name="Title 7" xfId="16844" xr:uid="{00000000-0005-0000-0000-0000CC410000}"/>
    <cellStyle name="Title 7 10" xfId="16845" xr:uid="{00000000-0005-0000-0000-0000CD410000}"/>
    <cellStyle name="Title 7 10 2" xfId="35400" xr:uid="{61EB0421-8F0C-4E32-B1B3-0E3F61236B53}"/>
    <cellStyle name="Title 7 11" xfId="23361" xr:uid="{439AE1B6-CF4D-4984-96BC-E635DC3CD07A}"/>
    <cellStyle name="Title 7 2" xfId="16846" xr:uid="{00000000-0005-0000-0000-0000CE410000}"/>
    <cellStyle name="Title 7 2 2" xfId="35401" xr:uid="{879CB16A-27BE-43D3-8420-CD5A2308EE22}"/>
    <cellStyle name="Title 7 3" xfId="16847" xr:uid="{00000000-0005-0000-0000-0000CF410000}"/>
    <cellStyle name="Title 7 3 2" xfId="35402" xr:uid="{2BA2EE25-E586-4BFD-A9E4-72B23450B618}"/>
    <cellStyle name="Title 7 4" xfId="16848" xr:uid="{00000000-0005-0000-0000-0000D0410000}"/>
    <cellStyle name="Title 7 4 2" xfId="35403" xr:uid="{C5E41F42-79CD-4E6A-9659-DFB7DE6376B0}"/>
    <cellStyle name="Title 7 5" xfId="16849" xr:uid="{00000000-0005-0000-0000-0000D1410000}"/>
    <cellStyle name="Title 7 5 2" xfId="35404" xr:uid="{660D42EE-AB9E-4BE8-A775-013E086485C4}"/>
    <cellStyle name="Title 7 6" xfId="16850" xr:uid="{00000000-0005-0000-0000-0000D2410000}"/>
    <cellStyle name="Title 7 6 2" xfId="35405" xr:uid="{8969D67D-18E2-4554-9A86-DBFC9A5F3752}"/>
    <cellStyle name="Title 7 7" xfId="16851" xr:uid="{00000000-0005-0000-0000-0000D3410000}"/>
    <cellStyle name="Title 7 7 2" xfId="35406" xr:uid="{5B312B25-A416-48C9-8A28-0DDF26F0AEF8}"/>
    <cellStyle name="Title 7 8" xfId="16852" xr:uid="{00000000-0005-0000-0000-0000D4410000}"/>
    <cellStyle name="Title 7 8 2" xfId="35407" xr:uid="{73B3D940-874A-49AC-9263-FB88DA532E05}"/>
    <cellStyle name="Title 7 9" xfId="16853" xr:uid="{00000000-0005-0000-0000-0000D5410000}"/>
    <cellStyle name="Title 7 9 2" xfId="35408" xr:uid="{CF77C135-38F2-4633-9584-F9A853EB14B1}"/>
    <cellStyle name="Title 8" xfId="16854" xr:uid="{00000000-0005-0000-0000-0000D6410000}"/>
    <cellStyle name="Title 8 10" xfId="16855" xr:uid="{00000000-0005-0000-0000-0000D7410000}"/>
    <cellStyle name="Title 8 10 2" xfId="35409" xr:uid="{B3C02557-68D8-479C-8A7A-E16E4F376A48}"/>
    <cellStyle name="Title 8 11" xfId="23362" xr:uid="{F88C4666-E367-4795-9E9D-7C9C9041FDAE}"/>
    <cellStyle name="Title 8 2" xfId="16856" xr:uid="{00000000-0005-0000-0000-0000D8410000}"/>
    <cellStyle name="Title 8 2 2" xfId="35410" xr:uid="{FAC020A6-AFA4-4AEA-8F71-24024C634EB2}"/>
    <cellStyle name="Title 8 3" xfId="16857" xr:uid="{00000000-0005-0000-0000-0000D9410000}"/>
    <cellStyle name="Title 8 3 2" xfId="35411" xr:uid="{5AA5B049-AD84-4CA6-ADB6-5AAC12C832B6}"/>
    <cellStyle name="Title 8 4" xfId="16858" xr:uid="{00000000-0005-0000-0000-0000DA410000}"/>
    <cellStyle name="Title 8 4 2" xfId="35412" xr:uid="{BC987021-9C87-404E-8837-A5082A1F9979}"/>
    <cellStyle name="Title 8 5" xfId="16859" xr:uid="{00000000-0005-0000-0000-0000DB410000}"/>
    <cellStyle name="Title 8 5 2" xfId="35413" xr:uid="{C71AFDDB-A108-4B0D-9483-23E197A71B1C}"/>
    <cellStyle name="Title 8 6" xfId="16860" xr:uid="{00000000-0005-0000-0000-0000DC410000}"/>
    <cellStyle name="Title 8 6 2" xfId="35414" xr:uid="{60105887-AA8A-49C9-935A-8486F9D4C201}"/>
    <cellStyle name="Title 8 7" xfId="16861" xr:uid="{00000000-0005-0000-0000-0000DD410000}"/>
    <cellStyle name="Title 8 7 2" xfId="35415" xr:uid="{21871B2B-0AA4-4318-984F-48FA4D815757}"/>
    <cellStyle name="Title 8 8" xfId="16862" xr:uid="{00000000-0005-0000-0000-0000DE410000}"/>
    <cellStyle name="Title 8 8 2" xfId="35416" xr:uid="{3CB817CB-E0A1-4B24-AF74-5D80892A59D7}"/>
    <cellStyle name="Title 8 9" xfId="16863" xr:uid="{00000000-0005-0000-0000-0000DF410000}"/>
    <cellStyle name="Title 8 9 2" xfId="35417" xr:uid="{B6C12D65-A573-465F-88D0-B4F1895286BC}"/>
    <cellStyle name="Title 9" xfId="16864" xr:uid="{00000000-0005-0000-0000-0000E0410000}"/>
    <cellStyle name="Title 9 10" xfId="16865" xr:uid="{00000000-0005-0000-0000-0000E1410000}"/>
    <cellStyle name="Title 9 10 2" xfId="35418" xr:uid="{A6D50ACB-6099-4464-B4DD-2D97E824BF24}"/>
    <cellStyle name="Title 9 11" xfId="23363" xr:uid="{293045E5-F53A-4F26-BBB3-E22922AB2E97}"/>
    <cellStyle name="Title 9 2" xfId="16866" xr:uid="{00000000-0005-0000-0000-0000E2410000}"/>
    <cellStyle name="Title 9 2 2" xfId="35419" xr:uid="{B2E92B00-04A0-4B97-84A2-C289D290EBE2}"/>
    <cellStyle name="Title 9 3" xfId="16867" xr:uid="{00000000-0005-0000-0000-0000E3410000}"/>
    <cellStyle name="Title 9 3 2" xfId="35420" xr:uid="{211F437C-B21C-40D6-8AAD-883339C8BFC8}"/>
    <cellStyle name="Title 9 4" xfId="16868" xr:uid="{00000000-0005-0000-0000-0000E4410000}"/>
    <cellStyle name="Title 9 4 2" xfId="35421" xr:uid="{496DCC44-40CC-4D58-86F7-BE6F7C1E6120}"/>
    <cellStyle name="Title 9 5" xfId="16869" xr:uid="{00000000-0005-0000-0000-0000E5410000}"/>
    <cellStyle name="Title 9 5 2" xfId="35422" xr:uid="{185DFC81-39F9-4BD9-A5C4-4B066889B9B3}"/>
    <cellStyle name="Title 9 6" xfId="16870" xr:uid="{00000000-0005-0000-0000-0000E6410000}"/>
    <cellStyle name="Title 9 6 2" xfId="35423" xr:uid="{66461E1F-F91F-4F5F-91D7-33951F107B33}"/>
    <cellStyle name="Title 9 7" xfId="16871" xr:uid="{00000000-0005-0000-0000-0000E7410000}"/>
    <cellStyle name="Title 9 7 2" xfId="35424" xr:uid="{C5F6581A-81E3-484B-8D65-CDC628E0906F}"/>
    <cellStyle name="Title 9 8" xfId="16872" xr:uid="{00000000-0005-0000-0000-0000E8410000}"/>
    <cellStyle name="Title 9 8 2" xfId="35425" xr:uid="{A67B2097-0913-4B68-9D8F-43AB9FDD8194}"/>
    <cellStyle name="Title 9 9" xfId="16873" xr:uid="{00000000-0005-0000-0000-0000E9410000}"/>
    <cellStyle name="Title 9 9 2" xfId="35426" xr:uid="{FF76108C-5099-400B-B156-0EE9440BCCE9}"/>
    <cellStyle name="Total" xfId="19449" builtinId="25" customBuiltin="1"/>
    <cellStyle name="Total 10" xfId="16874" xr:uid="{00000000-0005-0000-0000-0000EA410000}"/>
    <cellStyle name="Total 10 10" xfId="16875" xr:uid="{00000000-0005-0000-0000-0000EB410000}"/>
    <cellStyle name="Total 10 10 2" xfId="35427" xr:uid="{E5525A16-1601-4A97-9F65-2721EFBB080C}"/>
    <cellStyle name="Total 10 11" xfId="23364" xr:uid="{2554FAD4-1C58-4652-BDBE-C78AA7A25ABB}"/>
    <cellStyle name="Total 10 2" xfId="16876" xr:uid="{00000000-0005-0000-0000-0000EC410000}"/>
    <cellStyle name="Total 10 2 2" xfId="35428" xr:uid="{FC33BC91-6E5F-44AD-9D5C-9C866A569AC8}"/>
    <cellStyle name="Total 10 3" xfId="16877" xr:uid="{00000000-0005-0000-0000-0000ED410000}"/>
    <cellStyle name="Total 10 3 2" xfId="35429" xr:uid="{10D3386F-9FCD-4BBA-A200-85A2991C5487}"/>
    <cellStyle name="Total 10 4" xfId="16878" xr:uid="{00000000-0005-0000-0000-0000EE410000}"/>
    <cellStyle name="Total 10 4 2" xfId="35430" xr:uid="{4C1C2452-C680-4DB9-88B3-8F4C51E3AE34}"/>
    <cellStyle name="Total 10 5" xfId="16879" xr:uid="{00000000-0005-0000-0000-0000EF410000}"/>
    <cellStyle name="Total 10 5 2" xfId="35431" xr:uid="{4E3E0BF1-7BE8-4920-89DD-40351FDF0AE1}"/>
    <cellStyle name="Total 10 6" xfId="16880" xr:uid="{00000000-0005-0000-0000-0000F0410000}"/>
    <cellStyle name="Total 10 6 2" xfId="35432" xr:uid="{7E0EDCE4-EE2E-4471-9412-8BE261C50AFA}"/>
    <cellStyle name="Total 10 7" xfId="16881" xr:uid="{00000000-0005-0000-0000-0000F1410000}"/>
    <cellStyle name="Total 10 7 2" xfId="35433" xr:uid="{AEEEA302-803F-4A97-A20D-FC2B8E23F32D}"/>
    <cellStyle name="Total 10 8" xfId="16882" xr:uid="{00000000-0005-0000-0000-0000F2410000}"/>
    <cellStyle name="Total 10 8 2" xfId="35434" xr:uid="{15485F32-5432-4B44-A67B-C43C6D696E5A}"/>
    <cellStyle name="Total 10 9" xfId="16883" xr:uid="{00000000-0005-0000-0000-0000F3410000}"/>
    <cellStyle name="Total 10 9 2" xfId="35435" xr:uid="{2B69D9FD-362B-46B7-8A9E-5FC1138E8D13}"/>
    <cellStyle name="Total 11" xfId="16884" xr:uid="{00000000-0005-0000-0000-0000F4410000}"/>
    <cellStyle name="Total 11 10" xfId="16885" xr:uid="{00000000-0005-0000-0000-0000F5410000}"/>
    <cellStyle name="Total 11 10 2" xfId="35436" xr:uid="{112C689B-C6AD-49CA-95C3-35D1143C6F95}"/>
    <cellStyle name="Total 11 11" xfId="23365" xr:uid="{0366E486-EAD4-459B-AB84-CA037E5D3A88}"/>
    <cellStyle name="Total 11 2" xfId="16886" xr:uid="{00000000-0005-0000-0000-0000F6410000}"/>
    <cellStyle name="Total 11 2 2" xfId="35437" xr:uid="{BF202393-DD25-4BDB-A343-29A1C169F22A}"/>
    <cellStyle name="Total 11 3" xfId="16887" xr:uid="{00000000-0005-0000-0000-0000F7410000}"/>
    <cellStyle name="Total 11 3 2" xfId="35438" xr:uid="{13FD79E0-45AD-49E3-8443-DA6E91900FEA}"/>
    <cellStyle name="Total 11 4" xfId="16888" xr:uid="{00000000-0005-0000-0000-0000F8410000}"/>
    <cellStyle name="Total 11 4 2" xfId="35439" xr:uid="{FF196983-CC47-48C1-8CC3-337E277A7CE5}"/>
    <cellStyle name="Total 11 5" xfId="16889" xr:uid="{00000000-0005-0000-0000-0000F9410000}"/>
    <cellStyle name="Total 11 5 2" xfId="35440" xr:uid="{57567D35-8513-49FA-99F9-5AE303D68921}"/>
    <cellStyle name="Total 11 6" xfId="16890" xr:uid="{00000000-0005-0000-0000-0000FA410000}"/>
    <cellStyle name="Total 11 6 2" xfId="35441" xr:uid="{1D86FC7B-8326-482D-9FCC-91F442BA583E}"/>
    <cellStyle name="Total 11 7" xfId="16891" xr:uid="{00000000-0005-0000-0000-0000FB410000}"/>
    <cellStyle name="Total 11 7 2" xfId="35442" xr:uid="{9D3854F3-B80F-49DF-991D-B401D6A949FD}"/>
    <cellStyle name="Total 11 8" xfId="16892" xr:uid="{00000000-0005-0000-0000-0000FC410000}"/>
    <cellStyle name="Total 11 8 2" xfId="35443" xr:uid="{7653A896-5BD9-44D7-81C1-72F445A61367}"/>
    <cellStyle name="Total 11 9" xfId="16893" xr:uid="{00000000-0005-0000-0000-0000FD410000}"/>
    <cellStyle name="Total 11 9 2" xfId="35444" xr:uid="{31EB4BAF-8D30-49BB-B51F-7E91B4BFB57E}"/>
    <cellStyle name="Total 12" xfId="16894" xr:uid="{00000000-0005-0000-0000-0000FE410000}"/>
    <cellStyle name="Total 12 10" xfId="16895" xr:uid="{00000000-0005-0000-0000-0000FF410000}"/>
    <cellStyle name="Total 12 10 2" xfId="35445" xr:uid="{99E2C2BF-7216-4E46-82E0-936B14B7016B}"/>
    <cellStyle name="Total 12 11" xfId="23366" xr:uid="{4E399844-9E37-4D06-8DFE-76CD80F1BE4C}"/>
    <cellStyle name="Total 12 2" xfId="16896" xr:uid="{00000000-0005-0000-0000-000000420000}"/>
    <cellStyle name="Total 12 2 2" xfId="35446" xr:uid="{98427B83-1CB0-434A-BFA5-E9A635D83BF7}"/>
    <cellStyle name="Total 12 3" xfId="16897" xr:uid="{00000000-0005-0000-0000-000001420000}"/>
    <cellStyle name="Total 12 3 2" xfId="35447" xr:uid="{58BC4F4C-C64B-4E79-8DD9-9D94360E0F0F}"/>
    <cellStyle name="Total 12 4" xfId="16898" xr:uid="{00000000-0005-0000-0000-000002420000}"/>
    <cellStyle name="Total 12 4 2" xfId="35448" xr:uid="{09F1C4B8-BAF6-4428-8641-DDBA0CCD13DC}"/>
    <cellStyle name="Total 12 5" xfId="16899" xr:uid="{00000000-0005-0000-0000-000003420000}"/>
    <cellStyle name="Total 12 5 2" xfId="35449" xr:uid="{483C718D-F71C-41FC-8C7D-4F97F7F797A5}"/>
    <cellStyle name="Total 12 6" xfId="16900" xr:uid="{00000000-0005-0000-0000-000004420000}"/>
    <cellStyle name="Total 12 6 2" xfId="35450" xr:uid="{AA7C7399-DCA4-4E9A-BC12-8D293A2E2DC6}"/>
    <cellStyle name="Total 12 7" xfId="16901" xr:uid="{00000000-0005-0000-0000-000005420000}"/>
    <cellStyle name="Total 12 7 2" xfId="35451" xr:uid="{59BCBA33-E53A-4CA6-B63A-E0257CFDE867}"/>
    <cellStyle name="Total 12 8" xfId="16902" xr:uid="{00000000-0005-0000-0000-000006420000}"/>
    <cellStyle name="Total 12 8 2" xfId="35452" xr:uid="{C117607F-617D-4D07-9808-9A22E742FD67}"/>
    <cellStyle name="Total 12 9" xfId="16903" xr:uid="{00000000-0005-0000-0000-000007420000}"/>
    <cellStyle name="Total 12 9 2" xfId="35453" xr:uid="{CD823B1B-9FAD-4E28-A116-02E2E076DAA5}"/>
    <cellStyle name="Total 13" xfId="16904" xr:uid="{00000000-0005-0000-0000-000008420000}"/>
    <cellStyle name="Total 13 10" xfId="16905" xr:uid="{00000000-0005-0000-0000-000009420000}"/>
    <cellStyle name="Total 13 10 2" xfId="35454" xr:uid="{BB2700DB-3846-4B84-A733-EC3ECC82AFC7}"/>
    <cellStyle name="Total 13 11" xfId="23367" xr:uid="{B2931B89-613D-41C1-874E-C5737C3A0711}"/>
    <cellStyle name="Total 13 2" xfId="16906" xr:uid="{00000000-0005-0000-0000-00000A420000}"/>
    <cellStyle name="Total 13 2 2" xfId="35455" xr:uid="{D334C0D1-066E-4D80-A5ED-A31C64E44BF5}"/>
    <cellStyle name="Total 13 3" xfId="16907" xr:uid="{00000000-0005-0000-0000-00000B420000}"/>
    <cellStyle name="Total 13 3 2" xfId="35456" xr:uid="{D89D3AEA-F923-4DB3-950F-089D1E6D7F9D}"/>
    <cellStyle name="Total 13 4" xfId="16908" xr:uid="{00000000-0005-0000-0000-00000C420000}"/>
    <cellStyle name="Total 13 4 2" xfId="35457" xr:uid="{95E1CD76-5C55-417A-BB91-59E9FDAA13AE}"/>
    <cellStyle name="Total 13 5" xfId="16909" xr:uid="{00000000-0005-0000-0000-00000D420000}"/>
    <cellStyle name="Total 13 5 2" xfId="35458" xr:uid="{0039C07F-7941-4151-AEF4-BE6BCC87D18C}"/>
    <cellStyle name="Total 13 6" xfId="16910" xr:uid="{00000000-0005-0000-0000-00000E420000}"/>
    <cellStyle name="Total 13 6 2" xfId="35459" xr:uid="{BCB9A9F0-242D-4809-805B-DA11B24C7F1E}"/>
    <cellStyle name="Total 13 7" xfId="16911" xr:uid="{00000000-0005-0000-0000-00000F420000}"/>
    <cellStyle name="Total 13 7 2" xfId="35460" xr:uid="{7E83A2EF-4ABB-489B-AF98-AD362E032885}"/>
    <cellStyle name="Total 13 8" xfId="16912" xr:uid="{00000000-0005-0000-0000-000010420000}"/>
    <cellStyle name="Total 13 8 2" xfId="35461" xr:uid="{AAC5617E-5928-4997-865F-92E9B1EDEB02}"/>
    <cellStyle name="Total 13 9" xfId="16913" xr:uid="{00000000-0005-0000-0000-000011420000}"/>
    <cellStyle name="Total 13 9 2" xfId="35462" xr:uid="{23D10E43-43BD-41ED-92B9-2CFB9BF282E6}"/>
    <cellStyle name="Total 14" xfId="16914" xr:uid="{00000000-0005-0000-0000-000012420000}"/>
    <cellStyle name="Total 14 10" xfId="16915" xr:uid="{00000000-0005-0000-0000-000013420000}"/>
    <cellStyle name="Total 14 10 2" xfId="35463" xr:uid="{05F84791-C062-4DAB-9FA4-E2B17D0EB0CE}"/>
    <cellStyle name="Total 14 11" xfId="23368" xr:uid="{D2A4B4F3-9329-42BA-9890-4605A2121039}"/>
    <cellStyle name="Total 14 2" xfId="16916" xr:uid="{00000000-0005-0000-0000-000014420000}"/>
    <cellStyle name="Total 14 2 2" xfId="35464" xr:uid="{241B29B4-B828-441D-A4C4-E8A52B5C6A5A}"/>
    <cellStyle name="Total 14 3" xfId="16917" xr:uid="{00000000-0005-0000-0000-000015420000}"/>
    <cellStyle name="Total 14 3 2" xfId="35465" xr:uid="{24EA3F97-0770-457B-BEE4-954E70396261}"/>
    <cellStyle name="Total 14 4" xfId="16918" xr:uid="{00000000-0005-0000-0000-000016420000}"/>
    <cellStyle name="Total 14 4 2" xfId="35466" xr:uid="{A9E5DC1F-0705-421B-BB78-EC87A5022466}"/>
    <cellStyle name="Total 14 5" xfId="16919" xr:uid="{00000000-0005-0000-0000-000017420000}"/>
    <cellStyle name="Total 14 5 2" xfId="35467" xr:uid="{DAEB5D31-5F0F-4470-8059-22E6E0EB6EA9}"/>
    <cellStyle name="Total 14 6" xfId="16920" xr:uid="{00000000-0005-0000-0000-000018420000}"/>
    <cellStyle name="Total 14 6 2" xfId="35468" xr:uid="{E11BA1D6-723F-4C3E-9113-3C964C1D1D56}"/>
    <cellStyle name="Total 14 7" xfId="16921" xr:uid="{00000000-0005-0000-0000-000019420000}"/>
    <cellStyle name="Total 14 7 2" xfId="35469" xr:uid="{54565699-959E-4373-BFB3-59B63A69987B}"/>
    <cellStyle name="Total 14 8" xfId="16922" xr:uid="{00000000-0005-0000-0000-00001A420000}"/>
    <cellStyle name="Total 14 8 2" xfId="35470" xr:uid="{DDDFDD35-A3CC-4C6C-8E48-24A260B106BE}"/>
    <cellStyle name="Total 14 9" xfId="16923" xr:uid="{00000000-0005-0000-0000-00001B420000}"/>
    <cellStyle name="Total 14 9 2" xfId="35471" xr:uid="{1B3D87A3-78E6-4E92-AADB-B2E681B11250}"/>
    <cellStyle name="Total 15" xfId="16924" xr:uid="{00000000-0005-0000-0000-00001C420000}"/>
    <cellStyle name="Total 15 10" xfId="16925" xr:uid="{00000000-0005-0000-0000-00001D420000}"/>
    <cellStyle name="Total 15 10 2" xfId="35472" xr:uid="{22C57F21-93DD-4D06-B39D-473A2612CF90}"/>
    <cellStyle name="Total 15 11" xfId="23369" xr:uid="{314D0054-D9B0-4B76-BAD1-31479275DEC7}"/>
    <cellStyle name="Total 15 2" xfId="16926" xr:uid="{00000000-0005-0000-0000-00001E420000}"/>
    <cellStyle name="Total 15 2 2" xfId="35473" xr:uid="{29DE1D53-AAE2-41EB-8C4F-D92810E892F3}"/>
    <cellStyle name="Total 15 3" xfId="16927" xr:uid="{00000000-0005-0000-0000-00001F420000}"/>
    <cellStyle name="Total 15 3 2" xfId="35474" xr:uid="{5BD3AFB0-AFCC-4CEB-927A-0A2B7B18A736}"/>
    <cellStyle name="Total 15 4" xfId="16928" xr:uid="{00000000-0005-0000-0000-000020420000}"/>
    <cellStyle name="Total 15 4 2" xfId="35475" xr:uid="{06FAEF9E-353D-461C-BB71-E9B7D54B5096}"/>
    <cellStyle name="Total 15 5" xfId="16929" xr:uid="{00000000-0005-0000-0000-000021420000}"/>
    <cellStyle name="Total 15 5 2" xfId="35476" xr:uid="{30BA2686-4B93-4364-ABB1-ABA76A7BDB63}"/>
    <cellStyle name="Total 15 6" xfId="16930" xr:uid="{00000000-0005-0000-0000-000022420000}"/>
    <cellStyle name="Total 15 6 2" xfId="35477" xr:uid="{CD7D7107-0E5C-469C-9EC9-D3E472E63D15}"/>
    <cellStyle name="Total 15 7" xfId="16931" xr:uid="{00000000-0005-0000-0000-000023420000}"/>
    <cellStyle name="Total 15 7 2" xfId="35478" xr:uid="{73710A0D-00FF-44C7-8F0A-8B8BE5B92A96}"/>
    <cellStyle name="Total 15 8" xfId="16932" xr:uid="{00000000-0005-0000-0000-000024420000}"/>
    <cellStyle name="Total 15 8 2" xfId="35479" xr:uid="{9DF09E9D-7269-44FE-8EAC-355898903899}"/>
    <cellStyle name="Total 15 9" xfId="16933" xr:uid="{00000000-0005-0000-0000-000025420000}"/>
    <cellStyle name="Total 15 9 2" xfId="35480" xr:uid="{1B415B1A-3187-4252-B5B1-256B8C8C680D}"/>
    <cellStyle name="Total 16" xfId="16934" xr:uid="{00000000-0005-0000-0000-000026420000}"/>
    <cellStyle name="Total 16 10" xfId="16935" xr:uid="{00000000-0005-0000-0000-000027420000}"/>
    <cellStyle name="Total 16 10 2" xfId="35481" xr:uid="{454EE3AD-92D8-40D6-9FD4-132BF6E1E9C4}"/>
    <cellStyle name="Total 16 11" xfId="23370" xr:uid="{E9BD4294-BBB8-4078-BE5C-43CA43D43726}"/>
    <cellStyle name="Total 16 2" xfId="16936" xr:uid="{00000000-0005-0000-0000-000028420000}"/>
    <cellStyle name="Total 16 2 2" xfId="35482" xr:uid="{37491D96-5342-4115-9DA9-55DF2DE29C1B}"/>
    <cellStyle name="Total 16 3" xfId="16937" xr:uid="{00000000-0005-0000-0000-000029420000}"/>
    <cellStyle name="Total 16 3 2" xfId="35483" xr:uid="{11497753-AC7D-4089-84BB-DF8EDCEC0CC5}"/>
    <cellStyle name="Total 16 4" xfId="16938" xr:uid="{00000000-0005-0000-0000-00002A420000}"/>
    <cellStyle name="Total 16 4 2" xfId="35484" xr:uid="{062B86C3-CF5A-4AA1-826F-8DFEF2B55A75}"/>
    <cellStyle name="Total 16 5" xfId="16939" xr:uid="{00000000-0005-0000-0000-00002B420000}"/>
    <cellStyle name="Total 16 5 2" xfId="35485" xr:uid="{0FC1E90E-1491-4EE4-BC0B-DF7B93A5841F}"/>
    <cellStyle name="Total 16 6" xfId="16940" xr:uid="{00000000-0005-0000-0000-00002C420000}"/>
    <cellStyle name="Total 16 6 2" xfId="35486" xr:uid="{668BD96A-F014-44B5-B73B-66EE8FF94768}"/>
    <cellStyle name="Total 16 7" xfId="16941" xr:uid="{00000000-0005-0000-0000-00002D420000}"/>
    <cellStyle name="Total 16 7 2" xfId="35487" xr:uid="{BA547282-8EBC-485F-AFAB-E97DBA837857}"/>
    <cellStyle name="Total 16 8" xfId="16942" xr:uid="{00000000-0005-0000-0000-00002E420000}"/>
    <cellStyle name="Total 16 8 2" xfId="35488" xr:uid="{70606AC2-E2DA-4E69-B38E-B459E09E4E9D}"/>
    <cellStyle name="Total 16 9" xfId="16943" xr:uid="{00000000-0005-0000-0000-00002F420000}"/>
    <cellStyle name="Total 16 9 2" xfId="35489" xr:uid="{096A3031-E25F-471D-A180-BF054BA0466B}"/>
    <cellStyle name="Total 17" xfId="16944" xr:uid="{00000000-0005-0000-0000-000030420000}"/>
    <cellStyle name="Total 17 10" xfId="16945" xr:uid="{00000000-0005-0000-0000-000031420000}"/>
    <cellStyle name="Total 17 10 2" xfId="35490" xr:uid="{E5C90F7E-53DC-4437-A936-18776C8EB41B}"/>
    <cellStyle name="Total 17 11" xfId="23371" xr:uid="{60082F73-03B5-4C42-B2C9-3E98B9CCC142}"/>
    <cellStyle name="Total 17 2" xfId="16946" xr:uid="{00000000-0005-0000-0000-000032420000}"/>
    <cellStyle name="Total 17 2 2" xfId="35491" xr:uid="{037FE177-E93F-4EC9-898A-8ECF21902ACA}"/>
    <cellStyle name="Total 17 3" xfId="16947" xr:uid="{00000000-0005-0000-0000-000033420000}"/>
    <cellStyle name="Total 17 3 2" xfId="35492" xr:uid="{751D7934-C1A7-4CAA-9F3C-91C4243BE7E7}"/>
    <cellStyle name="Total 17 4" xfId="16948" xr:uid="{00000000-0005-0000-0000-000034420000}"/>
    <cellStyle name="Total 17 4 2" xfId="35493" xr:uid="{148A8405-F119-4429-BB98-3C4023D944C0}"/>
    <cellStyle name="Total 17 5" xfId="16949" xr:uid="{00000000-0005-0000-0000-000035420000}"/>
    <cellStyle name="Total 17 5 2" xfId="35494" xr:uid="{A3E29457-51F3-46C4-843A-D8E18A090D82}"/>
    <cellStyle name="Total 17 6" xfId="16950" xr:uid="{00000000-0005-0000-0000-000036420000}"/>
    <cellStyle name="Total 17 6 2" xfId="35495" xr:uid="{946AB76E-582D-4AB5-AAAE-0F82341A42D6}"/>
    <cellStyle name="Total 17 7" xfId="16951" xr:uid="{00000000-0005-0000-0000-000037420000}"/>
    <cellStyle name="Total 17 7 2" xfId="35496" xr:uid="{3C51070D-DEBB-44AE-A613-AA5AE1E8A361}"/>
    <cellStyle name="Total 17 8" xfId="16952" xr:uid="{00000000-0005-0000-0000-000038420000}"/>
    <cellStyle name="Total 17 8 2" xfId="35497" xr:uid="{54669C6C-80E8-45CD-A384-077C2CB14511}"/>
    <cellStyle name="Total 17 9" xfId="16953" xr:uid="{00000000-0005-0000-0000-000039420000}"/>
    <cellStyle name="Total 17 9 2" xfId="35498" xr:uid="{16450864-06C3-406A-8E32-36A95D9B8E8B}"/>
    <cellStyle name="Total 18" xfId="16954" xr:uid="{00000000-0005-0000-0000-00003A420000}"/>
    <cellStyle name="Total 18 10" xfId="16955" xr:uid="{00000000-0005-0000-0000-00003B420000}"/>
    <cellStyle name="Total 18 10 2" xfId="35499" xr:uid="{D72F5F25-93A9-440D-B715-12E6B983137C}"/>
    <cellStyle name="Total 18 11" xfId="23372" xr:uid="{5BC33559-9F02-413F-9D67-F49CD8603AEB}"/>
    <cellStyle name="Total 18 2" xfId="16956" xr:uid="{00000000-0005-0000-0000-00003C420000}"/>
    <cellStyle name="Total 18 2 2" xfId="35500" xr:uid="{DF281BEB-E88F-4D46-9CDB-2F489E943048}"/>
    <cellStyle name="Total 18 3" xfId="16957" xr:uid="{00000000-0005-0000-0000-00003D420000}"/>
    <cellStyle name="Total 18 3 2" xfId="35501" xr:uid="{6E334577-D35A-4064-9F86-3E37F553E855}"/>
    <cellStyle name="Total 18 4" xfId="16958" xr:uid="{00000000-0005-0000-0000-00003E420000}"/>
    <cellStyle name="Total 18 4 2" xfId="35502" xr:uid="{4421F6A9-85CB-4DF1-B9C9-23C7AC8A5D2D}"/>
    <cellStyle name="Total 18 5" xfId="16959" xr:uid="{00000000-0005-0000-0000-00003F420000}"/>
    <cellStyle name="Total 18 5 2" xfId="35503" xr:uid="{C51E8CA8-439F-4A36-9A02-E82EFA82C98E}"/>
    <cellStyle name="Total 18 6" xfId="16960" xr:uid="{00000000-0005-0000-0000-000040420000}"/>
    <cellStyle name="Total 18 6 2" xfId="35504" xr:uid="{78BD1245-F59D-4519-8D98-1026082F481D}"/>
    <cellStyle name="Total 18 7" xfId="16961" xr:uid="{00000000-0005-0000-0000-000041420000}"/>
    <cellStyle name="Total 18 7 2" xfId="35505" xr:uid="{58408115-9389-4357-A956-F244B56244E1}"/>
    <cellStyle name="Total 18 8" xfId="16962" xr:uid="{00000000-0005-0000-0000-000042420000}"/>
    <cellStyle name="Total 18 8 2" xfId="35506" xr:uid="{A9C89AC7-1424-4366-B501-F8165409E6C8}"/>
    <cellStyle name="Total 18 9" xfId="16963" xr:uid="{00000000-0005-0000-0000-000043420000}"/>
    <cellStyle name="Total 18 9 2" xfId="35507" xr:uid="{4DC5F740-21FE-4727-A66C-7EB4CA4063D9}"/>
    <cellStyle name="Total 19" xfId="16964" xr:uid="{00000000-0005-0000-0000-000044420000}"/>
    <cellStyle name="Total 19 10" xfId="16965" xr:uid="{00000000-0005-0000-0000-000045420000}"/>
    <cellStyle name="Total 19 10 2" xfId="35508" xr:uid="{2B7A51D7-00FB-4B05-8B7D-8B04177F006B}"/>
    <cellStyle name="Total 19 11" xfId="23373" xr:uid="{387993D3-BDDA-4575-8FC0-50784864ECB6}"/>
    <cellStyle name="Total 19 2" xfId="16966" xr:uid="{00000000-0005-0000-0000-000046420000}"/>
    <cellStyle name="Total 19 2 2" xfId="35509" xr:uid="{96BA74D3-5A16-41FC-9E7D-F90F62C99409}"/>
    <cellStyle name="Total 19 3" xfId="16967" xr:uid="{00000000-0005-0000-0000-000047420000}"/>
    <cellStyle name="Total 19 3 2" xfId="35510" xr:uid="{14BC8A35-B109-4EDB-ABE6-8DDB52731BE3}"/>
    <cellStyle name="Total 19 4" xfId="16968" xr:uid="{00000000-0005-0000-0000-000048420000}"/>
    <cellStyle name="Total 19 4 2" xfId="35511" xr:uid="{0FBF8606-6378-4920-93EE-05E3B2384319}"/>
    <cellStyle name="Total 19 5" xfId="16969" xr:uid="{00000000-0005-0000-0000-000049420000}"/>
    <cellStyle name="Total 19 5 2" xfId="35512" xr:uid="{CE72D8AD-80D0-45C6-9022-B19E68BDA110}"/>
    <cellStyle name="Total 19 6" xfId="16970" xr:uid="{00000000-0005-0000-0000-00004A420000}"/>
    <cellStyle name="Total 19 6 2" xfId="35513" xr:uid="{7D570BA7-A2AC-41C8-91B1-3F0DE61A1E55}"/>
    <cellStyle name="Total 19 7" xfId="16971" xr:uid="{00000000-0005-0000-0000-00004B420000}"/>
    <cellStyle name="Total 19 7 2" xfId="35514" xr:uid="{FA1938BD-273C-4874-BDF2-422C6B0C4FD1}"/>
    <cellStyle name="Total 19 8" xfId="16972" xr:uid="{00000000-0005-0000-0000-00004C420000}"/>
    <cellStyle name="Total 19 8 2" xfId="35515" xr:uid="{16F7ACF7-6BB9-4737-A008-AE67725AAAD9}"/>
    <cellStyle name="Total 19 9" xfId="16973" xr:uid="{00000000-0005-0000-0000-00004D420000}"/>
    <cellStyle name="Total 19 9 2" xfId="35516" xr:uid="{05AA7AAA-6407-4D23-B5D2-AF2D2DA76B86}"/>
    <cellStyle name="Total 2" xfId="16974" xr:uid="{00000000-0005-0000-0000-00004E420000}"/>
    <cellStyle name="Total 2 10" xfId="16975" xr:uid="{00000000-0005-0000-0000-00004F420000}"/>
    <cellStyle name="Total 2 10 10" xfId="20518" xr:uid="{D45FF69A-17EC-4BF5-A6F1-8E36032B696E}"/>
    <cellStyle name="Total 2 10 2" xfId="16976" xr:uid="{00000000-0005-0000-0000-000050420000}"/>
    <cellStyle name="Total 2 10 2 2" xfId="23375" xr:uid="{F5C1642B-A44B-457D-8BAD-6A1C1AADC9B0}"/>
    <cellStyle name="Total 2 10 3" xfId="16977" xr:uid="{00000000-0005-0000-0000-000051420000}"/>
    <cellStyle name="Total 2 10 3 2" xfId="35517" xr:uid="{D165C796-1D01-455A-BE75-9D4C795395A4}"/>
    <cellStyle name="Total 2 10 4" xfId="16978" xr:uid="{00000000-0005-0000-0000-000052420000}"/>
    <cellStyle name="Total 2 10 4 2" xfId="35518" xr:uid="{77E2AF9B-07B3-46F0-9EE6-249A0416A794}"/>
    <cellStyle name="Total 2 10 5" xfId="16979" xr:uid="{00000000-0005-0000-0000-000053420000}"/>
    <cellStyle name="Total 2 10 5 2" xfId="35519" xr:uid="{D951D65C-B6D9-4928-8316-E5A996E0C870}"/>
    <cellStyle name="Total 2 10 6" xfId="16980" xr:uid="{00000000-0005-0000-0000-000054420000}"/>
    <cellStyle name="Total 2 10 6 2" xfId="35520" xr:uid="{25D64AEC-C65E-45FE-9FA6-376CF1C82691}"/>
    <cellStyle name="Total 2 10 7" xfId="16981" xr:uid="{00000000-0005-0000-0000-000055420000}"/>
    <cellStyle name="Total 2 10 7 2" xfId="35521" xr:uid="{A51FDFF6-3ACC-4D1A-B555-D10515C497ED}"/>
    <cellStyle name="Total 2 10 8" xfId="16982" xr:uid="{00000000-0005-0000-0000-000056420000}"/>
    <cellStyle name="Total 2 10 8 2" xfId="35522" xr:uid="{889093D7-473A-4118-A8E9-A694F0C366B2}"/>
    <cellStyle name="Total 2 10 9" xfId="16983" xr:uid="{00000000-0005-0000-0000-000057420000}"/>
    <cellStyle name="Total 2 10 9 2" xfId="35523" xr:uid="{D36C1AD6-E13A-44CC-B3CF-BCE356128414}"/>
    <cellStyle name="Total 2 11" xfId="16984" xr:uid="{00000000-0005-0000-0000-000058420000}"/>
    <cellStyle name="Total 2 11 2" xfId="16985" xr:uid="{00000000-0005-0000-0000-000059420000}"/>
    <cellStyle name="Total 2 11 2 2" xfId="35525" xr:uid="{A8BA4F21-1F32-4416-89EE-22A3A697571C}"/>
    <cellStyle name="Total 2 11 3" xfId="16986" xr:uid="{00000000-0005-0000-0000-00005A420000}"/>
    <cellStyle name="Total 2 11 3 2" xfId="35526" xr:uid="{7EE8D52C-6917-4AFB-A1CC-C878E0639B27}"/>
    <cellStyle name="Total 2 11 4" xfId="16987" xr:uid="{00000000-0005-0000-0000-00005B420000}"/>
    <cellStyle name="Total 2 11 4 2" xfId="35527" xr:uid="{A36905B7-773E-4BE5-8415-EBE701DF4B0D}"/>
    <cellStyle name="Total 2 11 5" xfId="16988" xr:uid="{00000000-0005-0000-0000-00005C420000}"/>
    <cellStyle name="Total 2 11 5 2" xfId="35528" xr:uid="{B7179EEC-E90C-43A2-92A6-3AEA0BAC03DE}"/>
    <cellStyle name="Total 2 11 6" xfId="35524" xr:uid="{4D425969-FE13-47B7-B2C3-1E5F2B79E8DC}"/>
    <cellStyle name="Total 2 11 7" xfId="23762" xr:uid="{D5425E5B-A551-4961-B6A4-70F994C38E0C}"/>
    <cellStyle name="Total 2 12" xfId="16989" xr:uid="{00000000-0005-0000-0000-00005D420000}"/>
    <cellStyle name="Total 2 12 2" xfId="35529" xr:uid="{7A374294-5906-490F-AF81-F1C3F1F93860}"/>
    <cellStyle name="Total 2 13" xfId="16990" xr:uid="{00000000-0005-0000-0000-00005E420000}"/>
    <cellStyle name="Total 2 13 2" xfId="35530" xr:uid="{BEB53002-A19C-421B-8DF5-4A6F31E33AF2}"/>
    <cellStyle name="Total 2 14" xfId="16991" xr:uid="{00000000-0005-0000-0000-00005F420000}"/>
    <cellStyle name="Total 2 14 2" xfId="35531" xr:uid="{D5EDE039-8D01-4EC7-A129-A956CB487808}"/>
    <cellStyle name="Total 2 15" xfId="16992" xr:uid="{00000000-0005-0000-0000-000060420000}"/>
    <cellStyle name="Total 2 15 2" xfId="35532" xr:uid="{CFEECA31-319A-4FBA-96CB-95399BACD487}"/>
    <cellStyle name="Total 2 16" xfId="16993" xr:uid="{00000000-0005-0000-0000-000061420000}"/>
    <cellStyle name="Total 2 16 2" xfId="35533" xr:uid="{86350D55-BDAE-4865-9CB6-DB6FA9C7DF66}"/>
    <cellStyle name="Total 2 17" xfId="16994" xr:uid="{00000000-0005-0000-0000-000062420000}"/>
    <cellStyle name="Total 2 17 2" xfId="35534" xr:uid="{D3891C3A-3368-4485-83ED-712280D98CB2}"/>
    <cellStyle name="Total 2 18" xfId="16995" xr:uid="{00000000-0005-0000-0000-000063420000}"/>
    <cellStyle name="Total 2 18 2" xfId="35535" xr:uid="{0C709CE4-5686-4451-8AEB-753A537176A8}"/>
    <cellStyle name="Total 2 19" xfId="16996" xr:uid="{00000000-0005-0000-0000-000064420000}"/>
    <cellStyle name="Total 2 19 2" xfId="35536" xr:uid="{0D4C5A9F-00FF-4A9B-9B65-A396CF546170}"/>
    <cellStyle name="Total 2 2" xfId="16997" xr:uid="{00000000-0005-0000-0000-000065420000}"/>
    <cellStyle name="Total 2 2 10" xfId="20519" xr:uid="{3A046511-9157-4551-8187-B902379F735A}"/>
    <cellStyle name="Total 2 2 2" xfId="16998" xr:uid="{00000000-0005-0000-0000-000066420000}"/>
    <cellStyle name="Total 2 2 2 2" xfId="23376" xr:uid="{AB36A18D-1F96-4D67-9119-653E1FE9D13A}"/>
    <cellStyle name="Total 2 2 3" xfId="16999" xr:uid="{00000000-0005-0000-0000-000067420000}"/>
    <cellStyle name="Total 2 2 3 2" xfId="35537" xr:uid="{9A37B64E-906D-4CD5-9E2F-0BA8F16BA811}"/>
    <cellStyle name="Total 2 2 4" xfId="17000" xr:uid="{00000000-0005-0000-0000-000068420000}"/>
    <cellStyle name="Total 2 2 4 2" xfId="35538" xr:uid="{C0D81D13-D581-4EF0-A57A-CFA9CFBE4E8A}"/>
    <cellStyle name="Total 2 2 5" xfId="17001" xr:uid="{00000000-0005-0000-0000-000069420000}"/>
    <cellStyle name="Total 2 2 5 2" xfId="35539" xr:uid="{BAB16F30-8883-4FA6-8C79-FE4691E1115F}"/>
    <cellStyle name="Total 2 2 6" xfId="17002" xr:uid="{00000000-0005-0000-0000-00006A420000}"/>
    <cellStyle name="Total 2 2 6 2" xfId="35540" xr:uid="{C10F9AE0-6EFF-49D6-A3BD-C59249828F5E}"/>
    <cellStyle name="Total 2 2 7" xfId="17003" xr:uid="{00000000-0005-0000-0000-00006B420000}"/>
    <cellStyle name="Total 2 2 7 2" xfId="35541" xr:uid="{66A7D504-6EF2-41D0-AB78-C942442B9E9F}"/>
    <cellStyle name="Total 2 2 8" xfId="17004" xr:uid="{00000000-0005-0000-0000-00006C420000}"/>
    <cellStyle name="Total 2 2 8 2" xfId="35542" xr:uid="{2C82CD6C-0C57-48E8-9107-2804CA3ADF87}"/>
    <cellStyle name="Total 2 2 9" xfId="17005" xr:uid="{00000000-0005-0000-0000-00006D420000}"/>
    <cellStyle name="Total 2 2 9 2" xfId="35543" xr:uid="{592C7D71-7F64-4099-9E3C-ED25B9AF1384}"/>
    <cellStyle name="Total 2 20" xfId="17006" xr:uid="{00000000-0005-0000-0000-00006E420000}"/>
    <cellStyle name="Total 2 20 2" xfId="35544" xr:uid="{1F3D75C0-E49D-433E-8B16-C1100D57CD7E}"/>
    <cellStyle name="Total 2 21" xfId="23374" xr:uid="{D2C327E1-CE68-4781-A12D-1DCB2AA09BCC}"/>
    <cellStyle name="Total 2 3" xfId="17007" xr:uid="{00000000-0005-0000-0000-00006F420000}"/>
    <cellStyle name="Total 2 3 10" xfId="20520" xr:uid="{C57203EE-403B-4D10-AD3C-DD581506E5F4}"/>
    <cellStyle name="Total 2 3 2" xfId="17008" xr:uid="{00000000-0005-0000-0000-000070420000}"/>
    <cellStyle name="Total 2 3 2 2" xfId="23377" xr:uid="{B9A650A3-51F3-44C1-A0BB-97AAC1F8FFFE}"/>
    <cellStyle name="Total 2 3 3" xfId="17009" xr:uid="{00000000-0005-0000-0000-000071420000}"/>
    <cellStyle name="Total 2 3 3 2" xfId="35545" xr:uid="{8E9D7EF2-0003-4E68-8783-92EA369A008B}"/>
    <cellStyle name="Total 2 3 4" xfId="17010" xr:uid="{00000000-0005-0000-0000-000072420000}"/>
    <cellStyle name="Total 2 3 4 2" xfId="35546" xr:uid="{F7BA6646-E4DB-447B-B342-DF4D2DD3E781}"/>
    <cellStyle name="Total 2 3 5" xfId="17011" xr:uid="{00000000-0005-0000-0000-000073420000}"/>
    <cellStyle name="Total 2 3 5 2" xfId="35547" xr:uid="{482A60BF-F120-4062-9075-F6ECCAFE31C2}"/>
    <cellStyle name="Total 2 3 6" xfId="17012" xr:uid="{00000000-0005-0000-0000-000074420000}"/>
    <cellStyle name="Total 2 3 6 2" xfId="35548" xr:uid="{3904F80F-A07D-467A-927D-FA526CF7B049}"/>
    <cellStyle name="Total 2 3 7" xfId="17013" xr:uid="{00000000-0005-0000-0000-000075420000}"/>
    <cellStyle name="Total 2 3 7 2" xfId="35549" xr:uid="{C5866F22-713C-4CCE-BD01-7F8ACCB1E97A}"/>
    <cellStyle name="Total 2 3 8" xfId="17014" xr:uid="{00000000-0005-0000-0000-000076420000}"/>
    <cellStyle name="Total 2 3 8 2" xfId="35550" xr:uid="{4ACF3D30-2E80-4800-AEDD-833530B0D336}"/>
    <cellStyle name="Total 2 3 9" xfId="17015" xr:uid="{00000000-0005-0000-0000-000077420000}"/>
    <cellStyle name="Total 2 3 9 2" xfId="35551" xr:uid="{7CDCD0D8-F944-490F-A7CB-505CC8C31CC9}"/>
    <cellStyle name="Total 2 4" xfId="17016" xr:uid="{00000000-0005-0000-0000-000078420000}"/>
    <cellStyle name="Total 2 4 10" xfId="20521" xr:uid="{26D4544C-E385-4CD3-8FAD-38C2DF45DC86}"/>
    <cellStyle name="Total 2 4 2" xfId="17017" xr:uid="{00000000-0005-0000-0000-000079420000}"/>
    <cellStyle name="Total 2 4 2 2" xfId="23378" xr:uid="{58E77BCF-7DD6-41FE-8560-A70F0219DCE5}"/>
    <cellStyle name="Total 2 4 3" xfId="17018" xr:uid="{00000000-0005-0000-0000-00007A420000}"/>
    <cellStyle name="Total 2 4 3 2" xfId="35552" xr:uid="{74A00CDC-0E20-47FA-9F2D-BCFDD2DE9367}"/>
    <cellStyle name="Total 2 4 4" xfId="17019" xr:uid="{00000000-0005-0000-0000-00007B420000}"/>
    <cellStyle name="Total 2 4 4 2" xfId="35553" xr:uid="{5AC00F63-A3D3-45B7-B71F-EA679711E91B}"/>
    <cellStyle name="Total 2 4 5" xfId="17020" xr:uid="{00000000-0005-0000-0000-00007C420000}"/>
    <cellStyle name="Total 2 4 5 2" xfId="35554" xr:uid="{93D00063-CD3C-4F31-BDBA-51B624678556}"/>
    <cellStyle name="Total 2 4 6" xfId="17021" xr:uid="{00000000-0005-0000-0000-00007D420000}"/>
    <cellStyle name="Total 2 4 6 2" xfId="35555" xr:uid="{7ADFCFCB-64B9-446E-90A8-357B6B13AB1E}"/>
    <cellStyle name="Total 2 4 7" xfId="17022" xr:uid="{00000000-0005-0000-0000-00007E420000}"/>
    <cellStyle name="Total 2 4 7 2" xfId="35556" xr:uid="{8942D3B9-8F5D-41FA-BB10-2AEA059186B3}"/>
    <cellStyle name="Total 2 4 8" xfId="17023" xr:uid="{00000000-0005-0000-0000-00007F420000}"/>
    <cellStyle name="Total 2 4 8 2" xfId="35557" xr:uid="{C5497C79-B049-4FF1-A9EF-03DA601BD4E2}"/>
    <cellStyle name="Total 2 4 9" xfId="17024" xr:uid="{00000000-0005-0000-0000-000080420000}"/>
    <cellStyle name="Total 2 4 9 2" xfId="35558" xr:uid="{347CB864-C0BB-4FA6-AA5D-2DF2C511BC6C}"/>
    <cellStyle name="Total 2 5" xfId="17025" xr:uid="{00000000-0005-0000-0000-000081420000}"/>
    <cellStyle name="Total 2 5 10" xfId="20522" xr:uid="{7AEBB886-CFC7-468A-B8DD-8C2371B623C3}"/>
    <cellStyle name="Total 2 5 2" xfId="17026" xr:uid="{00000000-0005-0000-0000-000082420000}"/>
    <cellStyle name="Total 2 5 2 2" xfId="23379" xr:uid="{305AD43C-6540-48AF-B4EE-84A405577104}"/>
    <cellStyle name="Total 2 5 3" xfId="17027" xr:uid="{00000000-0005-0000-0000-000083420000}"/>
    <cellStyle name="Total 2 5 3 2" xfId="35559" xr:uid="{5F01A4C4-4305-4059-B493-BED4B0266EDB}"/>
    <cellStyle name="Total 2 5 4" xfId="17028" xr:uid="{00000000-0005-0000-0000-000084420000}"/>
    <cellStyle name="Total 2 5 4 2" xfId="35560" xr:uid="{2ADC5CD8-697A-4B32-A073-DF248AF12BDB}"/>
    <cellStyle name="Total 2 5 5" xfId="17029" xr:uid="{00000000-0005-0000-0000-000085420000}"/>
    <cellStyle name="Total 2 5 5 2" xfId="35561" xr:uid="{265C8A5E-5DB5-4E9F-B7E3-E0AD1C7AC6D0}"/>
    <cellStyle name="Total 2 5 6" xfId="17030" xr:uid="{00000000-0005-0000-0000-000086420000}"/>
    <cellStyle name="Total 2 5 6 2" xfId="35562" xr:uid="{82A38BC2-5F3A-4A76-9C82-29EBDD2E45B0}"/>
    <cellStyle name="Total 2 5 7" xfId="17031" xr:uid="{00000000-0005-0000-0000-000087420000}"/>
    <cellStyle name="Total 2 5 7 2" xfId="35563" xr:uid="{14E2D98F-21F9-4AED-B6E9-582BF302A1BA}"/>
    <cellStyle name="Total 2 5 8" xfId="17032" xr:uid="{00000000-0005-0000-0000-000088420000}"/>
    <cellStyle name="Total 2 5 8 2" xfId="35564" xr:uid="{FEFDBB83-A3C5-4B61-9843-5FF6F2E73EDA}"/>
    <cellStyle name="Total 2 5 9" xfId="17033" xr:uid="{00000000-0005-0000-0000-000089420000}"/>
    <cellStyle name="Total 2 5 9 2" xfId="35565" xr:uid="{870918C7-CD58-4712-88BD-5A682764B584}"/>
    <cellStyle name="Total 2 6" xfId="17034" xr:uid="{00000000-0005-0000-0000-00008A420000}"/>
    <cellStyle name="Total 2 6 10" xfId="20523" xr:uid="{23A5A15A-B6A2-4616-8F18-CA4E9B50EFC5}"/>
    <cellStyle name="Total 2 6 2" xfId="17035" xr:uid="{00000000-0005-0000-0000-00008B420000}"/>
    <cellStyle name="Total 2 6 2 2" xfId="23380" xr:uid="{D088826A-69E4-4893-A6FF-3284B9E2DB85}"/>
    <cellStyle name="Total 2 6 3" xfId="17036" xr:uid="{00000000-0005-0000-0000-00008C420000}"/>
    <cellStyle name="Total 2 6 3 2" xfId="35566" xr:uid="{C926B427-668C-492B-9DFF-E20509E3D603}"/>
    <cellStyle name="Total 2 6 4" xfId="17037" xr:uid="{00000000-0005-0000-0000-00008D420000}"/>
    <cellStyle name="Total 2 6 4 2" xfId="35567" xr:uid="{54AE683B-949D-410F-9170-C04E20BCB634}"/>
    <cellStyle name="Total 2 6 5" xfId="17038" xr:uid="{00000000-0005-0000-0000-00008E420000}"/>
    <cellStyle name="Total 2 6 5 2" xfId="35568" xr:uid="{3B568F03-29AC-4ADB-82A0-0EF93C50AE7F}"/>
    <cellStyle name="Total 2 6 6" xfId="17039" xr:uid="{00000000-0005-0000-0000-00008F420000}"/>
    <cellStyle name="Total 2 6 6 2" xfId="35569" xr:uid="{8B7E1B45-8B36-41EE-B5B2-E9CB52044F6B}"/>
    <cellStyle name="Total 2 6 7" xfId="17040" xr:uid="{00000000-0005-0000-0000-000090420000}"/>
    <cellStyle name="Total 2 6 7 2" xfId="35570" xr:uid="{13D21150-14F2-45C5-BCCA-34E57C411B86}"/>
    <cellStyle name="Total 2 6 8" xfId="17041" xr:uid="{00000000-0005-0000-0000-000091420000}"/>
    <cellStyle name="Total 2 6 8 2" xfId="35571" xr:uid="{E6D8AA50-9F3E-4008-A568-E9E4C312272A}"/>
    <cellStyle name="Total 2 6 9" xfId="17042" xr:uid="{00000000-0005-0000-0000-000092420000}"/>
    <cellStyle name="Total 2 6 9 2" xfId="35572" xr:uid="{72099BEC-6AA2-4FF4-8729-0AC2A04F415B}"/>
    <cellStyle name="Total 2 7" xfId="17043" xr:uid="{00000000-0005-0000-0000-000093420000}"/>
    <cellStyle name="Total 2 7 10" xfId="20524" xr:uid="{9C9EED6A-67B0-4D23-B1DD-7BE27CE04A23}"/>
    <cellStyle name="Total 2 7 2" xfId="17044" xr:uid="{00000000-0005-0000-0000-000094420000}"/>
    <cellStyle name="Total 2 7 2 2" xfId="23381" xr:uid="{F94EFD8E-D29D-484D-BB5E-60ED1E8A28ED}"/>
    <cellStyle name="Total 2 7 3" xfId="17045" xr:uid="{00000000-0005-0000-0000-000095420000}"/>
    <cellStyle name="Total 2 7 3 2" xfId="35573" xr:uid="{9FB3061F-4C86-45E9-A29E-344CD7DCF31C}"/>
    <cellStyle name="Total 2 7 4" xfId="17046" xr:uid="{00000000-0005-0000-0000-000096420000}"/>
    <cellStyle name="Total 2 7 4 2" xfId="35574" xr:uid="{7493D92C-E28E-4ABC-8C2C-6255303272F4}"/>
    <cellStyle name="Total 2 7 5" xfId="17047" xr:uid="{00000000-0005-0000-0000-000097420000}"/>
    <cellStyle name="Total 2 7 5 2" xfId="35575" xr:uid="{79027608-E085-4FDF-90DD-AEC1254A92F7}"/>
    <cellStyle name="Total 2 7 6" xfId="17048" xr:uid="{00000000-0005-0000-0000-000098420000}"/>
    <cellStyle name="Total 2 7 6 2" xfId="35576" xr:uid="{D1216B04-8E7E-489D-B84A-225F92D61F81}"/>
    <cellStyle name="Total 2 7 7" xfId="17049" xr:uid="{00000000-0005-0000-0000-000099420000}"/>
    <cellStyle name="Total 2 7 7 2" xfId="35577" xr:uid="{969B587E-6512-46DA-AE5B-66B33E9EECD9}"/>
    <cellStyle name="Total 2 7 8" xfId="17050" xr:uid="{00000000-0005-0000-0000-00009A420000}"/>
    <cellStyle name="Total 2 7 8 2" xfId="35578" xr:uid="{4570B0CA-033F-4C05-8FE6-7025B085D4A0}"/>
    <cellStyle name="Total 2 7 9" xfId="17051" xr:uid="{00000000-0005-0000-0000-00009B420000}"/>
    <cellStyle name="Total 2 7 9 2" xfId="35579" xr:uid="{AE514A7B-099B-4EA0-A042-34B2A0BA27AB}"/>
    <cellStyle name="Total 2 8" xfId="17052" xr:uid="{00000000-0005-0000-0000-00009C420000}"/>
    <cellStyle name="Total 2 8 10" xfId="20525" xr:uid="{FAECC628-8817-4977-8724-9180F74AA54B}"/>
    <cellStyle name="Total 2 8 2" xfId="17053" xr:uid="{00000000-0005-0000-0000-00009D420000}"/>
    <cellStyle name="Total 2 8 2 2" xfId="23382" xr:uid="{F7B1DD5F-EDE8-4AED-B627-C783F6D86AF9}"/>
    <cellStyle name="Total 2 8 3" xfId="17054" xr:uid="{00000000-0005-0000-0000-00009E420000}"/>
    <cellStyle name="Total 2 8 3 2" xfId="35580" xr:uid="{AC071EAB-A319-484C-AFE4-7E13B9F84B9A}"/>
    <cellStyle name="Total 2 8 4" xfId="17055" xr:uid="{00000000-0005-0000-0000-00009F420000}"/>
    <cellStyle name="Total 2 8 4 2" xfId="35581" xr:uid="{5B01FEEF-008D-4991-880F-A2D706B6CA70}"/>
    <cellStyle name="Total 2 8 5" xfId="17056" xr:uid="{00000000-0005-0000-0000-0000A0420000}"/>
    <cellStyle name="Total 2 8 5 2" xfId="35582" xr:uid="{DD71D038-C4EB-4A44-9B6E-8FA71EE5C82C}"/>
    <cellStyle name="Total 2 8 6" xfId="17057" xr:uid="{00000000-0005-0000-0000-0000A1420000}"/>
    <cellStyle name="Total 2 8 6 2" xfId="35583" xr:uid="{9D47F7DA-C06A-452E-BD5D-426B69952212}"/>
    <cellStyle name="Total 2 8 7" xfId="17058" xr:uid="{00000000-0005-0000-0000-0000A2420000}"/>
    <cellStyle name="Total 2 8 7 2" xfId="35584" xr:uid="{4A9DDB3E-A2CC-484A-B90F-AC461C1779B1}"/>
    <cellStyle name="Total 2 8 8" xfId="17059" xr:uid="{00000000-0005-0000-0000-0000A3420000}"/>
    <cellStyle name="Total 2 8 8 2" xfId="35585" xr:uid="{63A0F2A4-EDEC-4A6D-B40C-C80CE41BC373}"/>
    <cellStyle name="Total 2 8 9" xfId="17060" xr:uid="{00000000-0005-0000-0000-0000A4420000}"/>
    <cellStyle name="Total 2 8 9 2" xfId="35586" xr:uid="{DCEF72A7-7CAE-47B0-BDE0-234BE9EF735A}"/>
    <cellStyle name="Total 2 9" xfId="17061" xr:uid="{00000000-0005-0000-0000-0000A5420000}"/>
    <cellStyle name="Total 2 9 10" xfId="20526" xr:uid="{B11BD871-D823-45BE-AA9E-225088E31A83}"/>
    <cellStyle name="Total 2 9 2" xfId="17062" xr:uid="{00000000-0005-0000-0000-0000A6420000}"/>
    <cellStyle name="Total 2 9 2 2" xfId="23383" xr:uid="{C9CB331D-0668-40F0-8D2E-B0DE00658FA8}"/>
    <cellStyle name="Total 2 9 3" xfId="17063" xr:uid="{00000000-0005-0000-0000-0000A7420000}"/>
    <cellStyle name="Total 2 9 3 2" xfId="35587" xr:uid="{48FF0075-ADE6-4BC7-9D1B-A49008D1579C}"/>
    <cellStyle name="Total 2 9 4" xfId="17064" xr:uid="{00000000-0005-0000-0000-0000A8420000}"/>
    <cellStyle name="Total 2 9 4 2" xfId="35588" xr:uid="{334889FA-6FB3-4858-BBD1-2AAA82EF8997}"/>
    <cellStyle name="Total 2 9 5" xfId="17065" xr:uid="{00000000-0005-0000-0000-0000A9420000}"/>
    <cellStyle name="Total 2 9 5 2" xfId="35589" xr:uid="{1049C9DD-79F7-41F9-BB6D-D024BD87CB28}"/>
    <cellStyle name="Total 2 9 6" xfId="17066" xr:uid="{00000000-0005-0000-0000-0000AA420000}"/>
    <cellStyle name="Total 2 9 6 2" xfId="35590" xr:uid="{CE8BEEDA-7CFC-4275-BCA6-EF77E4DD3363}"/>
    <cellStyle name="Total 2 9 7" xfId="17067" xr:uid="{00000000-0005-0000-0000-0000AB420000}"/>
    <cellStyle name="Total 2 9 7 2" xfId="35591" xr:uid="{B80D0CC1-C747-4672-83AC-66F4DD5E09F7}"/>
    <cellStyle name="Total 2 9 8" xfId="17068" xr:uid="{00000000-0005-0000-0000-0000AC420000}"/>
    <cellStyle name="Total 2 9 8 2" xfId="35592" xr:uid="{DBFBC506-164A-4BB6-ADA8-2F4762FBEEC0}"/>
    <cellStyle name="Total 2 9 9" xfId="17069" xr:uid="{00000000-0005-0000-0000-0000AD420000}"/>
    <cellStyle name="Total 2 9 9 2" xfId="35593" xr:uid="{E7D64A88-6204-42C0-A94C-EC8116B3CC9C}"/>
    <cellStyle name="Total 20" xfId="17070" xr:uid="{00000000-0005-0000-0000-0000AE420000}"/>
    <cellStyle name="Total 20 10" xfId="17071" xr:uid="{00000000-0005-0000-0000-0000AF420000}"/>
    <cellStyle name="Total 20 10 2" xfId="35594" xr:uid="{B8E68B9D-1CA3-406C-B450-EC5AF12AC9B8}"/>
    <cellStyle name="Total 20 11" xfId="23384" xr:uid="{DCFFF298-8DEA-4D34-B884-C3D33C5E7B58}"/>
    <cellStyle name="Total 20 2" xfId="17072" xr:uid="{00000000-0005-0000-0000-0000B0420000}"/>
    <cellStyle name="Total 20 2 2" xfId="35595" xr:uid="{37C8AF54-6D5D-48E7-A3AB-72E396041B65}"/>
    <cellStyle name="Total 20 3" xfId="17073" xr:uid="{00000000-0005-0000-0000-0000B1420000}"/>
    <cellStyle name="Total 20 3 2" xfId="35596" xr:uid="{68E45871-D985-4D12-A2EC-A722E355DA97}"/>
    <cellStyle name="Total 20 4" xfId="17074" xr:uid="{00000000-0005-0000-0000-0000B2420000}"/>
    <cellStyle name="Total 20 4 2" xfId="35597" xr:uid="{113E21EE-614F-49F9-80A3-4EF95E5DD642}"/>
    <cellStyle name="Total 20 5" xfId="17075" xr:uid="{00000000-0005-0000-0000-0000B3420000}"/>
    <cellStyle name="Total 20 5 2" xfId="35598" xr:uid="{9349C3BC-66F1-4B9D-8B4B-CFBC86CEE1F5}"/>
    <cellStyle name="Total 20 6" xfId="17076" xr:uid="{00000000-0005-0000-0000-0000B4420000}"/>
    <cellStyle name="Total 20 6 2" xfId="35599" xr:uid="{A4598415-357E-4D38-899E-5A12633A61D0}"/>
    <cellStyle name="Total 20 7" xfId="17077" xr:uid="{00000000-0005-0000-0000-0000B5420000}"/>
    <cellStyle name="Total 20 7 2" xfId="35600" xr:uid="{70357E87-1398-49B8-9BF5-EDFBC244A7D5}"/>
    <cellStyle name="Total 20 8" xfId="17078" xr:uid="{00000000-0005-0000-0000-0000B6420000}"/>
    <cellStyle name="Total 20 8 2" xfId="35601" xr:uid="{DF275980-3CF7-4BF0-B809-1C1D1CA28631}"/>
    <cellStyle name="Total 20 9" xfId="17079" xr:uid="{00000000-0005-0000-0000-0000B7420000}"/>
    <cellStyle name="Total 20 9 2" xfId="35602" xr:uid="{A92BC2FC-B640-4A8A-96E5-20CE0252EE0B}"/>
    <cellStyle name="Total 21" xfId="17080" xr:uid="{00000000-0005-0000-0000-0000B8420000}"/>
    <cellStyle name="Total 21 10" xfId="17081" xr:uid="{00000000-0005-0000-0000-0000B9420000}"/>
    <cellStyle name="Total 21 10 2" xfId="35603" xr:uid="{503CA0C8-4EE7-451D-83B5-38990B87A498}"/>
    <cellStyle name="Total 21 11" xfId="23385" xr:uid="{81BF06BE-DF08-4A8B-B05D-694EB3F45D93}"/>
    <cellStyle name="Total 21 2" xfId="17082" xr:uid="{00000000-0005-0000-0000-0000BA420000}"/>
    <cellStyle name="Total 21 2 2" xfId="35604" xr:uid="{5BACF3F3-FED5-40C1-BF37-17BEA3070A89}"/>
    <cellStyle name="Total 21 3" xfId="17083" xr:uid="{00000000-0005-0000-0000-0000BB420000}"/>
    <cellStyle name="Total 21 3 2" xfId="35605" xr:uid="{E9BFF255-DE00-4C40-AE5D-CBD13795E59D}"/>
    <cellStyle name="Total 21 4" xfId="17084" xr:uid="{00000000-0005-0000-0000-0000BC420000}"/>
    <cellStyle name="Total 21 4 2" xfId="35606" xr:uid="{E1E5F417-E1C9-4388-AB3D-43CC131DC288}"/>
    <cellStyle name="Total 21 5" xfId="17085" xr:uid="{00000000-0005-0000-0000-0000BD420000}"/>
    <cellStyle name="Total 21 5 2" xfId="35607" xr:uid="{FDCFAB9E-375D-45F7-9937-2E533340EA76}"/>
    <cellStyle name="Total 21 6" xfId="17086" xr:uid="{00000000-0005-0000-0000-0000BE420000}"/>
    <cellStyle name="Total 21 6 2" xfId="35608" xr:uid="{1ED52347-F832-4722-A10C-E22528F6EA82}"/>
    <cellStyle name="Total 21 7" xfId="17087" xr:uid="{00000000-0005-0000-0000-0000BF420000}"/>
    <cellStyle name="Total 21 7 2" xfId="35609" xr:uid="{F9F7A1B1-2EB8-492E-B425-87913BCFD347}"/>
    <cellStyle name="Total 21 8" xfId="17088" xr:uid="{00000000-0005-0000-0000-0000C0420000}"/>
    <cellStyle name="Total 21 8 2" xfId="35610" xr:uid="{6A036568-7D4C-4B95-932C-71F2D5B9A37A}"/>
    <cellStyle name="Total 21 9" xfId="17089" xr:uid="{00000000-0005-0000-0000-0000C1420000}"/>
    <cellStyle name="Total 21 9 2" xfId="35611" xr:uid="{E7D39746-49AD-4601-B790-91249BE5020B}"/>
    <cellStyle name="Total 22" xfId="17090" xr:uid="{00000000-0005-0000-0000-0000C2420000}"/>
    <cellStyle name="Total 22 10" xfId="17091" xr:uid="{00000000-0005-0000-0000-0000C3420000}"/>
    <cellStyle name="Total 22 10 2" xfId="35612" xr:uid="{2F07ECDE-0477-4F39-A5A5-C8402FB9BD4E}"/>
    <cellStyle name="Total 22 11" xfId="23386" xr:uid="{C12FC877-D342-4DEA-9F8D-8FE706577FFC}"/>
    <cellStyle name="Total 22 2" xfId="17092" xr:uid="{00000000-0005-0000-0000-0000C4420000}"/>
    <cellStyle name="Total 22 2 2" xfId="35613" xr:uid="{94BE1E63-8372-4B36-9187-73DB13A17056}"/>
    <cellStyle name="Total 22 3" xfId="17093" xr:uid="{00000000-0005-0000-0000-0000C5420000}"/>
    <cellStyle name="Total 22 3 2" xfId="35614" xr:uid="{586951D3-4F93-4BD2-8E5A-8E5C98FF4C4E}"/>
    <cellStyle name="Total 22 4" xfId="17094" xr:uid="{00000000-0005-0000-0000-0000C6420000}"/>
    <cellStyle name="Total 22 4 2" xfId="35615" xr:uid="{9DFA75FA-7DFA-4B89-AAD8-D7A6E76F6884}"/>
    <cellStyle name="Total 22 5" xfId="17095" xr:uid="{00000000-0005-0000-0000-0000C7420000}"/>
    <cellStyle name="Total 22 5 2" xfId="35616" xr:uid="{3C684C3F-9342-440E-AC65-5F5DCDE48F0F}"/>
    <cellStyle name="Total 22 6" xfId="17096" xr:uid="{00000000-0005-0000-0000-0000C8420000}"/>
    <cellStyle name="Total 22 6 2" xfId="35617" xr:uid="{3A428758-ADB5-4B49-A19E-B22D95107043}"/>
    <cellStyle name="Total 22 7" xfId="17097" xr:uid="{00000000-0005-0000-0000-0000C9420000}"/>
    <cellStyle name="Total 22 7 2" xfId="35618" xr:uid="{9C45CE4A-2985-47CC-A00D-E9AFF20C3FDB}"/>
    <cellStyle name="Total 22 8" xfId="17098" xr:uid="{00000000-0005-0000-0000-0000CA420000}"/>
    <cellStyle name="Total 22 8 2" xfId="35619" xr:uid="{85EFC9A7-B2B5-47A4-A14C-03737696DC05}"/>
    <cellStyle name="Total 22 9" xfId="17099" xr:uid="{00000000-0005-0000-0000-0000CB420000}"/>
    <cellStyle name="Total 22 9 2" xfId="35620" xr:uid="{CF350B70-B19F-4620-8447-81D4BDDD8E15}"/>
    <cellStyle name="Total 23" xfId="17100" xr:uid="{00000000-0005-0000-0000-0000CC420000}"/>
    <cellStyle name="Total 23 10" xfId="17101" xr:uid="{00000000-0005-0000-0000-0000CD420000}"/>
    <cellStyle name="Total 23 10 2" xfId="35621" xr:uid="{0606A51E-996C-4FF8-8481-FABC388C734D}"/>
    <cellStyle name="Total 23 11" xfId="23387" xr:uid="{309D49C3-7F52-4B1C-AE82-BECD2C857DE2}"/>
    <cellStyle name="Total 23 2" xfId="17102" xr:uid="{00000000-0005-0000-0000-0000CE420000}"/>
    <cellStyle name="Total 23 2 2" xfId="35622" xr:uid="{26063C99-55EE-4D23-ABEE-F16EA2D458C8}"/>
    <cellStyle name="Total 23 3" xfId="17103" xr:uid="{00000000-0005-0000-0000-0000CF420000}"/>
    <cellStyle name="Total 23 3 2" xfId="35623" xr:uid="{03F99F3C-7267-496B-9321-816CFC498CCF}"/>
    <cellStyle name="Total 23 4" xfId="17104" xr:uid="{00000000-0005-0000-0000-0000D0420000}"/>
    <cellStyle name="Total 23 4 2" xfId="35624" xr:uid="{0B1F241F-6473-44C1-831A-7C0230578661}"/>
    <cellStyle name="Total 23 5" xfId="17105" xr:uid="{00000000-0005-0000-0000-0000D1420000}"/>
    <cellStyle name="Total 23 5 2" xfId="35625" xr:uid="{464EE5B8-6B53-459B-9DB6-ADE58C1347AB}"/>
    <cellStyle name="Total 23 6" xfId="17106" xr:uid="{00000000-0005-0000-0000-0000D2420000}"/>
    <cellStyle name="Total 23 6 2" xfId="35626" xr:uid="{8BB09A18-8AC1-4FD4-9DC7-9A96D49EC873}"/>
    <cellStyle name="Total 23 7" xfId="17107" xr:uid="{00000000-0005-0000-0000-0000D3420000}"/>
    <cellStyle name="Total 23 7 2" xfId="35627" xr:uid="{3049A8A3-5131-49C9-ACBF-BA088189BF30}"/>
    <cellStyle name="Total 23 8" xfId="17108" xr:uid="{00000000-0005-0000-0000-0000D4420000}"/>
    <cellStyle name="Total 23 8 2" xfId="35628" xr:uid="{8ADAC72F-0122-4CF8-88B0-4125E7BFDCA7}"/>
    <cellStyle name="Total 23 9" xfId="17109" xr:uid="{00000000-0005-0000-0000-0000D5420000}"/>
    <cellStyle name="Total 23 9 2" xfId="35629" xr:uid="{830CF73C-5F75-42EC-81A4-42628D309E2E}"/>
    <cellStyle name="Total 24" xfId="17110" xr:uid="{00000000-0005-0000-0000-0000D6420000}"/>
    <cellStyle name="Total 24 10" xfId="17111" xr:uid="{00000000-0005-0000-0000-0000D7420000}"/>
    <cellStyle name="Total 24 10 2" xfId="35630" xr:uid="{7AED15F0-01EB-4FE8-8998-C324A9A9786D}"/>
    <cellStyle name="Total 24 11" xfId="23388" xr:uid="{04D801CB-E582-4E3A-823B-AAA7112760E8}"/>
    <cellStyle name="Total 24 2" xfId="17112" xr:uid="{00000000-0005-0000-0000-0000D8420000}"/>
    <cellStyle name="Total 24 2 2" xfId="35631" xr:uid="{FF127667-9021-4715-B23D-E07D1D60C31C}"/>
    <cellStyle name="Total 24 3" xfId="17113" xr:uid="{00000000-0005-0000-0000-0000D9420000}"/>
    <cellStyle name="Total 24 3 2" xfId="35632" xr:uid="{3AE91147-7728-4186-9F9D-4EF34C8F8F23}"/>
    <cellStyle name="Total 24 4" xfId="17114" xr:uid="{00000000-0005-0000-0000-0000DA420000}"/>
    <cellStyle name="Total 24 4 2" xfId="35633" xr:uid="{AEFDBFD9-A901-4D03-BB29-18391366CD3E}"/>
    <cellStyle name="Total 24 5" xfId="17115" xr:uid="{00000000-0005-0000-0000-0000DB420000}"/>
    <cellStyle name="Total 24 5 2" xfId="35634" xr:uid="{B43570B5-2F12-4DB5-AB9A-F125A01813EF}"/>
    <cellStyle name="Total 24 6" xfId="17116" xr:uid="{00000000-0005-0000-0000-0000DC420000}"/>
    <cellStyle name="Total 24 6 2" xfId="35635" xr:uid="{C0CDF5A8-C35A-43FC-A17A-752548B909AF}"/>
    <cellStyle name="Total 24 7" xfId="17117" xr:uid="{00000000-0005-0000-0000-0000DD420000}"/>
    <cellStyle name="Total 24 7 2" xfId="35636" xr:uid="{E3A29324-51A2-4A28-8763-C654299B83E3}"/>
    <cellStyle name="Total 24 8" xfId="17118" xr:uid="{00000000-0005-0000-0000-0000DE420000}"/>
    <cellStyle name="Total 24 8 2" xfId="35637" xr:uid="{A1984ABF-DCFE-46F1-A46E-91FE0A9D211C}"/>
    <cellStyle name="Total 24 9" xfId="17119" xr:uid="{00000000-0005-0000-0000-0000DF420000}"/>
    <cellStyle name="Total 24 9 2" xfId="35638" xr:uid="{859DE44E-BCE2-4E91-A9E2-396146C97C40}"/>
    <cellStyle name="Total 25" xfId="17120" xr:uid="{00000000-0005-0000-0000-0000E0420000}"/>
    <cellStyle name="Total 25 10" xfId="17121" xr:uid="{00000000-0005-0000-0000-0000E1420000}"/>
    <cellStyle name="Total 25 10 2" xfId="35639" xr:uid="{668D6D7E-B958-4978-99F8-D6934D0CBF63}"/>
    <cellStyle name="Total 25 11" xfId="23389" xr:uid="{B1ED9A60-D945-4DD7-81AA-41E520E5B452}"/>
    <cellStyle name="Total 25 2" xfId="17122" xr:uid="{00000000-0005-0000-0000-0000E2420000}"/>
    <cellStyle name="Total 25 2 2" xfId="35640" xr:uid="{67A5847B-DBF1-4906-B893-9E562CDD330F}"/>
    <cellStyle name="Total 25 3" xfId="17123" xr:uid="{00000000-0005-0000-0000-0000E3420000}"/>
    <cellStyle name="Total 25 3 2" xfId="35641" xr:uid="{EE691150-8A1A-44C1-A279-82721A574FF6}"/>
    <cellStyle name="Total 25 4" xfId="17124" xr:uid="{00000000-0005-0000-0000-0000E4420000}"/>
    <cellStyle name="Total 25 4 2" xfId="35642" xr:uid="{97FC49F8-FE0D-4E8B-8F41-45C9D9897449}"/>
    <cellStyle name="Total 25 5" xfId="17125" xr:uid="{00000000-0005-0000-0000-0000E5420000}"/>
    <cellStyle name="Total 25 5 2" xfId="35643" xr:uid="{B21560BE-ED3B-4E47-AF3F-01343A13B8FF}"/>
    <cellStyle name="Total 25 6" xfId="17126" xr:uid="{00000000-0005-0000-0000-0000E6420000}"/>
    <cellStyle name="Total 25 6 2" xfId="35644" xr:uid="{86700180-EC0B-4648-89F8-FC9C23BA5112}"/>
    <cellStyle name="Total 25 7" xfId="17127" xr:uid="{00000000-0005-0000-0000-0000E7420000}"/>
    <cellStyle name="Total 25 7 2" xfId="35645" xr:uid="{7AC59C8E-D5C6-40A1-A6DD-D67123E6110B}"/>
    <cellStyle name="Total 25 8" xfId="17128" xr:uid="{00000000-0005-0000-0000-0000E8420000}"/>
    <cellStyle name="Total 25 8 2" xfId="35646" xr:uid="{1E1F4EB5-FB59-41DD-AC13-0E73CD7F3444}"/>
    <cellStyle name="Total 25 9" xfId="17129" xr:uid="{00000000-0005-0000-0000-0000E9420000}"/>
    <cellStyle name="Total 25 9 2" xfId="35647" xr:uid="{6D775B83-0323-41CD-BC4C-58E6D337EA07}"/>
    <cellStyle name="Total 26" xfId="17130" xr:uid="{00000000-0005-0000-0000-0000EA420000}"/>
    <cellStyle name="Total 26 10" xfId="17131" xr:uid="{00000000-0005-0000-0000-0000EB420000}"/>
    <cellStyle name="Total 26 10 2" xfId="35648" xr:uid="{2FCC71E4-D098-402D-A7F7-F940A9ED11D2}"/>
    <cellStyle name="Total 26 11" xfId="23390" xr:uid="{54C55234-3D0F-4220-ACB0-4D9324A75E23}"/>
    <cellStyle name="Total 26 2" xfId="17132" xr:uid="{00000000-0005-0000-0000-0000EC420000}"/>
    <cellStyle name="Total 26 2 2" xfId="35649" xr:uid="{101CB6E5-BB85-4310-ADF2-533F21E1C3D2}"/>
    <cellStyle name="Total 26 3" xfId="17133" xr:uid="{00000000-0005-0000-0000-0000ED420000}"/>
    <cellStyle name="Total 26 3 2" xfId="35650" xr:uid="{3CC567EB-B6E9-49C0-8B86-885A3CB63A1A}"/>
    <cellStyle name="Total 26 4" xfId="17134" xr:uid="{00000000-0005-0000-0000-0000EE420000}"/>
    <cellStyle name="Total 26 4 2" xfId="35651" xr:uid="{3C0556A9-EDA6-4C70-9496-DD90F85F9F23}"/>
    <cellStyle name="Total 26 5" xfId="17135" xr:uid="{00000000-0005-0000-0000-0000EF420000}"/>
    <cellStyle name="Total 26 5 2" xfId="35652" xr:uid="{01A075B0-0536-45C9-8CC1-CD74614886A9}"/>
    <cellStyle name="Total 26 6" xfId="17136" xr:uid="{00000000-0005-0000-0000-0000F0420000}"/>
    <cellStyle name="Total 26 6 2" xfId="35653" xr:uid="{5AD4F5DA-F54B-438A-BE70-6E976174A492}"/>
    <cellStyle name="Total 26 7" xfId="17137" xr:uid="{00000000-0005-0000-0000-0000F1420000}"/>
    <cellStyle name="Total 26 7 2" xfId="35654" xr:uid="{9A7A2BC5-832B-43DA-A2C5-43CF8EBCF104}"/>
    <cellStyle name="Total 26 8" xfId="17138" xr:uid="{00000000-0005-0000-0000-0000F2420000}"/>
    <cellStyle name="Total 26 8 2" xfId="35655" xr:uid="{2A562691-77AF-4C53-9767-BD1E4E1F6F55}"/>
    <cellStyle name="Total 26 9" xfId="17139" xr:uid="{00000000-0005-0000-0000-0000F3420000}"/>
    <cellStyle name="Total 26 9 2" xfId="35656" xr:uid="{2365E54F-FC97-43BF-9691-42EF10937E83}"/>
    <cellStyle name="Total 27" xfId="17140" xr:uid="{00000000-0005-0000-0000-0000F4420000}"/>
    <cellStyle name="Total 27 10" xfId="17141" xr:uid="{00000000-0005-0000-0000-0000F5420000}"/>
    <cellStyle name="Total 27 10 2" xfId="35657" xr:uid="{26550DB2-571C-4A35-817F-7D90A781CDE6}"/>
    <cellStyle name="Total 27 11" xfId="23391" xr:uid="{827215B4-3ADF-4D9B-B084-D75C16571565}"/>
    <cellStyle name="Total 27 2" xfId="17142" xr:uid="{00000000-0005-0000-0000-0000F6420000}"/>
    <cellStyle name="Total 27 2 2" xfId="35658" xr:uid="{D3FD40E9-1A4B-4286-8476-29EEC7729445}"/>
    <cellStyle name="Total 27 3" xfId="17143" xr:uid="{00000000-0005-0000-0000-0000F7420000}"/>
    <cellStyle name="Total 27 3 2" xfId="35659" xr:uid="{A84D79E0-A32B-4A06-B10D-91784267583A}"/>
    <cellStyle name="Total 27 4" xfId="17144" xr:uid="{00000000-0005-0000-0000-0000F8420000}"/>
    <cellStyle name="Total 27 4 2" xfId="35660" xr:uid="{599B1CFC-E35E-495D-8363-459C42913DD5}"/>
    <cellStyle name="Total 27 5" xfId="17145" xr:uid="{00000000-0005-0000-0000-0000F9420000}"/>
    <cellStyle name="Total 27 5 2" xfId="35661" xr:uid="{D96375C4-C48D-4251-91CE-673C7CA4E780}"/>
    <cellStyle name="Total 27 6" xfId="17146" xr:uid="{00000000-0005-0000-0000-0000FA420000}"/>
    <cellStyle name="Total 27 6 2" xfId="35662" xr:uid="{5D43ABD6-4EC8-4B9E-8A50-8F390879245A}"/>
    <cellStyle name="Total 27 7" xfId="17147" xr:uid="{00000000-0005-0000-0000-0000FB420000}"/>
    <cellStyle name="Total 27 7 2" xfId="35663" xr:uid="{CEBB1E39-2BF2-4178-A09C-E1A81B8D4EEB}"/>
    <cellStyle name="Total 27 8" xfId="17148" xr:uid="{00000000-0005-0000-0000-0000FC420000}"/>
    <cellStyle name="Total 27 8 2" xfId="35664" xr:uid="{44A47238-0DFB-4256-818D-C901E0C3E181}"/>
    <cellStyle name="Total 27 9" xfId="17149" xr:uid="{00000000-0005-0000-0000-0000FD420000}"/>
    <cellStyle name="Total 27 9 2" xfId="35665" xr:uid="{44F996AF-234E-463B-8D42-A993B795C7D3}"/>
    <cellStyle name="Total 28" xfId="17150" xr:uid="{00000000-0005-0000-0000-0000FE420000}"/>
    <cellStyle name="Total 28 10" xfId="17151" xr:uid="{00000000-0005-0000-0000-0000FF420000}"/>
    <cellStyle name="Total 28 10 2" xfId="35666" xr:uid="{3E4187AA-1659-4DFA-95BF-4300301506FD}"/>
    <cellStyle name="Total 28 11" xfId="23392" xr:uid="{DF378C20-3851-4ECD-960F-A7FB17A8AD0C}"/>
    <cellStyle name="Total 28 2" xfId="17152" xr:uid="{00000000-0005-0000-0000-000000430000}"/>
    <cellStyle name="Total 28 2 2" xfId="35667" xr:uid="{F6E6DBA7-FAA2-43B8-95E6-D981C5B15B12}"/>
    <cellStyle name="Total 28 3" xfId="17153" xr:uid="{00000000-0005-0000-0000-000001430000}"/>
    <cellStyle name="Total 28 3 2" xfId="35668" xr:uid="{5D3A5F60-4B31-45CD-9B1D-A56D1E1F9022}"/>
    <cellStyle name="Total 28 4" xfId="17154" xr:uid="{00000000-0005-0000-0000-000002430000}"/>
    <cellStyle name="Total 28 4 2" xfId="35669" xr:uid="{5E3D1107-AB62-40DB-9613-7D5BDDC364C2}"/>
    <cellStyle name="Total 28 5" xfId="17155" xr:uid="{00000000-0005-0000-0000-000003430000}"/>
    <cellStyle name="Total 28 5 2" xfId="35670" xr:uid="{39A39F54-AD5A-42FB-9614-ED124CA1174E}"/>
    <cellStyle name="Total 28 6" xfId="17156" xr:uid="{00000000-0005-0000-0000-000004430000}"/>
    <cellStyle name="Total 28 6 2" xfId="35671" xr:uid="{5973B9B3-1CB7-4F49-9EB5-4FE2D6E6DDF3}"/>
    <cellStyle name="Total 28 7" xfId="17157" xr:uid="{00000000-0005-0000-0000-000005430000}"/>
    <cellStyle name="Total 28 7 2" xfId="35672" xr:uid="{83E7DD8B-B242-4DF0-80E9-DBC32366F357}"/>
    <cellStyle name="Total 28 8" xfId="17158" xr:uid="{00000000-0005-0000-0000-000006430000}"/>
    <cellStyle name="Total 28 8 2" xfId="35673" xr:uid="{876B530D-3F24-4247-AC1A-F9A0144006C9}"/>
    <cellStyle name="Total 28 9" xfId="17159" xr:uid="{00000000-0005-0000-0000-000007430000}"/>
    <cellStyle name="Total 28 9 2" xfId="35674" xr:uid="{98554D52-E51F-4473-A6CE-862D2C6F5909}"/>
    <cellStyle name="Total 29" xfId="17160" xr:uid="{00000000-0005-0000-0000-000008430000}"/>
    <cellStyle name="Total 29 10" xfId="17161" xr:uid="{00000000-0005-0000-0000-000009430000}"/>
    <cellStyle name="Total 29 10 2" xfId="35675" xr:uid="{802F6855-D51C-49BE-86B6-65FF7C5CE91B}"/>
    <cellStyle name="Total 29 11" xfId="23393" xr:uid="{F7FB8CC0-439F-4468-8B74-20C62AC80D02}"/>
    <cellStyle name="Total 29 2" xfId="17162" xr:uid="{00000000-0005-0000-0000-00000A430000}"/>
    <cellStyle name="Total 29 2 2" xfId="35676" xr:uid="{33B7730E-4109-4D11-9BB7-40FB00D2111E}"/>
    <cellStyle name="Total 29 3" xfId="17163" xr:uid="{00000000-0005-0000-0000-00000B430000}"/>
    <cellStyle name="Total 29 3 2" xfId="35677" xr:uid="{7C698815-D23D-4564-B463-A2CB0048D0C8}"/>
    <cellStyle name="Total 29 4" xfId="17164" xr:uid="{00000000-0005-0000-0000-00000C430000}"/>
    <cellStyle name="Total 29 4 2" xfId="35678" xr:uid="{9C58101E-4A85-4AD9-9814-342D540F7CCE}"/>
    <cellStyle name="Total 29 5" xfId="17165" xr:uid="{00000000-0005-0000-0000-00000D430000}"/>
    <cellStyle name="Total 29 5 2" xfId="35679" xr:uid="{CC7A0330-2A68-4D88-995E-A8DE804A590B}"/>
    <cellStyle name="Total 29 6" xfId="17166" xr:uid="{00000000-0005-0000-0000-00000E430000}"/>
    <cellStyle name="Total 29 6 2" xfId="35680" xr:uid="{1C0E1CBF-F4C6-47F1-8D1C-6751680B925A}"/>
    <cellStyle name="Total 29 7" xfId="17167" xr:uid="{00000000-0005-0000-0000-00000F430000}"/>
    <cellStyle name="Total 29 7 2" xfId="35681" xr:uid="{D7A862BC-A6E2-428A-AE93-C8DE76B94B2A}"/>
    <cellStyle name="Total 29 8" xfId="17168" xr:uid="{00000000-0005-0000-0000-000010430000}"/>
    <cellStyle name="Total 29 8 2" xfId="35682" xr:uid="{B31EFBFA-A506-4563-8DBA-2F057FA4D191}"/>
    <cellStyle name="Total 29 9" xfId="17169" xr:uid="{00000000-0005-0000-0000-000011430000}"/>
    <cellStyle name="Total 29 9 2" xfId="35683" xr:uid="{785CC1E5-705E-44FD-9EE9-5CA8B98EE47F}"/>
    <cellStyle name="Total 3" xfId="17170" xr:uid="{00000000-0005-0000-0000-000012430000}"/>
    <cellStyle name="Total 3 10" xfId="17171" xr:uid="{00000000-0005-0000-0000-000013430000}"/>
    <cellStyle name="Total 3 10 2" xfId="35684" xr:uid="{70FFF505-08B1-4686-A5E7-DAB81B91BD29}"/>
    <cellStyle name="Total 3 11" xfId="17172" xr:uid="{00000000-0005-0000-0000-000014430000}"/>
    <cellStyle name="Total 3 11 2" xfId="35685" xr:uid="{EC4FB1AD-4CA3-4762-82D0-7F3DECBE5B9D}"/>
    <cellStyle name="Total 3 12" xfId="17173" xr:uid="{00000000-0005-0000-0000-000015430000}"/>
    <cellStyle name="Total 3 12 2" xfId="35686" xr:uid="{C3416FD3-19C1-45DE-B7BA-31F4DE0F13C1}"/>
    <cellStyle name="Total 3 13" xfId="20527" xr:uid="{7BB99613-1672-4868-9A27-E5BB33C19EC0}"/>
    <cellStyle name="Total 3 2" xfId="17174" xr:uid="{00000000-0005-0000-0000-000016430000}"/>
    <cellStyle name="Total 3 2 10" xfId="23395" xr:uid="{44CF52D1-DC06-42AA-982E-01C4D3F5E0C1}"/>
    <cellStyle name="Total 3 2 2" xfId="17175" xr:uid="{00000000-0005-0000-0000-000017430000}"/>
    <cellStyle name="Total 3 2 2 2" xfId="35687" xr:uid="{710D14ED-2736-424B-96F3-C7B6B99DA7DC}"/>
    <cellStyle name="Total 3 2 3" xfId="17176" xr:uid="{00000000-0005-0000-0000-000018430000}"/>
    <cellStyle name="Total 3 2 3 2" xfId="35688" xr:uid="{5E740FBC-A75F-4BBF-9F57-64595763EC83}"/>
    <cellStyle name="Total 3 2 4" xfId="17177" xr:uid="{00000000-0005-0000-0000-000019430000}"/>
    <cellStyle name="Total 3 2 4 2" xfId="35689" xr:uid="{1724FA16-29E0-42CE-AB82-492C51544617}"/>
    <cellStyle name="Total 3 2 5" xfId="17178" xr:uid="{00000000-0005-0000-0000-00001A430000}"/>
    <cellStyle name="Total 3 2 5 2" xfId="35690" xr:uid="{977575B2-10D4-4CEF-A58E-47AA5835EA2A}"/>
    <cellStyle name="Total 3 2 6" xfId="17179" xr:uid="{00000000-0005-0000-0000-00001B430000}"/>
    <cellStyle name="Total 3 2 6 2" xfId="35691" xr:uid="{52F1A46D-3480-4969-9A9D-BA46C50E8525}"/>
    <cellStyle name="Total 3 2 7" xfId="17180" xr:uid="{00000000-0005-0000-0000-00001C430000}"/>
    <cellStyle name="Total 3 2 7 2" xfId="35692" xr:uid="{02BD7F47-C4B4-48AF-828C-01C28C6FC76D}"/>
    <cellStyle name="Total 3 2 8" xfId="17181" xr:uid="{00000000-0005-0000-0000-00001D430000}"/>
    <cellStyle name="Total 3 2 8 2" xfId="35693" xr:uid="{32FA85F7-20BA-4AD7-8913-114BD4C729D7}"/>
    <cellStyle name="Total 3 2 9" xfId="17182" xr:uid="{00000000-0005-0000-0000-00001E430000}"/>
    <cellStyle name="Total 3 2 9 2" xfId="35694" xr:uid="{0FE6F601-5984-4B91-AF09-32A431305246}"/>
    <cellStyle name="Total 3 3" xfId="17183" xr:uid="{00000000-0005-0000-0000-00001F430000}"/>
    <cellStyle name="Total 3 3 2" xfId="17184" xr:uid="{00000000-0005-0000-0000-000020430000}"/>
    <cellStyle name="Total 3 3 2 2" xfId="35695" xr:uid="{3ED287A1-1E83-4FC6-A433-A0B90F35F543}"/>
    <cellStyle name="Total 3 3 3" xfId="17185" xr:uid="{00000000-0005-0000-0000-000021430000}"/>
    <cellStyle name="Total 3 3 3 2" xfId="35696" xr:uid="{B3E2DE64-79E5-4B48-8C9C-A67E0C0F9DD7}"/>
    <cellStyle name="Total 3 3 4" xfId="17186" xr:uid="{00000000-0005-0000-0000-000022430000}"/>
    <cellStyle name="Total 3 3 4 2" xfId="35697" xr:uid="{429A7092-DF7C-4328-A439-9145A63A19ED}"/>
    <cellStyle name="Total 3 3 5" xfId="17187" xr:uid="{00000000-0005-0000-0000-000023430000}"/>
    <cellStyle name="Total 3 3 5 2" xfId="35698" xr:uid="{AE13AD6B-4E7B-4D9E-BA5F-5D7DF2FD26A1}"/>
    <cellStyle name="Total 3 3 6" xfId="23396" xr:uid="{752F2759-D4C5-4BBF-9055-532FFEB96DD7}"/>
    <cellStyle name="Total 3 4" xfId="17188" xr:uid="{00000000-0005-0000-0000-000024430000}"/>
    <cellStyle name="Total 3 4 2" xfId="17189" xr:uid="{00000000-0005-0000-0000-000025430000}"/>
    <cellStyle name="Total 3 4 2 2" xfId="35699" xr:uid="{23A20E67-64EB-41D9-80AC-A3FD64399A2D}"/>
    <cellStyle name="Total 3 4 3" xfId="17190" xr:uid="{00000000-0005-0000-0000-000026430000}"/>
    <cellStyle name="Total 3 4 3 2" xfId="35700" xr:uid="{5987FEA5-CB9C-4D9B-80B2-5566E7373D58}"/>
    <cellStyle name="Total 3 4 4" xfId="17191" xr:uid="{00000000-0005-0000-0000-000027430000}"/>
    <cellStyle name="Total 3 4 4 2" xfId="35701" xr:uid="{15B5B95B-DD56-48A2-A224-5ACBFCD41365}"/>
    <cellStyle name="Total 3 4 5" xfId="17192" xr:uid="{00000000-0005-0000-0000-000028430000}"/>
    <cellStyle name="Total 3 4 5 2" xfId="35702" xr:uid="{94DF3191-F570-4461-A939-840FACF2F17C}"/>
    <cellStyle name="Total 3 4 6" xfId="23397" xr:uid="{83B479FE-412E-4D28-85F3-693D3F75663B}"/>
    <cellStyle name="Total 3 5" xfId="17193" xr:uid="{00000000-0005-0000-0000-000029430000}"/>
    <cellStyle name="Total 3 5 2" xfId="23394" xr:uid="{915385DB-B24B-4D16-AF52-8118169585E3}"/>
    <cellStyle name="Total 3 6" xfId="17194" xr:uid="{00000000-0005-0000-0000-00002A430000}"/>
    <cellStyle name="Total 3 6 2" xfId="35703" xr:uid="{5D2D2DDC-E448-494A-A1C1-3A48F20D1218}"/>
    <cellStyle name="Total 3 7" xfId="17195" xr:uid="{00000000-0005-0000-0000-00002B430000}"/>
    <cellStyle name="Total 3 7 2" xfId="35704" xr:uid="{811655C2-51AB-4470-AE31-79E530035C88}"/>
    <cellStyle name="Total 3 8" xfId="17196" xr:uid="{00000000-0005-0000-0000-00002C430000}"/>
    <cellStyle name="Total 3 8 2" xfId="35705" xr:uid="{F32E6E2C-2C3E-4E1E-AD4E-0F00FD961F17}"/>
    <cellStyle name="Total 3 9" xfId="17197" xr:uid="{00000000-0005-0000-0000-00002D430000}"/>
    <cellStyle name="Total 3 9 2" xfId="35706" xr:uid="{DD74E97C-0CD4-4B25-B11D-B57B3BB5CA6C}"/>
    <cellStyle name="Total 30" xfId="17198" xr:uid="{00000000-0005-0000-0000-00002E430000}"/>
    <cellStyle name="Total 30 10" xfId="17199" xr:uid="{00000000-0005-0000-0000-00002F430000}"/>
    <cellStyle name="Total 30 10 2" xfId="35707" xr:uid="{C04224D8-99EC-4643-B27C-496106C3BDE7}"/>
    <cellStyle name="Total 30 11" xfId="23398" xr:uid="{D9D88F86-7FF6-4863-A10B-3ECC76990E16}"/>
    <cellStyle name="Total 30 2" xfId="17200" xr:uid="{00000000-0005-0000-0000-000030430000}"/>
    <cellStyle name="Total 30 2 2" xfId="35708" xr:uid="{3A1669E9-964C-4596-B8AE-CEB3DD3826C7}"/>
    <cellStyle name="Total 30 3" xfId="17201" xr:uid="{00000000-0005-0000-0000-000031430000}"/>
    <cellStyle name="Total 30 3 2" xfId="35709" xr:uid="{3BEDE0C2-6CAE-4BB8-9298-880BD2891E25}"/>
    <cellStyle name="Total 30 4" xfId="17202" xr:uid="{00000000-0005-0000-0000-000032430000}"/>
    <cellStyle name="Total 30 4 2" xfId="35710" xr:uid="{EE8FA52E-07C7-4209-A23E-A724DC6BF3F9}"/>
    <cellStyle name="Total 30 5" xfId="17203" xr:uid="{00000000-0005-0000-0000-000033430000}"/>
    <cellStyle name="Total 30 5 2" xfId="35711" xr:uid="{FA750B01-5CFF-41AC-AF4A-774AEE543513}"/>
    <cellStyle name="Total 30 6" xfId="17204" xr:uid="{00000000-0005-0000-0000-000034430000}"/>
    <cellStyle name="Total 30 6 2" xfId="35712" xr:uid="{ADD07FAB-68F2-43D8-BE78-F98E28CFE8F1}"/>
    <cellStyle name="Total 30 7" xfId="17205" xr:uid="{00000000-0005-0000-0000-000035430000}"/>
    <cellStyle name="Total 30 7 2" xfId="35713" xr:uid="{E9D986F9-CD5F-4412-91B2-9AC22295A750}"/>
    <cellStyle name="Total 30 8" xfId="17206" xr:uid="{00000000-0005-0000-0000-000036430000}"/>
    <cellStyle name="Total 30 8 2" xfId="35714" xr:uid="{F84A90C7-CD17-4466-88AB-84EEEA31E2D5}"/>
    <cellStyle name="Total 30 9" xfId="17207" xr:uid="{00000000-0005-0000-0000-000037430000}"/>
    <cellStyle name="Total 30 9 2" xfId="35715" xr:uid="{609E18CF-1967-4532-BAE2-16A4CC2EBAC4}"/>
    <cellStyle name="Total 31" xfId="17208" xr:uid="{00000000-0005-0000-0000-000038430000}"/>
    <cellStyle name="Total 31 10" xfId="17209" xr:uid="{00000000-0005-0000-0000-000039430000}"/>
    <cellStyle name="Total 31 10 2" xfId="35716" xr:uid="{80B93199-BD76-431D-8A44-43680953AEC3}"/>
    <cellStyle name="Total 31 11" xfId="23399" xr:uid="{6167B9CD-770F-4DB3-B038-9EAF43D0EFDB}"/>
    <cellStyle name="Total 31 2" xfId="17210" xr:uid="{00000000-0005-0000-0000-00003A430000}"/>
    <cellStyle name="Total 31 2 2" xfId="35717" xr:uid="{4565D475-1818-4404-8454-E8C9D8949339}"/>
    <cellStyle name="Total 31 3" xfId="17211" xr:uid="{00000000-0005-0000-0000-00003B430000}"/>
    <cellStyle name="Total 31 3 2" xfId="35718" xr:uid="{AA5F4E4F-75DF-4913-BA39-17E1A146ED8B}"/>
    <cellStyle name="Total 31 4" xfId="17212" xr:uid="{00000000-0005-0000-0000-00003C430000}"/>
    <cellStyle name="Total 31 4 2" xfId="35719" xr:uid="{79939AA1-7F03-4732-A6A7-86A2CF06F88D}"/>
    <cellStyle name="Total 31 5" xfId="17213" xr:uid="{00000000-0005-0000-0000-00003D430000}"/>
    <cellStyle name="Total 31 5 2" xfId="35720" xr:uid="{FD8DAF87-C9D0-49CC-A387-6C1B3585B309}"/>
    <cellStyle name="Total 31 6" xfId="17214" xr:uid="{00000000-0005-0000-0000-00003E430000}"/>
    <cellStyle name="Total 31 6 2" xfId="35721" xr:uid="{7BD70644-C8DF-4447-B503-1BC3FF5E427B}"/>
    <cellStyle name="Total 31 7" xfId="17215" xr:uid="{00000000-0005-0000-0000-00003F430000}"/>
    <cellStyle name="Total 31 7 2" xfId="35722" xr:uid="{74258809-D2C4-49EA-A197-AE3FC4A3B473}"/>
    <cellStyle name="Total 31 8" xfId="17216" xr:uid="{00000000-0005-0000-0000-000040430000}"/>
    <cellStyle name="Total 31 8 2" xfId="35723" xr:uid="{001D3533-7841-434A-9F06-C9126AD84350}"/>
    <cellStyle name="Total 31 9" xfId="17217" xr:uid="{00000000-0005-0000-0000-000041430000}"/>
    <cellStyle name="Total 31 9 2" xfId="35724" xr:uid="{D961B81C-43F9-4650-9B19-9D5E21A4B9F5}"/>
    <cellStyle name="Total 32" xfId="17218" xr:uid="{00000000-0005-0000-0000-000042430000}"/>
    <cellStyle name="Total 32 10" xfId="17219" xr:uid="{00000000-0005-0000-0000-000043430000}"/>
    <cellStyle name="Total 32 10 2" xfId="35725" xr:uid="{E7E282CD-F7D9-4FEA-AC16-7B6B3B234433}"/>
    <cellStyle name="Total 32 11" xfId="23400" xr:uid="{DEBFB486-C8BB-4277-90E6-5007872B1D41}"/>
    <cellStyle name="Total 32 2" xfId="17220" xr:uid="{00000000-0005-0000-0000-000044430000}"/>
    <cellStyle name="Total 32 2 2" xfId="35726" xr:uid="{BD4A7410-6C7E-40A2-AF7A-B562CABE086B}"/>
    <cellStyle name="Total 32 3" xfId="17221" xr:uid="{00000000-0005-0000-0000-000045430000}"/>
    <cellStyle name="Total 32 3 2" xfId="35727" xr:uid="{77CBD73B-EDE4-4849-9E05-58B809CD239E}"/>
    <cellStyle name="Total 32 4" xfId="17222" xr:uid="{00000000-0005-0000-0000-000046430000}"/>
    <cellStyle name="Total 32 4 2" xfId="35728" xr:uid="{09F0B0B1-9A30-4D32-97F2-0198A72B83B8}"/>
    <cellStyle name="Total 32 5" xfId="17223" xr:uid="{00000000-0005-0000-0000-000047430000}"/>
    <cellStyle name="Total 32 5 2" xfId="35729" xr:uid="{940B52FF-3FEB-459E-BD6E-D5636D0A0A8C}"/>
    <cellStyle name="Total 32 6" xfId="17224" xr:uid="{00000000-0005-0000-0000-000048430000}"/>
    <cellStyle name="Total 32 6 2" xfId="35730" xr:uid="{A51A65C7-00E0-4ECD-9D52-CAFC9655180B}"/>
    <cellStyle name="Total 32 7" xfId="17225" xr:uid="{00000000-0005-0000-0000-000049430000}"/>
    <cellStyle name="Total 32 7 2" xfId="35731" xr:uid="{F8E9CABF-E6ED-4F0B-8EAF-637D6845E4C7}"/>
    <cellStyle name="Total 32 8" xfId="17226" xr:uid="{00000000-0005-0000-0000-00004A430000}"/>
    <cellStyle name="Total 32 8 2" xfId="35732" xr:uid="{53FAB3D8-965A-47A6-BECE-3ACC5404F2AC}"/>
    <cellStyle name="Total 32 9" xfId="17227" xr:uid="{00000000-0005-0000-0000-00004B430000}"/>
    <cellStyle name="Total 32 9 2" xfId="35733" xr:uid="{6A63ECCA-8229-4A06-BC76-68D059D87617}"/>
    <cellStyle name="Total 33" xfId="17228" xr:uid="{00000000-0005-0000-0000-00004C430000}"/>
    <cellStyle name="Total 33 10" xfId="17229" xr:uid="{00000000-0005-0000-0000-00004D430000}"/>
    <cellStyle name="Total 33 10 2" xfId="35734" xr:uid="{5AEF9860-43E4-4850-B0B5-52C157546313}"/>
    <cellStyle name="Total 33 11" xfId="23401" xr:uid="{C02B07AC-6243-4212-B153-251F7CDCCF8E}"/>
    <cellStyle name="Total 33 2" xfId="17230" xr:uid="{00000000-0005-0000-0000-00004E430000}"/>
    <cellStyle name="Total 33 2 2" xfId="35735" xr:uid="{EC414A6B-0ABF-4168-942C-F565D1F64150}"/>
    <cellStyle name="Total 33 3" xfId="17231" xr:uid="{00000000-0005-0000-0000-00004F430000}"/>
    <cellStyle name="Total 33 3 2" xfId="35736" xr:uid="{5EC71A0B-E401-48B4-AE98-2EC8EECC3031}"/>
    <cellStyle name="Total 33 4" xfId="17232" xr:uid="{00000000-0005-0000-0000-000050430000}"/>
    <cellStyle name="Total 33 4 2" xfId="35737" xr:uid="{B7A35D82-EA90-4A7B-88CF-7FEA21A81018}"/>
    <cellStyle name="Total 33 5" xfId="17233" xr:uid="{00000000-0005-0000-0000-000051430000}"/>
    <cellStyle name="Total 33 5 2" xfId="35738" xr:uid="{F43B151D-1B89-4ECE-BDAE-BEB4020CDFAF}"/>
    <cellStyle name="Total 33 6" xfId="17234" xr:uid="{00000000-0005-0000-0000-000052430000}"/>
    <cellStyle name="Total 33 6 2" xfId="35739" xr:uid="{8D5855AC-B4C5-46D9-AC86-B5865BEE54C2}"/>
    <cellStyle name="Total 33 7" xfId="17235" xr:uid="{00000000-0005-0000-0000-000053430000}"/>
    <cellStyle name="Total 33 7 2" xfId="35740" xr:uid="{6833FAAD-CD09-4DC0-80A8-8298B1015714}"/>
    <cellStyle name="Total 33 8" xfId="17236" xr:uid="{00000000-0005-0000-0000-000054430000}"/>
    <cellStyle name="Total 33 8 2" xfId="35741" xr:uid="{9B8482C6-4F8E-41CB-9C63-B509DF40C3BC}"/>
    <cellStyle name="Total 33 9" xfId="17237" xr:uid="{00000000-0005-0000-0000-000055430000}"/>
    <cellStyle name="Total 33 9 2" xfId="35742" xr:uid="{8DD07DD5-336D-4E0D-AEA0-8AA7AE472724}"/>
    <cellStyle name="Total 34" xfId="17238" xr:uid="{00000000-0005-0000-0000-000056430000}"/>
    <cellStyle name="Total 34 10" xfId="17239" xr:uid="{00000000-0005-0000-0000-000057430000}"/>
    <cellStyle name="Total 34 10 2" xfId="35743" xr:uid="{123F0601-8A25-4C89-BBA6-9CE0BB6F3074}"/>
    <cellStyle name="Total 34 11" xfId="23402" xr:uid="{FDC9CB60-BD66-44C7-8796-0C1B10FE3FA3}"/>
    <cellStyle name="Total 34 2" xfId="17240" xr:uid="{00000000-0005-0000-0000-000058430000}"/>
    <cellStyle name="Total 34 2 2" xfId="35744" xr:uid="{32E05DC3-D7CD-4938-B26D-568039FA7358}"/>
    <cellStyle name="Total 34 3" xfId="17241" xr:uid="{00000000-0005-0000-0000-000059430000}"/>
    <cellStyle name="Total 34 3 2" xfId="35745" xr:uid="{15167B05-6CB7-4B66-82FD-68BBBDA6873A}"/>
    <cellStyle name="Total 34 4" xfId="17242" xr:uid="{00000000-0005-0000-0000-00005A430000}"/>
    <cellStyle name="Total 34 4 2" xfId="35746" xr:uid="{B3DE2C85-B127-4A7D-994A-A8B7569F11F2}"/>
    <cellStyle name="Total 34 5" xfId="17243" xr:uid="{00000000-0005-0000-0000-00005B430000}"/>
    <cellStyle name="Total 34 5 2" xfId="35747" xr:uid="{8225116B-913D-45DD-8EDC-20A10DC6879F}"/>
    <cellStyle name="Total 34 6" xfId="17244" xr:uid="{00000000-0005-0000-0000-00005C430000}"/>
    <cellStyle name="Total 34 6 2" xfId="35748" xr:uid="{41135C69-9E4F-4BBD-A84E-7F949DDAF0D1}"/>
    <cellStyle name="Total 34 7" xfId="17245" xr:uid="{00000000-0005-0000-0000-00005D430000}"/>
    <cellStyle name="Total 34 7 2" xfId="35749" xr:uid="{7764F2CD-1A1F-40E5-9591-C5768F35AE8D}"/>
    <cellStyle name="Total 34 8" xfId="17246" xr:uid="{00000000-0005-0000-0000-00005E430000}"/>
    <cellStyle name="Total 34 8 2" xfId="35750" xr:uid="{89BE4489-9057-496F-B1CF-236245035ECD}"/>
    <cellStyle name="Total 34 9" xfId="17247" xr:uid="{00000000-0005-0000-0000-00005F430000}"/>
    <cellStyle name="Total 34 9 2" xfId="35751" xr:uid="{44B1A4E8-4F08-4554-90B7-990BFDB1E2C7}"/>
    <cellStyle name="Total 35" xfId="17248" xr:uid="{00000000-0005-0000-0000-000060430000}"/>
    <cellStyle name="Total 35 10" xfId="17249" xr:uid="{00000000-0005-0000-0000-000061430000}"/>
    <cellStyle name="Total 35 10 2" xfId="35752" xr:uid="{F99E8924-66D0-46DB-B1D3-87CDF870C621}"/>
    <cellStyle name="Total 35 11" xfId="23403" xr:uid="{2EF7FC26-C3E4-415D-AA5F-BDC9DEA16D35}"/>
    <cellStyle name="Total 35 2" xfId="17250" xr:uid="{00000000-0005-0000-0000-000062430000}"/>
    <cellStyle name="Total 35 2 2" xfId="35753" xr:uid="{F95287C3-39AC-4BD3-AA43-4015A8C3A06B}"/>
    <cellStyle name="Total 35 3" xfId="17251" xr:uid="{00000000-0005-0000-0000-000063430000}"/>
    <cellStyle name="Total 35 3 2" xfId="35754" xr:uid="{76008354-BF80-4D8D-BC07-0F74B1C51358}"/>
    <cellStyle name="Total 35 4" xfId="17252" xr:uid="{00000000-0005-0000-0000-000064430000}"/>
    <cellStyle name="Total 35 4 2" xfId="35755" xr:uid="{B7AFAA2A-2D82-4326-83D8-D4C8C0C59785}"/>
    <cellStyle name="Total 35 5" xfId="17253" xr:uid="{00000000-0005-0000-0000-000065430000}"/>
    <cellStyle name="Total 35 5 2" xfId="35756" xr:uid="{C16817C7-10EC-463A-A9B5-B89BDB0E83AC}"/>
    <cellStyle name="Total 35 6" xfId="17254" xr:uid="{00000000-0005-0000-0000-000066430000}"/>
    <cellStyle name="Total 35 6 2" xfId="35757" xr:uid="{03469412-1543-478A-9913-8C2A5D52C56F}"/>
    <cellStyle name="Total 35 7" xfId="17255" xr:uid="{00000000-0005-0000-0000-000067430000}"/>
    <cellStyle name="Total 35 7 2" xfId="35758" xr:uid="{330270CB-F6E5-4C68-9524-6A032EC40493}"/>
    <cellStyle name="Total 35 8" xfId="17256" xr:uid="{00000000-0005-0000-0000-000068430000}"/>
    <cellStyle name="Total 35 8 2" xfId="35759" xr:uid="{16D74DE2-52F8-4487-91F1-CA85DC71F892}"/>
    <cellStyle name="Total 35 9" xfId="17257" xr:uid="{00000000-0005-0000-0000-000069430000}"/>
    <cellStyle name="Total 35 9 2" xfId="35760" xr:uid="{1D04E813-6299-4CFB-995B-F3BA0A875188}"/>
    <cellStyle name="Total 36" xfId="17258" xr:uid="{00000000-0005-0000-0000-00006A430000}"/>
    <cellStyle name="Total 36 10" xfId="17259" xr:uid="{00000000-0005-0000-0000-00006B430000}"/>
    <cellStyle name="Total 36 10 2" xfId="35761" xr:uid="{BE36850C-7CC6-4E07-9651-F4F340B8F420}"/>
    <cellStyle name="Total 36 11" xfId="23404" xr:uid="{0E0F0965-DD77-4DC1-BC91-6C975D8C6F21}"/>
    <cellStyle name="Total 36 2" xfId="17260" xr:uid="{00000000-0005-0000-0000-00006C430000}"/>
    <cellStyle name="Total 36 2 2" xfId="35762" xr:uid="{79BB6D97-73D9-44EF-9FE4-05CA3FDCE10A}"/>
    <cellStyle name="Total 36 3" xfId="17261" xr:uid="{00000000-0005-0000-0000-00006D430000}"/>
    <cellStyle name="Total 36 3 2" xfId="35763" xr:uid="{AA392B57-496F-476F-8122-3DC2138D1F14}"/>
    <cellStyle name="Total 36 4" xfId="17262" xr:uid="{00000000-0005-0000-0000-00006E430000}"/>
    <cellStyle name="Total 36 4 2" xfId="35764" xr:uid="{FB6B865F-5071-4664-BD8D-8B5537AA4F43}"/>
    <cellStyle name="Total 36 5" xfId="17263" xr:uid="{00000000-0005-0000-0000-00006F430000}"/>
    <cellStyle name="Total 36 5 2" xfId="35765" xr:uid="{D7862554-D705-4081-AECD-E2A60949B7CB}"/>
    <cellStyle name="Total 36 6" xfId="17264" xr:uid="{00000000-0005-0000-0000-000070430000}"/>
    <cellStyle name="Total 36 6 2" xfId="35766" xr:uid="{1F69241D-C6CF-4BF0-8643-7FC13CD0F81A}"/>
    <cellStyle name="Total 36 7" xfId="17265" xr:uid="{00000000-0005-0000-0000-000071430000}"/>
    <cellStyle name="Total 36 7 2" xfId="35767" xr:uid="{A0E51134-3111-4875-A68A-D5458C5B4289}"/>
    <cellStyle name="Total 36 8" xfId="17266" xr:uid="{00000000-0005-0000-0000-000072430000}"/>
    <cellStyle name="Total 36 8 2" xfId="35768" xr:uid="{8D602534-CA25-4DE5-B0BC-D2470A9822FD}"/>
    <cellStyle name="Total 36 9" xfId="17267" xr:uid="{00000000-0005-0000-0000-000073430000}"/>
    <cellStyle name="Total 36 9 2" xfId="35769" xr:uid="{13E6B32F-20BD-4F47-A197-4BF52D6ECA1F}"/>
    <cellStyle name="Total 37" xfId="17268" xr:uid="{00000000-0005-0000-0000-000074430000}"/>
    <cellStyle name="Total 37 10" xfId="17269" xr:uid="{00000000-0005-0000-0000-000075430000}"/>
    <cellStyle name="Total 37 10 2" xfId="35770" xr:uid="{A7C8B3FF-943A-47D5-BD66-6A47E3F1BED9}"/>
    <cellStyle name="Total 37 11" xfId="23405" xr:uid="{D3765B17-8C0D-47B6-98BF-0C3AD82686A4}"/>
    <cellStyle name="Total 37 2" xfId="17270" xr:uid="{00000000-0005-0000-0000-000076430000}"/>
    <cellStyle name="Total 37 2 2" xfId="35771" xr:uid="{BC0F803B-5944-42AC-B6D2-5CFCAFF3CE6A}"/>
    <cellStyle name="Total 37 3" xfId="17271" xr:uid="{00000000-0005-0000-0000-000077430000}"/>
    <cellStyle name="Total 37 3 2" xfId="35772" xr:uid="{221AF330-4CF0-4445-A1AB-E32143D9C026}"/>
    <cellStyle name="Total 37 4" xfId="17272" xr:uid="{00000000-0005-0000-0000-000078430000}"/>
    <cellStyle name="Total 37 4 2" xfId="35773" xr:uid="{09411DB5-5119-4D81-9A9E-FBA6FE3C08E6}"/>
    <cellStyle name="Total 37 5" xfId="17273" xr:uid="{00000000-0005-0000-0000-000079430000}"/>
    <cellStyle name="Total 37 5 2" xfId="35774" xr:uid="{6BF71D4C-8BDB-4894-9FCE-086901A9CFF7}"/>
    <cellStyle name="Total 37 6" xfId="17274" xr:uid="{00000000-0005-0000-0000-00007A430000}"/>
    <cellStyle name="Total 37 6 2" xfId="35775" xr:uid="{016DE0EA-6A7D-483C-8FD7-A4EB25229AD9}"/>
    <cellStyle name="Total 37 7" xfId="17275" xr:uid="{00000000-0005-0000-0000-00007B430000}"/>
    <cellStyle name="Total 37 7 2" xfId="35776" xr:uid="{00D2CAEF-4A11-4C76-AB79-ED007740C12F}"/>
    <cellStyle name="Total 37 8" xfId="17276" xr:uid="{00000000-0005-0000-0000-00007C430000}"/>
    <cellStyle name="Total 37 8 2" xfId="35777" xr:uid="{5EE6FD3C-D14E-405B-9E74-1BBA7F2EB3F6}"/>
    <cellStyle name="Total 37 9" xfId="17277" xr:uid="{00000000-0005-0000-0000-00007D430000}"/>
    <cellStyle name="Total 37 9 2" xfId="35778" xr:uid="{84134D0D-3F3F-4982-8C42-EDB546B6AA27}"/>
    <cellStyle name="Total 38" xfId="17278" xr:uid="{00000000-0005-0000-0000-00007E430000}"/>
    <cellStyle name="Total 38 10" xfId="17279" xr:uid="{00000000-0005-0000-0000-00007F430000}"/>
    <cellStyle name="Total 38 10 2" xfId="35779" xr:uid="{715EB85E-2061-4D27-9005-E38682F2E55B}"/>
    <cellStyle name="Total 38 11" xfId="23406" xr:uid="{6D5D4442-C103-4E09-829D-69E7EE824F85}"/>
    <cellStyle name="Total 38 2" xfId="17280" xr:uid="{00000000-0005-0000-0000-000080430000}"/>
    <cellStyle name="Total 38 2 2" xfId="35780" xr:uid="{06B10D83-9AC1-46AF-BEBD-70CCCBF58BD4}"/>
    <cellStyle name="Total 38 3" xfId="17281" xr:uid="{00000000-0005-0000-0000-000081430000}"/>
    <cellStyle name="Total 38 3 2" xfId="35781" xr:uid="{2C7D059A-5938-4CCF-9936-4A76FFDCDAF3}"/>
    <cellStyle name="Total 38 4" xfId="17282" xr:uid="{00000000-0005-0000-0000-000082430000}"/>
    <cellStyle name="Total 38 4 2" xfId="35782" xr:uid="{06CBA9E6-7163-4D75-A529-F0530E17D36A}"/>
    <cellStyle name="Total 38 5" xfId="17283" xr:uid="{00000000-0005-0000-0000-000083430000}"/>
    <cellStyle name="Total 38 5 2" xfId="35783" xr:uid="{DBC4B4C5-C1EA-49A5-9257-570D17563495}"/>
    <cellStyle name="Total 38 6" xfId="17284" xr:uid="{00000000-0005-0000-0000-000084430000}"/>
    <cellStyle name="Total 38 6 2" xfId="35784" xr:uid="{C3C9B4E6-A3C5-4CC4-B2A0-F73604F3BB39}"/>
    <cellStyle name="Total 38 7" xfId="17285" xr:uid="{00000000-0005-0000-0000-000085430000}"/>
    <cellStyle name="Total 38 7 2" xfId="35785" xr:uid="{C80A9584-FC33-4BAE-AD10-359DC53BB34A}"/>
    <cellStyle name="Total 38 8" xfId="17286" xr:uid="{00000000-0005-0000-0000-000086430000}"/>
    <cellStyle name="Total 38 8 2" xfId="35786" xr:uid="{8B542FD7-C23D-4225-94C9-DD3A98957DC8}"/>
    <cellStyle name="Total 38 9" xfId="17287" xr:uid="{00000000-0005-0000-0000-000087430000}"/>
    <cellStyle name="Total 38 9 2" xfId="35787" xr:uid="{CBC5E651-87B6-4704-A99A-964EF84670FF}"/>
    <cellStyle name="Total 39" xfId="17288" xr:uid="{00000000-0005-0000-0000-000088430000}"/>
    <cellStyle name="Total 39 10" xfId="17289" xr:uid="{00000000-0005-0000-0000-000089430000}"/>
    <cellStyle name="Total 39 10 2" xfId="35788" xr:uid="{350A8A14-1021-4B72-81A4-02728D8DA0C6}"/>
    <cellStyle name="Total 39 11" xfId="23407" xr:uid="{13568CE8-447A-4FEE-9816-9F7200CC6B40}"/>
    <cellStyle name="Total 39 2" xfId="17290" xr:uid="{00000000-0005-0000-0000-00008A430000}"/>
    <cellStyle name="Total 39 2 2" xfId="35789" xr:uid="{6A02E2EA-ECD5-4F50-9B2C-F1F3F01A18EE}"/>
    <cellStyle name="Total 39 3" xfId="17291" xr:uid="{00000000-0005-0000-0000-00008B430000}"/>
    <cellStyle name="Total 39 3 2" xfId="35790" xr:uid="{F9CD25BB-78D6-456C-900F-9D8A978170AB}"/>
    <cellStyle name="Total 39 4" xfId="17292" xr:uid="{00000000-0005-0000-0000-00008C430000}"/>
    <cellStyle name="Total 39 4 2" xfId="35791" xr:uid="{CE6B94B2-7304-4570-B686-8F5CC044A1B1}"/>
    <cellStyle name="Total 39 5" xfId="17293" xr:uid="{00000000-0005-0000-0000-00008D430000}"/>
    <cellStyle name="Total 39 5 2" xfId="35792" xr:uid="{60DC6422-9F9E-4983-B37A-97B31A37FBC2}"/>
    <cellStyle name="Total 39 6" xfId="17294" xr:uid="{00000000-0005-0000-0000-00008E430000}"/>
    <cellStyle name="Total 39 6 2" xfId="35793" xr:uid="{7D18581A-18F7-415B-A8D1-DAA3D4F3B256}"/>
    <cellStyle name="Total 39 7" xfId="17295" xr:uid="{00000000-0005-0000-0000-00008F430000}"/>
    <cellStyle name="Total 39 7 2" xfId="35794" xr:uid="{F7C5C203-7F97-460A-82D0-0E47D22A785D}"/>
    <cellStyle name="Total 39 8" xfId="17296" xr:uid="{00000000-0005-0000-0000-000090430000}"/>
    <cellStyle name="Total 39 8 2" xfId="35795" xr:uid="{E4CA4CB1-EA55-4F0A-B04C-7C3ECF9E2ADC}"/>
    <cellStyle name="Total 39 9" xfId="17297" xr:uid="{00000000-0005-0000-0000-000091430000}"/>
    <cellStyle name="Total 39 9 2" xfId="35796" xr:uid="{A8620A5F-E0E2-4153-90C7-C7AAE057DB14}"/>
    <cellStyle name="Total 4" xfId="17298" xr:uid="{00000000-0005-0000-0000-000092430000}"/>
    <cellStyle name="Total 4 10" xfId="17299" xr:uid="{00000000-0005-0000-0000-000093430000}"/>
    <cellStyle name="Total 4 10 2" xfId="35797" xr:uid="{5EF54E1F-D2FE-4D10-94FE-2E037742F971}"/>
    <cellStyle name="Total 4 11" xfId="17300" xr:uid="{00000000-0005-0000-0000-000094430000}"/>
    <cellStyle name="Total 4 11 2" xfId="35798" xr:uid="{7752E79F-7CDD-47D9-81AF-31AAD8DAB9DB}"/>
    <cellStyle name="Total 4 12" xfId="23408" xr:uid="{6866DB7D-4DF9-488D-ABAE-F5B887FB988F}"/>
    <cellStyle name="Total 4 2" xfId="17301" xr:uid="{00000000-0005-0000-0000-000095430000}"/>
    <cellStyle name="Total 4 2 2" xfId="17302" xr:uid="{00000000-0005-0000-0000-000096430000}"/>
    <cellStyle name="Total 4 2 2 2" xfId="35800" xr:uid="{9A5FD1F5-014A-4C06-A754-8C5E7FFFBABF}"/>
    <cellStyle name="Total 4 2 3" xfId="17303" xr:uid="{00000000-0005-0000-0000-000097430000}"/>
    <cellStyle name="Total 4 2 3 2" xfId="35801" xr:uid="{FCAD3454-CBD6-4C6E-BD54-2900CFBCE958}"/>
    <cellStyle name="Total 4 2 4" xfId="17304" xr:uid="{00000000-0005-0000-0000-000098430000}"/>
    <cellStyle name="Total 4 2 4 2" xfId="35802" xr:uid="{1B8DBF6A-F309-4C37-80D9-C91724441A69}"/>
    <cellStyle name="Total 4 2 5" xfId="17305" xr:uid="{00000000-0005-0000-0000-000099430000}"/>
    <cellStyle name="Total 4 2 5 2" xfId="35803" xr:uid="{2A98B105-6D09-4BD4-8C6A-E281ED93AD97}"/>
    <cellStyle name="Total 4 2 6" xfId="35799" xr:uid="{91623BC5-2BAC-4BB5-BFBB-0B1CDEFD02DD}"/>
    <cellStyle name="Total 4 3" xfId="17306" xr:uid="{00000000-0005-0000-0000-00009A430000}"/>
    <cellStyle name="Total 4 3 2" xfId="35804" xr:uid="{827AA98D-3C14-4657-B9FD-8BF63C89C4D9}"/>
    <cellStyle name="Total 4 4" xfId="17307" xr:uid="{00000000-0005-0000-0000-00009B430000}"/>
    <cellStyle name="Total 4 4 2" xfId="35805" xr:uid="{E9692AB9-6C20-4651-BBAF-CEE4F8E3E531}"/>
    <cellStyle name="Total 4 5" xfId="17308" xr:uid="{00000000-0005-0000-0000-00009C430000}"/>
    <cellStyle name="Total 4 5 2" xfId="35806" xr:uid="{493AECB3-6140-4200-8C7B-4BEF6869E0D8}"/>
    <cellStyle name="Total 4 6" xfId="17309" xr:uid="{00000000-0005-0000-0000-00009D430000}"/>
    <cellStyle name="Total 4 6 2" xfId="35807" xr:uid="{F186EBEC-290F-4CB4-81CD-10FBF9923343}"/>
    <cellStyle name="Total 4 7" xfId="17310" xr:uid="{00000000-0005-0000-0000-00009E430000}"/>
    <cellStyle name="Total 4 7 2" xfId="35808" xr:uid="{DC879AE1-C6D8-494F-A3D1-87DE24349813}"/>
    <cellStyle name="Total 4 8" xfId="17311" xr:uid="{00000000-0005-0000-0000-00009F430000}"/>
    <cellStyle name="Total 4 8 2" xfId="35809" xr:uid="{98FD0813-29B3-4A8F-82CF-18B673E163C5}"/>
    <cellStyle name="Total 4 9" xfId="17312" xr:uid="{00000000-0005-0000-0000-0000A0430000}"/>
    <cellStyle name="Total 4 9 2" xfId="35810" xr:uid="{9A0E4680-9273-43E2-B8AB-94CE1779AB45}"/>
    <cellStyle name="Total 40" xfId="17313" xr:uid="{00000000-0005-0000-0000-0000A1430000}"/>
    <cellStyle name="Total 40 10" xfId="17314" xr:uid="{00000000-0005-0000-0000-0000A2430000}"/>
    <cellStyle name="Total 40 10 2" xfId="35811" xr:uid="{D5619509-D704-4C90-919C-256A4985B691}"/>
    <cellStyle name="Total 40 11" xfId="23409" xr:uid="{53691374-A252-42B7-8C00-25F1327EF22C}"/>
    <cellStyle name="Total 40 2" xfId="17315" xr:uid="{00000000-0005-0000-0000-0000A3430000}"/>
    <cellStyle name="Total 40 2 2" xfId="35812" xr:uid="{F6419248-116D-482F-85CB-249BD85BEF32}"/>
    <cellStyle name="Total 40 3" xfId="17316" xr:uid="{00000000-0005-0000-0000-0000A4430000}"/>
    <cellStyle name="Total 40 3 2" xfId="35813" xr:uid="{71BCD7A7-944A-43C1-8721-2521A8669E1B}"/>
    <cellStyle name="Total 40 4" xfId="17317" xr:uid="{00000000-0005-0000-0000-0000A5430000}"/>
    <cellStyle name="Total 40 4 2" xfId="35814" xr:uid="{CADEE2BA-245A-4402-A0DA-378E9CD0FAF5}"/>
    <cellStyle name="Total 40 5" xfId="17318" xr:uid="{00000000-0005-0000-0000-0000A6430000}"/>
    <cellStyle name="Total 40 5 2" xfId="35815" xr:uid="{BE6779AD-784F-43DC-9D84-ED0D2ACF4041}"/>
    <cellStyle name="Total 40 6" xfId="17319" xr:uid="{00000000-0005-0000-0000-0000A7430000}"/>
    <cellStyle name="Total 40 6 2" xfId="35816" xr:uid="{B50223AC-E8D2-4742-BD3D-CEAFE7443687}"/>
    <cellStyle name="Total 40 7" xfId="17320" xr:uid="{00000000-0005-0000-0000-0000A8430000}"/>
    <cellStyle name="Total 40 7 2" xfId="35817" xr:uid="{56C4E15F-A7F2-4183-BFE2-D361BC142181}"/>
    <cellStyle name="Total 40 8" xfId="17321" xr:uid="{00000000-0005-0000-0000-0000A9430000}"/>
    <cellStyle name="Total 40 8 2" xfId="35818" xr:uid="{6521AADF-6FD3-4672-AF48-ADA95E660D47}"/>
    <cellStyle name="Total 40 9" xfId="17322" xr:uid="{00000000-0005-0000-0000-0000AA430000}"/>
    <cellStyle name="Total 40 9 2" xfId="35819" xr:uid="{AADB633D-9377-4B10-B094-17DE88ABDFE9}"/>
    <cellStyle name="Total 41" xfId="17323" xr:uid="{00000000-0005-0000-0000-0000AB430000}"/>
    <cellStyle name="Total 41 10" xfId="17324" xr:uid="{00000000-0005-0000-0000-0000AC430000}"/>
    <cellStyle name="Total 41 10 2" xfId="35820" xr:uid="{89D0930A-9BA1-47CC-A9EF-6932CD1E7F88}"/>
    <cellStyle name="Total 41 11" xfId="23410" xr:uid="{2D802177-476D-49CF-9C48-F6923BDD2B14}"/>
    <cellStyle name="Total 41 2" xfId="17325" xr:uid="{00000000-0005-0000-0000-0000AD430000}"/>
    <cellStyle name="Total 41 2 2" xfId="35821" xr:uid="{5B46E45B-01E3-4C87-925B-A33C4D5326CF}"/>
    <cellStyle name="Total 41 3" xfId="17326" xr:uid="{00000000-0005-0000-0000-0000AE430000}"/>
    <cellStyle name="Total 41 3 2" xfId="35822" xr:uid="{3E425672-6DE0-4D2E-9515-19E21E870865}"/>
    <cellStyle name="Total 41 4" xfId="17327" xr:uid="{00000000-0005-0000-0000-0000AF430000}"/>
    <cellStyle name="Total 41 4 2" xfId="35823" xr:uid="{AC797835-71EF-492A-B4DD-E1A7A22FCBC8}"/>
    <cellStyle name="Total 41 5" xfId="17328" xr:uid="{00000000-0005-0000-0000-0000B0430000}"/>
    <cellStyle name="Total 41 5 2" xfId="35824" xr:uid="{5183FCCA-A95C-4EB9-AC80-7F57C5FA7D72}"/>
    <cellStyle name="Total 41 6" xfId="17329" xr:uid="{00000000-0005-0000-0000-0000B1430000}"/>
    <cellStyle name="Total 41 6 2" xfId="35825" xr:uid="{39200364-A104-483F-ACF2-5B6DFC7091AE}"/>
    <cellStyle name="Total 41 7" xfId="17330" xr:uid="{00000000-0005-0000-0000-0000B2430000}"/>
    <cellStyle name="Total 41 7 2" xfId="35826" xr:uid="{45E05666-B8BB-4BFB-AE0D-A65B397F22C2}"/>
    <cellStyle name="Total 41 8" xfId="17331" xr:uid="{00000000-0005-0000-0000-0000B3430000}"/>
    <cellStyle name="Total 41 8 2" xfId="35827" xr:uid="{D887227D-56FB-4C96-888C-96CB2EA1C0F4}"/>
    <cellStyle name="Total 41 9" xfId="17332" xr:uid="{00000000-0005-0000-0000-0000B4430000}"/>
    <cellStyle name="Total 41 9 2" xfId="35828" xr:uid="{32D82E68-15DE-48F7-BD0A-FFBB3147582B}"/>
    <cellStyle name="Total 42" xfId="17333" xr:uid="{00000000-0005-0000-0000-0000B5430000}"/>
    <cellStyle name="Total 42 10" xfId="17334" xr:uid="{00000000-0005-0000-0000-0000B6430000}"/>
    <cellStyle name="Total 42 10 2" xfId="35829" xr:uid="{2AEC6D47-1F40-447C-8631-388CE656C84C}"/>
    <cellStyle name="Total 42 11" xfId="23411" xr:uid="{075B6EA8-5877-4D7E-90D3-A54417BF762F}"/>
    <cellStyle name="Total 42 2" xfId="17335" xr:uid="{00000000-0005-0000-0000-0000B7430000}"/>
    <cellStyle name="Total 42 2 2" xfId="35830" xr:uid="{C0DBE49F-2566-4A91-8730-CB525E9C53E7}"/>
    <cellStyle name="Total 42 3" xfId="17336" xr:uid="{00000000-0005-0000-0000-0000B8430000}"/>
    <cellStyle name="Total 42 3 2" xfId="35831" xr:uid="{13F6034C-BAE1-4E55-90A9-B4D39441B6DB}"/>
    <cellStyle name="Total 42 4" xfId="17337" xr:uid="{00000000-0005-0000-0000-0000B9430000}"/>
    <cellStyle name="Total 42 4 2" xfId="35832" xr:uid="{888A83B6-DFDF-4B0D-BF46-249539F13207}"/>
    <cellStyle name="Total 42 5" xfId="17338" xr:uid="{00000000-0005-0000-0000-0000BA430000}"/>
    <cellStyle name="Total 42 5 2" xfId="35833" xr:uid="{2C98D493-867E-4E99-8E86-F4E1CFFC13BF}"/>
    <cellStyle name="Total 42 6" xfId="17339" xr:uid="{00000000-0005-0000-0000-0000BB430000}"/>
    <cellStyle name="Total 42 6 2" xfId="35834" xr:uid="{E7728FFC-FE5B-4674-A765-5BDB68EE635A}"/>
    <cellStyle name="Total 42 7" xfId="17340" xr:uid="{00000000-0005-0000-0000-0000BC430000}"/>
    <cellStyle name="Total 42 7 2" xfId="35835" xr:uid="{06A408C6-60E1-4A5F-A6AD-0FE57193754E}"/>
    <cellStyle name="Total 42 8" xfId="17341" xr:uid="{00000000-0005-0000-0000-0000BD430000}"/>
    <cellStyle name="Total 42 8 2" xfId="35836" xr:uid="{5CE29FC2-8C16-4212-90B9-8189822EEF31}"/>
    <cellStyle name="Total 42 9" xfId="17342" xr:uid="{00000000-0005-0000-0000-0000BE430000}"/>
    <cellStyle name="Total 42 9 2" xfId="35837" xr:uid="{9A6968BE-CE6C-4782-A48C-C75F954FA472}"/>
    <cellStyle name="Total 5" xfId="17343" xr:uid="{00000000-0005-0000-0000-0000BF430000}"/>
    <cellStyle name="Total 5 10" xfId="17344" xr:uid="{00000000-0005-0000-0000-0000C0430000}"/>
    <cellStyle name="Total 5 10 2" xfId="35838" xr:uid="{4608139B-5972-439D-BAC9-434135C38A72}"/>
    <cellStyle name="Total 5 11" xfId="17345" xr:uid="{00000000-0005-0000-0000-0000C1430000}"/>
    <cellStyle name="Total 5 11 2" xfId="35839" xr:uid="{38A3F119-F402-4D78-9D98-9619CE293E57}"/>
    <cellStyle name="Total 5 12" xfId="23412" xr:uid="{765C96E0-D578-49B6-BC7D-57DB97D3B36C}"/>
    <cellStyle name="Total 5 2" xfId="17346" xr:uid="{00000000-0005-0000-0000-0000C2430000}"/>
    <cellStyle name="Total 5 2 2" xfId="17347" xr:uid="{00000000-0005-0000-0000-0000C3430000}"/>
    <cellStyle name="Total 5 2 2 2" xfId="35841" xr:uid="{C18DC4E8-FDAA-435D-9278-5078B855943C}"/>
    <cellStyle name="Total 5 2 3" xfId="17348" xr:uid="{00000000-0005-0000-0000-0000C4430000}"/>
    <cellStyle name="Total 5 2 3 2" xfId="35842" xr:uid="{B7426AE1-6E2D-422C-B4BA-A05E8730F58B}"/>
    <cellStyle name="Total 5 2 4" xfId="17349" xr:uid="{00000000-0005-0000-0000-0000C5430000}"/>
    <cellStyle name="Total 5 2 4 2" xfId="35843" xr:uid="{7C2AB4A5-DACA-43E3-A43B-6622602C509B}"/>
    <cellStyle name="Total 5 2 5" xfId="17350" xr:uid="{00000000-0005-0000-0000-0000C6430000}"/>
    <cellStyle name="Total 5 2 5 2" xfId="35844" xr:uid="{FA2AF14D-8C3F-48B8-9C24-04C2054372E6}"/>
    <cellStyle name="Total 5 2 6" xfId="35840" xr:uid="{F0243033-C454-4DCF-881E-50AC6E8101D5}"/>
    <cellStyle name="Total 5 3" xfId="17351" xr:uid="{00000000-0005-0000-0000-0000C7430000}"/>
    <cellStyle name="Total 5 3 2" xfId="35845" xr:uid="{519D548D-500A-49E0-A2CB-8655F470CA87}"/>
    <cellStyle name="Total 5 4" xfId="17352" xr:uid="{00000000-0005-0000-0000-0000C8430000}"/>
    <cellStyle name="Total 5 4 2" xfId="35846" xr:uid="{EBC6447D-7C05-4720-BF36-ADD223775CA8}"/>
    <cellStyle name="Total 5 5" xfId="17353" xr:uid="{00000000-0005-0000-0000-0000C9430000}"/>
    <cellStyle name="Total 5 5 2" xfId="35847" xr:uid="{F5DB8F74-4C9C-4FAB-9BF4-FA0642D71946}"/>
    <cellStyle name="Total 5 6" xfId="17354" xr:uid="{00000000-0005-0000-0000-0000CA430000}"/>
    <cellStyle name="Total 5 6 2" xfId="35848" xr:uid="{14EA1912-0409-41BA-B31B-490B5027C9FD}"/>
    <cellStyle name="Total 5 7" xfId="17355" xr:uid="{00000000-0005-0000-0000-0000CB430000}"/>
    <cellStyle name="Total 5 7 2" xfId="35849" xr:uid="{2D03BF86-9C14-4B45-ADA9-0E68B827056C}"/>
    <cellStyle name="Total 5 8" xfId="17356" xr:uid="{00000000-0005-0000-0000-0000CC430000}"/>
    <cellStyle name="Total 5 8 2" xfId="35850" xr:uid="{6D33F8C3-8610-4973-8B87-31AE38F6F391}"/>
    <cellStyle name="Total 5 9" xfId="17357" xr:uid="{00000000-0005-0000-0000-0000CD430000}"/>
    <cellStyle name="Total 5 9 2" xfId="35851" xr:uid="{1C640621-F4A8-4CC9-AB8B-589D72B426B6}"/>
    <cellStyle name="Total 6" xfId="17358" xr:uid="{00000000-0005-0000-0000-0000CE430000}"/>
    <cellStyle name="Total 6 10" xfId="17359" xr:uid="{00000000-0005-0000-0000-0000CF430000}"/>
    <cellStyle name="Total 6 10 2" xfId="35852" xr:uid="{7A0B83BC-512A-4AC7-950F-51CFBD86F3AA}"/>
    <cellStyle name="Total 6 11" xfId="17360" xr:uid="{00000000-0005-0000-0000-0000D0430000}"/>
    <cellStyle name="Total 6 11 2" xfId="35853" xr:uid="{75CAB5AE-5137-4FFB-AD65-50CE3C0D5164}"/>
    <cellStyle name="Total 6 12" xfId="23413" xr:uid="{29E0AA02-8890-4165-9A04-80FFE1FB0F5B}"/>
    <cellStyle name="Total 6 2" xfId="17361" xr:uid="{00000000-0005-0000-0000-0000D1430000}"/>
    <cellStyle name="Total 6 2 2" xfId="17362" xr:uid="{00000000-0005-0000-0000-0000D2430000}"/>
    <cellStyle name="Total 6 2 2 2" xfId="35855" xr:uid="{A1A0EA62-6201-4EAA-A319-7360E57B9798}"/>
    <cellStyle name="Total 6 2 3" xfId="17363" xr:uid="{00000000-0005-0000-0000-0000D3430000}"/>
    <cellStyle name="Total 6 2 3 2" xfId="35856" xr:uid="{D3A237E9-0558-4C15-A5AD-69FBE7EEBC97}"/>
    <cellStyle name="Total 6 2 4" xfId="17364" xr:uid="{00000000-0005-0000-0000-0000D4430000}"/>
    <cellStyle name="Total 6 2 4 2" xfId="35857" xr:uid="{593F37F1-0695-4B22-8FEF-8D68F3A471D5}"/>
    <cellStyle name="Total 6 2 5" xfId="17365" xr:uid="{00000000-0005-0000-0000-0000D5430000}"/>
    <cellStyle name="Total 6 2 5 2" xfId="35858" xr:uid="{0489429B-6D22-44AE-957D-D2B90A686CFC}"/>
    <cellStyle name="Total 6 2 6" xfId="35854" xr:uid="{60F905CB-F352-4902-A7AE-537299DC9A27}"/>
    <cellStyle name="Total 6 3" xfId="17366" xr:uid="{00000000-0005-0000-0000-0000D6430000}"/>
    <cellStyle name="Total 6 3 2" xfId="35859" xr:uid="{83E895AE-57A8-4905-AB24-5DBAD1B827A6}"/>
    <cellStyle name="Total 6 4" xfId="17367" xr:uid="{00000000-0005-0000-0000-0000D7430000}"/>
    <cellStyle name="Total 6 4 2" xfId="35860" xr:uid="{884F66B0-562C-4FA9-881E-0AFDF294F3A7}"/>
    <cellStyle name="Total 6 5" xfId="17368" xr:uid="{00000000-0005-0000-0000-0000D8430000}"/>
    <cellStyle name="Total 6 5 2" xfId="35861" xr:uid="{CCA6FE3C-7CB7-40BF-80DB-051AB1BAA9F0}"/>
    <cellStyle name="Total 6 6" xfId="17369" xr:uid="{00000000-0005-0000-0000-0000D9430000}"/>
    <cellStyle name="Total 6 6 2" xfId="35862" xr:uid="{7C59CDF8-0D09-441E-A44C-34D7AF4204A3}"/>
    <cellStyle name="Total 6 7" xfId="17370" xr:uid="{00000000-0005-0000-0000-0000DA430000}"/>
    <cellStyle name="Total 6 7 2" xfId="35863" xr:uid="{F37DE02B-6B6D-457B-AD1D-7D8AA34850C9}"/>
    <cellStyle name="Total 6 8" xfId="17371" xr:uid="{00000000-0005-0000-0000-0000DB430000}"/>
    <cellStyle name="Total 6 8 2" xfId="35864" xr:uid="{EED3D290-8627-41C7-AF67-84790833464F}"/>
    <cellStyle name="Total 6 9" xfId="17372" xr:uid="{00000000-0005-0000-0000-0000DC430000}"/>
    <cellStyle name="Total 6 9 2" xfId="35865" xr:uid="{9DFE3D9A-BAEB-46F2-992D-37F045BC43E7}"/>
    <cellStyle name="Total 7" xfId="17373" xr:uid="{00000000-0005-0000-0000-0000DD430000}"/>
    <cellStyle name="Total 7 10" xfId="17374" xr:uid="{00000000-0005-0000-0000-0000DE430000}"/>
    <cellStyle name="Total 7 10 2" xfId="35866" xr:uid="{27379C23-9FFA-4102-901E-1DC9CE590F68}"/>
    <cellStyle name="Total 7 11" xfId="23414" xr:uid="{2A304C10-B323-43A9-B982-BD2DFECE622B}"/>
    <cellStyle name="Total 7 2" xfId="17375" xr:uid="{00000000-0005-0000-0000-0000DF430000}"/>
    <cellStyle name="Total 7 2 2" xfId="35867" xr:uid="{4922B367-CBC8-4EBF-944B-625673392324}"/>
    <cellStyle name="Total 7 3" xfId="17376" xr:uid="{00000000-0005-0000-0000-0000E0430000}"/>
    <cellStyle name="Total 7 3 2" xfId="35868" xr:uid="{0589BC72-F7BC-473C-A781-81BCC427744A}"/>
    <cellStyle name="Total 7 4" xfId="17377" xr:uid="{00000000-0005-0000-0000-0000E1430000}"/>
    <cellStyle name="Total 7 4 2" xfId="35869" xr:uid="{9A5A400F-74A8-452C-A6F8-C6880279880D}"/>
    <cellStyle name="Total 7 5" xfId="17378" xr:uid="{00000000-0005-0000-0000-0000E2430000}"/>
    <cellStyle name="Total 7 5 2" xfId="35870" xr:uid="{A7AD26C2-442F-4F1D-858C-41400498457E}"/>
    <cellStyle name="Total 7 6" xfId="17379" xr:uid="{00000000-0005-0000-0000-0000E3430000}"/>
    <cellStyle name="Total 7 6 2" xfId="35871" xr:uid="{5DBCE150-1ED8-4B2E-B752-AE36A95BABA3}"/>
    <cellStyle name="Total 7 7" xfId="17380" xr:uid="{00000000-0005-0000-0000-0000E4430000}"/>
    <cellStyle name="Total 7 7 2" xfId="35872" xr:uid="{08493C8E-CFBE-4756-94DA-B84226271504}"/>
    <cellStyle name="Total 7 8" xfId="17381" xr:uid="{00000000-0005-0000-0000-0000E5430000}"/>
    <cellStyle name="Total 7 8 2" xfId="35873" xr:uid="{0D707533-2719-4363-AAC7-7E6227ABD63B}"/>
    <cellStyle name="Total 7 9" xfId="17382" xr:uid="{00000000-0005-0000-0000-0000E6430000}"/>
    <cellStyle name="Total 7 9 2" xfId="35874" xr:uid="{3DC498A1-1B21-47BF-A640-0E6A397676C3}"/>
    <cellStyle name="Total 8" xfId="17383" xr:uid="{00000000-0005-0000-0000-0000E7430000}"/>
    <cellStyle name="Total 8 10" xfId="17384" xr:uid="{00000000-0005-0000-0000-0000E8430000}"/>
    <cellStyle name="Total 8 10 2" xfId="35875" xr:uid="{BB4119F4-92EA-4B38-857E-95EFF7845F2A}"/>
    <cellStyle name="Total 8 11" xfId="23415" xr:uid="{07261F9D-53E5-45BE-BB19-FC20499691F5}"/>
    <cellStyle name="Total 8 2" xfId="17385" xr:uid="{00000000-0005-0000-0000-0000E9430000}"/>
    <cellStyle name="Total 8 2 2" xfId="35876" xr:uid="{E4404D23-C0BD-456D-B17A-9250FC3394AF}"/>
    <cellStyle name="Total 8 3" xfId="17386" xr:uid="{00000000-0005-0000-0000-0000EA430000}"/>
    <cellStyle name="Total 8 3 2" xfId="35877" xr:uid="{A136A189-330C-4701-9DA3-68D24805C02A}"/>
    <cellStyle name="Total 8 4" xfId="17387" xr:uid="{00000000-0005-0000-0000-0000EB430000}"/>
    <cellStyle name="Total 8 4 2" xfId="35878" xr:uid="{C60E9CD7-04D1-4F70-AA6C-38A84E3CD3EC}"/>
    <cellStyle name="Total 8 5" xfId="17388" xr:uid="{00000000-0005-0000-0000-0000EC430000}"/>
    <cellStyle name="Total 8 5 2" xfId="35879" xr:uid="{8B35D26E-E32B-4846-B2FC-B82207AEC8B0}"/>
    <cellStyle name="Total 8 6" xfId="17389" xr:uid="{00000000-0005-0000-0000-0000ED430000}"/>
    <cellStyle name="Total 8 6 2" xfId="35880" xr:uid="{E341EEC0-3E90-4A01-A30C-13EBCDD1908A}"/>
    <cellStyle name="Total 8 7" xfId="17390" xr:uid="{00000000-0005-0000-0000-0000EE430000}"/>
    <cellStyle name="Total 8 7 2" xfId="35881" xr:uid="{10922B8F-4A7D-4194-AA39-33AC55F3A40C}"/>
    <cellStyle name="Total 8 8" xfId="17391" xr:uid="{00000000-0005-0000-0000-0000EF430000}"/>
    <cellStyle name="Total 8 8 2" xfId="35882" xr:uid="{31C11AC4-19D6-49B3-B7FE-E85DAEE9B15A}"/>
    <cellStyle name="Total 8 9" xfId="17392" xr:uid="{00000000-0005-0000-0000-0000F0430000}"/>
    <cellStyle name="Total 8 9 2" xfId="35883" xr:uid="{B2B9A96C-4FDF-4950-A4EB-D54F15486BAA}"/>
    <cellStyle name="Total 9" xfId="17393" xr:uid="{00000000-0005-0000-0000-0000F1430000}"/>
    <cellStyle name="Total 9 10" xfId="17394" xr:uid="{00000000-0005-0000-0000-0000F2430000}"/>
    <cellStyle name="Total 9 10 2" xfId="35884" xr:uid="{00FE47DF-1C53-4F42-BEBC-F014218F3D07}"/>
    <cellStyle name="Total 9 11" xfId="23416" xr:uid="{1CB9F7DE-6913-4591-8639-884A6371E668}"/>
    <cellStyle name="Total 9 2" xfId="17395" xr:uid="{00000000-0005-0000-0000-0000F3430000}"/>
    <cellStyle name="Total 9 2 2" xfId="35885" xr:uid="{B2640C95-B31D-46E1-B5B7-5D2C341C6831}"/>
    <cellStyle name="Total 9 3" xfId="17396" xr:uid="{00000000-0005-0000-0000-0000F4430000}"/>
    <cellStyle name="Total 9 3 2" xfId="35886" xr:uid="{843C7A1A-D650-49CA-8939-6D70CA789DE1}"/>
    <cellStyle name="Total 9 4" xfId="17397" xr:uid="{00000000-0005-0000-0000-0000F5430000}"/>
    <cellStyle name="Total 9 4 2" xfId="35887" xr:uid="{900976D6-A6F5-46FE-A265-0DFEFDAE7671}"/>
    <cellStyle name="Total 9 5" xfId="17398" xr:uid="{00000000-0005-0000-0000-0000F6430000}"/>
    <cellStyle name="Total 9 5 2" xfId="35888" xr:uid="{79695290-FCD0-4358-8790-C8C6273B9385}"/>
    <cellStyle name="Total 9 6" xfId="17399" xr:uid="{00000000-0005-0000-0000-0000F7430000}"/>
    <cellStyle name="Total 9 6 2" xfId="35889" xr:uid="{4757E5BE-2968-4FDC-A453-5A304E38B209}"/>
    <cellStyle name="Total 9 7" xfId="17400" xr:uid="{00000000-0005-0000-0000-0000F8430000}"/>
    <cellStyle name="Total 9 7 2" xfId="35890" xr:uid="{1910D122-AE78-4AD3-9659-F07D12D5C473}"/>
    <cellStyle name="Total 9 8" xfId="17401" xr:uid="{00000000-0005-0000-0000-0000F9430000}"/>
    <cellStyle name="Total 9 8 2" xfId="35891" xr:uid="{7AE6E346-7BDD-4B28-A739-CA123A0619B2}"/>
    <cellStyle name="Total 9 9" xfId="17402" xr:uid="{00000000-0005-0000-0000-0000FA430000}"/>
    <cellStyle name="Total 9 9 2" xfId="35892" xr:uid="{EAD3221F-596A-4832-8EB5-96C50A4BD47A}"/>
    <cellStyle name="Überschrift" xfId="17403" xr:uid="{00000000-0005-0000-0000-0000FB430000}"/>
    <cellStyle name="Überschrift 1" xfId="17404" xr:uid="{00000000-0005-0000-0000-0000FC430000}"/>
    <cellStyle name="Überschrift 1 10" xfId="17405" xr:uid="{00000000-0005-0000-0000-0000FD430000}"/>
    <cellStyle name="Überschrift 1 10 2" xfId="35893" xr:uid="{BE1369FE-F43E-4863-BC57-2F1E9DB2093C}"/>
    <cellStyle name="Überschrift 1 11" xfId="23418" xr:uid="{3BAB3457-6FF6-4651-87D4-A65CD91E4A61}"/>
    <cellStyle name="Überschrift 1 2" xfId="17406" xr:uid="{00000000-0005-0000-0000-0000FE430000}"/>
    <cellStyle name="Überschrift 1 2 2" xfId="35894" xr:uid="{DBCF9AD8-D7EF-469B-84FE-4B91DFFF4461}"/>
    <cellStyle name="Überschrift 1 3" xfId="17407" xr:uid="{00000000-0005-0000-0000-0000FF430000}"/>
    <cellStyle name="Überschrift 1 3 2" xfId="35895" xr:uid="{40251D9C-39FA-4259-98CE-2F7F5E76281B}"/>
    <cellStyle name="Überschrift 1 4" xfId="17408" xr:uid="{00000000-0005-0000-0000-000000440000}"/>
    <cellStyle name="Überschrift 1 4 2" xfId="35896" xr:uid="{D51D8427-12A7-4E76-951D-5E4DA21DE935}"/>
    <cellStyle name="Überschrift 1 5" xfId="17409" xr:uid="{00000000-0005-0000-0000-000001440000}"/>
    <cellStyle name="Überschrift 1 5 2" xfId="35897" xr:uid="{470F432A-C887-44DF-B567-69342EACF862}"/>
    <cellStyle name="Überschrift 1 6" xfId="17410" xr:uid="{00000000-0005-0000-0000-000002440000}"/>
    <cellStyle name="Überschrift 1 6 2" xfId="35898" xr:uid="{F42560FB-782A-4F19-9AFC-7D83764D535F}"/>
    <cellStyle name="Überschrift 1 7" xfId="17411" xr:uid="{00000000-0005-0000-0000-000003440000}"/>
    <cellStyle name="Überschrift 1 7 2" xfId="35899" xr:uid="{5E481CD9-1112-49D1-A2A3-E21BBEFAD452}"/>
    <cellStyle name="Überschrift 1 8" xfId="17412" xr:uid="{00000000-0005-0000-0000-000004440000}"/>
    <cellStyle name="Überschrift 1 8 2" xfId="35900" xr:uid="{C7FEAEAC-6049-4E2E-B789-4D923E74BC43}"/>
    <cellStyle name="Überschrift 1 9" xfId="17413" xr:uid="{00000000-0005-0000-0000-000005440000}"/>
    <cellStyle name="Überschrift 1 9 2" xfId="35901" xr:uid="{E0B50750-A739-4576-87DE-26D8A571D821}"/>
    <cellStyle name="Überschrift 10" xfId="17414" xr:uid="{00000000-0005-0000-0000-000006440000}"/>
    <cellStyle name="Überschrift 10 2" xfId="35902" xr:uid="{A1BD6E03-582D-4D0C-9FDB-6FDEC1761EDA}"/>
    <cellStyle name="Überschrift 11" xfId="17415" xr:uid="{00000000-0005-0000-0000-000007440000}"/>
    <cellStyle name="Überschrift 11 2" xfId="35903" xr:uid="{D07ED3F0-AE51-4B33-9853-FDCD66846212}"/>
    <cellStyle name="Überschrift 12" xfId="17416" xr:uid="{00000000-0005-0000-0000-000008440000}"/>
    <cellStyle name="Überschrift 12 2" xfId="35904" xr:uid="{173D316B-56B5-4085-AF93-E441DB51E6DA}"/>
    <cellStyle name="Überschrift 13" xfId="17417" xr:uid="{00000000-0005-0000-0000-000009440000}"/>
    <cellStyle name="Überschrift 13 2" xfId="35905" xr:uid="{151FE85E-8626-4707-AF36-B2262AB45F56}"/>
    <cellStyle name="Überschrift 14" xfId="23417" xr:uid="{CFB69EBF-6029-440F-BACA-5BFDBA2BA785}"/>
    <cellStyle name="Überschrift 2" xfId="17418" xr:uid="{00000000-0005-0000-0000-00000A440000}"/>
    <cellStyle name="Überschrift 2 10" xfId="17419" xr:uid="{00000000-0005-0000-0000-00000B440000}"/>
    <cellStyle name="Überschrift 2 10 2" xfId="35906" xr:uid="{73D095C2-5981-4132-8222-5C88FB910EDE}"/>
    <cellStyle name="Überschrift 2 11" xfId="23419" xr:uid="{165123A2-16B6-433E-A6B0-0F81A88C70C5}"/>
    <cellStyle name="Überschrift 2 2" xfId="17420" xr:uid="{00000000-0005-0000-0000-00000C440000}"/>
    <cellStyle name="Überschrift 2 2 2" xfId="35907" xr:uid="{DD14D1C8-D4BB-4B5C-95ED-4453B571CA20}"/>
    <cellStyle name="Überschrift 2 3" xfId="17421" xr:uid="{00000000-0005-0000-0000-00000D440000}"/>
    <cellStyle name="Überschrift 2 3 2" xfId="35908" xr:uid="{6E2D7AB8-75B1-4C62-9AE3-8DA54F403A38}"/>
    <cellStyle name="Überschrift 2 4" xfId="17422" xr:uid="{00000000-0005-0000-0000-00000E440000}"/>
    <cellStyle name="Überschrift 2 4 2" xfId="35909" xr:uid="{409D17D8-675D-463B-9D07-9B62FD4CA544}"/>
    <cellStyle name="Überschrift 2 5" xfId="17423" xr:uid="{00000000-0005-0000-0000-00000F440000}"/>
    <cellStyle name="Überschrift 2 5 2" xfId="35910" xr:uid="{E26CA906-A382-4F52-BF75-25264C80F811}"/>
    <cellStyle name="Überschrift 2 6" xfId="17424" xr:uid="{00000000-0005-0000-0000-000010440000}"/>
    <cellStyle name="Überschrift 2 6 2" xfId="35911" xr:uid="{7443136C-40C4-4833-8716-EF2D4E70F4D9}"/>
    <cellStyle name="Überschrift 2 7" xfId="17425" xr:uid="{00000000-0005-0000-0000-000011440000}"/>
    <cellStyle name="Überschrift 2 7 2" xfId="35912" xr:uid="{2F23BA4B-176F-4F87-BE12-5AA88FD73505}"/>
    <cellStyle name="Überschrift 2 8" xfId="17426" xr:uid="{00000000-0005-0000-0000-000012440000}"/>
    <cellStyle name="Überschrift 2 8 2" xfId="35913" xr:uid="{DB8A1C49-8553-4031-8100-BB79E1E9EED3}"/>
    <cellStyle name="Überschrift 2 9" xfId="17427" xr:uid="{00000000-0005-0000-0000-000013440000}"/>
    <cellStyle name="Überschrift 2 9 2" xfId="35914" xr:uid="{2DE67396-84FC-43C2-AFEC-5B2873C892F0}"/>
    <cellStyle name="Überschrift 3" xfId="17428" xr:uid="{00000000-0005-0000-0000-000014440000}"/>
    <cellStyle name="Überschrift 3 10" xfId="17429" xr:uid="{00000000-0005-0000-0000-000015440000}"/>
    <cellStyle name="Überschrift 3 10 2" xfId="35915" xr:uid="{51121124-A4D9-4A20-9BFA-0C8C4EF421E7}"/>
    <cellStyle name="Überschrift 3 11" xfId="23420" xr:uid="{9D0C4132-BF00-4E10-9FAA-89EF7DA941BF}"/>
    <cellStyle name="Überschrift 3 2" xfId="17430" xr:uid="{00000000-0005-0000-0000-000016440000}"/>
    <cellStyle name="Überschrift 3 2 2" xfId="35916" xr:uid="{7796DE68-4967-46ED-B640-6F83BF71894F}"/>
    <cellStyle name="Überschrift 3 3" xfId="17431" xr:uid="{00000000-0005-0000-0000-000017440000}"/>
    <cellStyle name="Überschrift 3 3 2" xfId="35917" xr:uid="{D31E86C0-623D-429B-ADE9-3833FF785247}"/>
    <cellStyle name="Überschrift 3 4" xfId="17432" xr:uid="{00000000-0005-0000-0000-000018440000}"/>
    <cellStyle name="Überschrift 3 4 2" xfId="35918" xr:uid="{0C65F514-21B3-49DD-A384-D904CA9AF3CF}"/>
    <cellStyle name="Überschrift 3 5" xfId="17433" xr:uid="{00000000-0005-0000-0000-000019440000}"/>
    <cellStyle name="Überschrift 3 5 2" xfId="35919" xr:uid="{CDCA700A-347A-49A4-8109-9654A89E68F6}"/>
    <cellStyle name="Überschrift 3 6" xfId="17434" xr:uid="{00000000-0005-0000-0000-00001A440000}"/>
    <cellStyle name="Überschrift 3 6 2" xfId="35920" xr:uid="{82E5C49A-6259-4961-AA22-0F1CBB8EE273}"/>
    <cellStyle name="Überschrift 3 7" xfId="17435" xr:uid="{00000000-0005-0000-0000-00001B440000}"/>
    <cellStyle name="Überschrift 3 7 2" xfId="35921" xr:uid="{E1D58263-6AB0-4692-88C5-E5F93A58C293}"/>
    <cellStyle name="Überschrift 3 8" xfId="17436" xr:uid="{00000000-0005-0000-0000-00001C440000}"/>
    <cellStyle name="Überschrift 3 8 2" xfId="35922" xr:uid="{84750BFD-C564-414F-8976-2F6B6D5F6742}"/>
    <cellStyle name="Überschrift 3 9" xfId="17437" xr:uid="{00000000-0005-0000-0000-00001D440000}"/>
    <cellStyle name="Überschrift 3 9 2" xfId="35923" xr:uid="{9BCFD823-DA08-45A7-AF21-412F4A6E0198}"/>
    <cellStyle name="Überschrift 4" xfId="17438" xr:uid="{00000000-0005-0000-0000-00001E440000}"/>
    <cellStyle name="Überschrift 4 10" xfId="17439" xr:uid="{00000000-0005-0000-0000-00001F440000}"/>
    <cellStyle name="Überschrift 4 10 2" xfId="35924" xr:uid="{D852F060-3155-45E0-AE3B-7A7F1A79C68A}"/>
    <cellStyle name="Überschrift 4 11" xfId="23421" xr:uid="{84E8D21A-B6B5-4D21-BF09-6CA9DDE630DE}"/>
    <cellStyle name="Überschrift 4 2" xfId="17440" xr:uid="{00000000-0005-0000-0000-000020440000}"/>
    <cellStyle name="Überschrift 4 2 2" xfId="35925" xr:uid="{3AB1B386-53C7-4F60-B6C8-70DD1AAE2309}"/>
    <cellStyle name="Überschrift 4 3" xfId="17441" xr:uid="{00000000-0005-0000-0000-000021440000}"/>
    <cellStyle name="Überschrift 4 3 2" xfId="35926" xr:uid="{EDBB5A1D-CA2B-49D2-B1E5-B8E87B3C23ED}"/>
    <cellStyle name="Überschrift 4 4" xfId="17442" xr:uid="{00000000-0005-0000-0000-000022440000}"/>
    <cellStyle name="Überschrift 4 4 2" xfId="35927" xr:uid="{2F8319C9-6C97-4E2A-982A-18EABEB703EB}"/>
    <cellStyle name="Überschrift 4 5" xfId="17443" xr:uid="{00000000-0005-0000-0000-000023440000}"/>
    <cellStyle name="Überschrift 4 5 2" xfId="35928" xr:uid="{E92DCF41-DB5A-4466-8790-19072A1CF518}"/>
    <cellStyle name="Überschrift 4 6" xfId="17444" xr:uid="{00000000-0005-0000-0000-000024440000}"/>
    <cellStyle name="Überschrift 4 6 2" xfId="35929" xr:uid="{E0461C24-5B2B-4D7E-ACA5-82B5BE83D9E9}"/>
    <cellStyle name="Überschrift 4 7" xfId="17445" xr:uid="{00000000-0005-0000-0000-000025440000}"/>
    <cellStyle name="Überschrift 4 7 2" xfId="35930" xr:uid="{C5FE3E90-2966-413B-8B2F-F5DCA650354F}"/>
    <cellStyle name="Überschrift 4 8" xfId="17446" xr:uid="{00000000-0005-0000-0000-000026440000}"/>
    <cellStyle name="Überschrift 4 8 2" xfId="35931" xr:uid="{4F295E43-8511-4191-9CE0-F2A7F7AEFD91}"/>
    <cellStyle name="Überschrift 4 9" xfId="17447" xr:uid="{00000000-0005-0000-0000-000027440000}"/>
    <cellStyle name="Überschrift 4 9 2" xfId="35932" xr:uid="{17F75749-AED4-42DE-9C53-3946396A5008}"/>
    <cellStyle name="Überschrift 5" xfId="17448" xr:uid="{00000000-0005-0000-0000-000028440000}"/>
    <cellStyle name="Überschrift 5 2" xfId="35933" xr:uid="{40696D62-CE1E-4173-AC78-C89AD8705D8E}"/>
    <cellStyle name="Überschrift 6" xfId="17449" xr:uid="{00000000-0005-0000-0000-000029440000}"/>
    <cellStyle name="Überschrift 6 2" xfId="35934" xr:uid="{5D2ECBDB-9210-4197-81DD-052A9BD0B29B}"/>
    <cellStyle name="Überschrift 7" xfId="17450" xr:uid="{00000000-0005-0000-0000-00002A440000}"/>
    <cellStyle name="Überschrift 7 2" xfId="35935" xr:uid="{EFF1C9F1-5765-4CB1-B5DA-32CAA5305C8F}"/>
    <cellStyle name="Überschrift 8" xfId="17451" xr:uid="{00000000-0005-0000-0000-00002B440000}"/>
    <cellStyle name="Überschrift 8 2" xfId="35936" xr:uid="{9AE6860D-8EBF-4F2F-B7DF-B25AB0559810}"/>
    <cellStyle name="Überschrift 9" xfId="17452" xr:uid="{00000000-0005-0000-0000-00002C440000}"/>
    <cellStyle name="Überschrift 9 2" xfId="35937" xr:uid="{AA00B161-DFE4-4175-A67B-1E4AED330DDC}"/>
    <cellStyle name="Unit" xfId="23763" xr:uid="{B039842D-F3A6-466A-9584-769FFC45E904}"/>
    <cellStyle name="Unit 2" xfId="23764" xr:uid="{90A71926-22CC-495C-AF25-10D7C83DB646}"/>
    <cellStyle name="Unit 2 2" xfId="23765" xr:uid="{B76ECF83-0DCE-4BC9-82E4-8E3C37F14F14}"/>
    <cellStyle name="Valuutta_Layo9704" xfId="17453" xr:uid="{00000000-0005-0000-0000-00002D440000}"/>
    <cellStyle name="Verknüpfte Zelle" xfId="17454" xr:uid="{00000000-0005-0000-0000-00002E440000}"/>
    <cellStyle name="Verknüpfte Zelle 10" xfId="17455" xr:uid="{00000000-0005-0000-0000-00002F440000}"/>
    <cellStyle name="Verknüpfte Zelle 10 2" xfId="35938" xr:uid="{76900B7D-51D8-4A64-A628-EB0FE91DCE0E}"/>
    <cellStyle name="Verknüpfte Zelle 11" xfId="23422" xr:uid="{D3F4B89C-241C-4966-947B-C998BB71A45C}"/>
    <cellStyle name="Verknüpfte Zelle 2" xfId="17456" xr:uid="{00000000-0005-0000-0000-000030440000}"/>
    <cellStyle name="Verknüpfte Zelle 2 2" xfId="35939" xr:uid="{F73F929A-6F61-4D29-BFCC-E026067B2986}"/>
    <cellStyle name="Verknüpfte Zelle 3" xfId="17457" xr:uid="{00000000-0005-0000-0000-000031440000}"/>
    <cellStyle name="Verknüpfte Zelle 3 2" xfId="35940" xr:uid="{726A60E9-69D4-412E-A05F-56F8EE562680}"/>
    <cellStyle name="Verknüpfte Zelle 4" xfId="17458" xr:uid="{00000000-0005-0000-0000-000032440000}"/>
    <cellStyle name="Verknüpfte Zelle 4 2" xfId="35941" xr:uid="{83334F92-8FDB-417F-A7A1-9940A7938613}"/>
    <cellStyle name="Verknüpfte Zelle 5" xfId="17459" xr:uid="{00000000-0005-0000-0000-000033440000}"/>
    <cellStyle name="Verknüpfte Zelle 5 2" xfId="35942" xr:uid="{1EE5A931-2813-4BE1-953F-856188F6C380}"/>
    <cellStyle name="Verknüpfte Zelle 6" xfId="17460" xr:uid="{00000000-0005-0000-0000-000034440000}"/>
    <cellStyle name="Verknüpfte Zelle 6 2" xfId="35943" xr:uid="{2CBB43C3-948D-4C87-A40B-E100F1661695}"/>
    <cellStyle name="Verknüpfte Zelle 7" xfId="17461" xr:uid="{00000000-0005-0000-0000-000035440000}"/>
    <cellStyle name="Verknüpfte Zelle 7 2" xfId="35944" xr:uid="{194DDB36-CA06-49E4-B7AA-138EF2B7FFE9}"/>
    <cellStyle name="Verknüpfte Zelle 8" xfId="17462" xr:uid="{00000000-0005-0000-0000-000036440000}"/>
    <cellStyle name="Verknüpfte Zelle 8 2" xfId="35945" xr:uid="{66AFA685-04FF-491C-9723-67475EA9B6EC}"/>
    <cellStyle name="Verknüpfte Zelle 9" xfId="17463" xr:uid="{00000000-0005-0000-0000-000037440000}"/>
    <cellStyle name="Verknüpfte Zelle 9 2" xfId="35946" xr:uid="{686FF69F-3E18-4BC3-BE55-ACDE7D68FA1E}"/>
    <cellStyle name="Vírgula 2" xfId="18006" xr:uid="{92AA5C72-D51E-40FC-A0ED-9A039C6EC9B9}"/>
    <cellStyle name="Vírgula 2 2" xfId="19430" xr:uid="{36303F05-53BD-4E11-911C-0D3002442E0F}"/>
    <cellStyle name="Vírgula 2 2 2" xfId="36423" xr:uid="{FCB1B7E5-8EE2-4EDE-9E02-05216E36870D}"/>
    <cellStyle name="Vírgula 2 2 3" xfId="38908" xr:uid="{D3D6D549-6934-4062-9163-7240A01AD39B}"/>
    <cellStyle name="Vírgula 2 2 4" xfId="41386" xr:uid="{CE5562E0-331C-43CD-9EAC-20DF5FE52A8A}"/>
    <cellStyle name="Vírgula 2 2 5" xfId="43866" xr:uid="{FD81FE01-BCAF-47F1-9594-422FA319617C}"/>
    <cellStyle name="Vírgula 2 3" xfId="18016" xr:uid="{FFBBE029-919E-4677-97FD-83EA17AC6244}"/>
    <cellStyle name="Vírgula 2 4" xfId="24528" xr:uid="{91497919-656B-4921-9AD7-D318D64E1724}"/>
    <cellStyle name="Vírgula 2 5" xfId="38387" xr:uid="{EE5D6FA2-6524-404E-8DBE-FB159D77DE4E}"/>
    <cellStyle name="Vírgula 2 6" xfId="40867" xr:uid="{4AA1C64F-1B21-411A-A48B-01CD3354E871}"/>
    <cellStyle name="Vírgula 2 7" xfId="43345" xr:uid="{422B4A0D-BF8E-40E4-90A4-88AD92A7C514}"/>
    <cellStyle name="Warnender Text" xfId="17464" xr:uid="{00000000-0005-0000-0000-000038440000}"/>
    <cellStyle name="Warnender Text 10" xfId="17465" xr:uid="{00000000-0005-0000-0000-000039440000}"/>
    <cellStyle name="Warnender Text 10 2" xfId="35947" xr:uid="{C9AFD805-F124-4FA4-89DB-10971DD8934E}"/>
    <cellStyle name="Warnender Text 11" xfId="23423" xr:uid="{2BA89238-F782-4BA9-921A-CAE372FC1318}"/>
    <cellStyle name="Warnender Text 2" xfId="17466" xr:uid="{00000000-0005-0000-0000-00003A440000}"/>
    <cellStyle name="Warnender Text 2 2" xfId="35948" xr:uid="{B3358F96-AFD4-4A4F-A6ED-8344EFF43258}"/>
    <cellStyle name="Warnender Text 3" xfId="17467" xr:uid="{00000000-0005-0000-0000-00003B440000}"/>
    <cellStyle name="Warnender Text 3 2" xfId="35949" xr:uid="{C59DACE2-3406-4783-8D02-45FDF9D89316}"/>
    <cellStyle name="Warnender Text 4" xfId="17468" xr:uid="{00000000-0005-0000-0000-00003C440000}"/>
    <cellStyle name="Warnender Text 4 2" xfId="35950" xr:uid="{597FFB99-34D7-4762-BBE7-C77B4380F946}"/>
    <cellStyle name="Warnender Text 5" xfId="17469" xr:uid="{00000000-0005-0000-0000-00003D440000}"/>
    <cellStyle name="Warnender Text 5 2" xfId="35951" xr:uid="{779B2EE6-11AC-495C-A359-D34A21900C51}"/>
    <cellStyle name="Warnender Text 6" xfId="17470" xr:uid="{00000000-0005-0000-0000-00003E440000}"/>
    <cellStyle name="Warnender Text 6 2" xfId="35952" xr:uid="{E1AFA48B-6C25-44A7-8952-2712D2F91263}"/>
    <cellStyle name="Warnender Text 7" xfId="17471" xr:uid="{00000000-0005-0000-0000-00003F440000}"/>
    <cellStyle name="Warnender Text 7 2" xfId="35953" xr:uid="{7518D44F-1380-4763-8FD4-E9851B930551}"/>
    <cellStyle name="Warnender Text 8" xfId="17472" xr:uid="{00000000-0005-0000-0000-000040440000}"/>
    <cellStyle name="Warnender Text 8 2" xfId="35954" xr:uid="{98196A58-9291-4236-9A59-F3C7F4FA7F5E}"/>
    <cellStyle name="Warnender Text 9" xfId="17473" xr:uid="{00000000-0005-0000-0000-000041440000}"/>
    <cellStyle name="Warnender Text 9 2" xfId="35955" xr:uid="{ED4E9E77-2722-4A09-A853-756517FBCE50}"/>
    <cellStyle name="Warning Text" xfId="19447" builtinId="11" customBuiltin="1"/>
    <cellStyle name="Warning Text 10" xfId="17474" xr:uid="{00000000-0005-0000-0000-000042440000}"/>
    <cellStyle name="Warning Text 10 10" xfId="17475" xr:uid="{00000000-0005-0000-0000-000043440000}"/>
    <cellStyle name="Warning Text 10 10 2" xfId="35956" xr:uid="{771CDF3A-71EC-4888-BF24-DEF04B08E2B3}"/>
    <cellStyle name="Warning Text 10 11" xfId="23424" xr:uid="{4405A1FA-D943-4513-BFFF-BC4BFDABFDA0}"/>
    <cellStyle name="Warning Text 10 2" xfId="17476" xr:uid="{00000000-0005-0000-0000-000044440000}"/>
    <cellStyle name="Warning Text 10 2 2" xfId="35957" xr:uid="{538F8F62-9354-4725-9AE5-CE585015B718}"/>
    <cellStyle name="Warning Text 10 3" xfId="17477" xr:uid="{00000000-0005-0000-0000-000045440000}"/>
    <cellStyle name="Warning Text 10 3 2" xfId="35958" xr:uid="{73B7F3A1-20A1-49FD-A62D-5A4236C6FE2B}"/>
    <cellStyle name="Warning Text 10 4" xfId="17478" xr:uid="{00000000-0005-0000-0000-000046440000}"/>
    <cellStyle name="Warning Text 10 4 2" xfId="35959" xr:uid="{672C31AF-EDAC-4418-9A7F-6FAABF913328}"/>
    <cellStyle name="Warning Text 10 5" xfId="17479" xr:uid="{00000000-0005-0000-0000-000047440000}"/>
    <cellStyle name="Warning Text 10 5 2" xfId="35960" xr:uid="{900CB476-B95F-4F67-946C-BD24419F5705}"/>
    <cellStyle name="Warning Text 10 6" xfId="17480" xr:uid="{00000000-0005-0000-0000-000048440000}"/>
    <cellStyle name="Warning Text 10 6 2" xfId="35961" xr:uid="{C7D60F7B-9140-4943-AE1C-4DB07CEE00D7}"/>
    <cellStyle name="Warning Text 10 7" xfId="17481" xr:uid="{00000000-0005-0000-0000-000049440000}"/>
    <cellStyle name="Warning Text 10 7 2" xfId="35962" xr:uid="{1C67A055-3BCA-41CC-ACDF-BAD1A9E6001D}"/>
    <cellStyle name="Warning Text 10 8" xfId="17482" xr:uid="{00000000-0005-0000-0000-00004A440000}"/>
    <cellStyle name="Warning Text 10 8 2" xfId="35963" xr:uid="{0BBFB319-B19D-474E-B4F8-039BE4D56A89}"/>
    <cellStyle name="Warning Text 10 9" xfId="17483" xr:uid="{00000000-0005-0000-0000-00004B440000}"/>
    <cellStyle name="Warning Text 10 9 2" xfId="35964" xr:uid="{CFF1AD7C-623C-4710-879F-1627AAE2DE16}"/>
    <cellStyle name="Warning Text 11" xfId="17484" xr:uid="{00000000-0005-0000-0000-00004C440000}"/>
    <cellStyle name="Warning Text 11 10" xfId="17485" xr:uid="{00000000-0005-0000-0000-00004D440000}"/>
    <cellStyle name="Warning Text 11 10 2" xfId="35965" xr:uid="{6FCC9FFF-0A5D-4FC1-89B4-14E2E36980FB}"/>
    <cellStyle name="Warning Text 11 11" xfId="23425" xr:uid="{0CA69219-6D28-4FDF-94C9-665E7B667661}"/>
    <cellStyle name="Warning Text 11 2" xfId="17486" xr:uid="{00000000-0005-0000-0000-00004E440000}"/>
    <cellStyle name="Warning Text 11 2 2" xfId="35966" xr:uid="{9852C08A-BDDD-4EC9-B2B6-2496A68710D1}"/>
    <cellStyle name="Warning Text 11 3" xfId="17487" xr:uid="{00000000-0005-0000-0000-00004F440000}"/>
    <cellStyle name="Warning Text 11 3 2" xfId="35967" xr:uid="{CDDFCEEB-986F-40F3-B405-0D50A77BFD86}"/>
    <cellStyle name="Warning Text 11 4" xfId="17488" xr:uid="{00000000-0005-0000-0000-000050440000}"/>
    <cellStyle name="Warning Text 11 4 2" xfId="35968" xr:uid="{0BFC374B-C187-45B1-8F11-09278B5453D3}"/>
    <cellStyle name="Warning Text 11 5" xfId="17489" xr:uid="{00000000-0005-0000-0000-000051440000}"/>
    <cellStyle name="Warning Text 11 5 2" xfId="35969" xr:uid="{D8A87A27-9EAC-422A-832C-429C7E7D888B}"/>
    <cellStyle name="Warning Text 11 6" xfId="17490" xr:uid="{00000000-0005-0000-0000-000052440000}"/>
    <cellStyle name="Warning Text 11 6 2" xfId="35970" xr:uid="{50872F46-2F07-408B-823E-79B1C8A635D0}"/>
    <cellStyle name="Warning Text 11 7" xfId="17491" xr:uid="{00000000-0005-0000-0000-000053440000}"/>
    <cellStyle name="Warning Text 11 7 2" xfId="35971" xr:uid="{46B8886B-0F40-497D-828D-2CA1F412475A}"/>
    <cellStyle name="Warning Text 11 8" xfId="17492" xr:uid="{00000000-0005-0000-0000-000054440000}"/>
    <cellStyle name="Warning Text 11 8 2" xfId="35972" xr:uid="{51911EEB-E781-44A7-BCB7-A202B5B0E4EA}"/>
    <cellStyle name="Warning Text 11 9" xfId="17493" xr:uid="{00000000-0005-0000-0000-000055440000}"/>
    <cellStyle name="Warning Text 11 9 2" xfId="35973" xr:uid="{E07E61A8-CD4D-4AF7-B453-E16B1FCE8C1F}"/>
    <cellStyle name="Warning Text 12" xfId="17494" xr:uid="{00000000-0005-0000-0000-000056440000}"/>
    <cellStyle name="Warning Text 12 10" xfId="17495" xr:uid="{00000000-0005-0000-0000-000057440000}"/>
    <cellStyle name="Warning Text 12 10 2" xfId="35974" xr:uid="{A6C51FE2-A9AE-4149-BD34-B8BF59695C40}"/>
    <cellStyle name="Warning Text 12 11" xfId="23426" xr:uid="{E4E04362-429D-4624-A623-9EE315C67E36}"/>
    <cellStyle name="Warning Text 12 2" xfId="17496" xr:uid="{00000000-0005-0000-0000-000058440000}"/>
    <cellStyle name="Warning Text 12 2 2" xfId="35975" xr:uid="{97CD32FF-AA26-476E-8E34-E7FDA96D8868}"/>
    <cellStyle name="Warning Text 12 3" xfId="17497" xr:uid="{00000000-0005-0000-0000-000059440000}"/>
    <cellStyle name="Warning Text 12 3 2" xfId="35976" xr:uid="{38044787-555E-421A-9954-107E0DC4CC7C}"/>
    <cellStyle name="Warning Text 12 4" xfId="17498" xr:uid="{00000000-0005-0000-0000-00005A440000}"/>
    <cellStyle name="Warning Text 12 4 2" xfId="35977" xr:uid="{8D8BD107-2F8C-4CC8-A535-1DF95E223E9F}"/>
    <cellStyle name="Warning Text 12 5" xfId="17499" xr:uid="{00000000-0005-0000-0000-00005B440000}"/>
    <cellStyle name="Warning Text 12 5 2" xfId="35978" xr:uid="{5B516309-288B-4A36-A2D7-32357387209B}"/>
    <cellStyle name="Warning Text 12 6" xfId="17500" xr:uid="{00000000-0005-0000-0000-00005C440000}"/>
    <cellStyle name="Warning Text 12 6 2" xfId="35979" xr:uid="{3BFAB495-036C-485E-8F77-F0DD3F0426E8}"/>
    <cellStyle name="Warning Text 12 7" xfId="17501" xr:uid="{00000000-0005-0000-0000-00005D440000}"/>
    <cellStyle name="Warning Text 12 7 2" xfId="35980" xr:uid="{5A6AF075-EA33-42AD-A305-600A18D59551}"/>
    <cellStyle name="Warning Text 12 8" xfId="17502" xr:uid="{00000000-0005-0000-0000-00005E440000}"/>
    <cellStyle name="Warning Text 12 8 2" xfId="35981" xr:uid="{727D1992-B883-4DB9-A61F-B9F4728747BB}"/>
    <cellStyle name="Warning Text 12 9" xfId="17503" xr:uid="{00000000-0005-0000-0000-00005F440000}"/>
    <cellStyle name="Warning Text 12 9 2" xfId="35982" xr:uid="{A43B6597-097B-49F4-9C91-23F1074639BD}"/>
    <cellStyle name="Warning Text 13" xfId="17504" xr:uid="{00000000-0005-0000-0000-000060440000}"/>
    <cellStyle name="Warning Text 13 10" xfId="17505" xr:uid="{00000000-0005-0000-0000-000061440000}"/>
    <cellStyle name="Warning Text 13 10 2" xfId="35983" xr:uid="{4DFBF1D2-DAA5-44AF-92EC-A0723E048D90}"/>
    <cellStyle name="Warning Text 13 11" xfId="23427" xr:uid="{EFB3829D-2CE6-4BB2-92CC-5D4D9FDDCB76}"/>
    <cellStyle name="Warning Text 13 2" xfId="17506" xr:uid="{00000000-0005-0000-0000-000062440000}"/>
    <cellStyle name="Warning Text 13 2 2" xfId="35984" xr:uid="{FA11AE31-4271-4098-8A3C-6F0395828C3D}"/>
    <cellStyle name="Warning Text 13 3" xfId="17507" xr:uid="{00000000-0005-0000-0000-000063440000}"/>
    <cellStyle name="Warning Text 13 3 2" xfId="35985" xr:uid="{4C65992C-AA9B-4B1D-A869-2EE68910ACB2}"/>
    <cellStyle name="Warning Text 13 4" xfId="17508" xr:uid="{00000000-0005-0000-0000-000064440000}"/>
    <cellStyle name="Warning Text 13 4 2" xfId="35986" xr:uid="{9A0ED85B-B678-4E2A-8673-D5481B9E2D85}"/>
    <cellStyle name="Warning Text 13 5" xfId="17509" xr:uid="{00000000-0005-0000-0000-000065440000}"/>
    <cellStyle name="Warning Text 13 5 2" xfId="35987" xr:uid="{8C7843A9-3BB1-4B7E-B43E-22B8D5990ADA}"/>
    <cellStyle name="Warning Text 13 6" xfId="17510" xr:uid="{00000000-0005-0000-0000-000066440000}"/>
    <cellStyle name="Warning Text 13 6 2" xfId="35988" xr:uid="{EACBDB28-F6AE-46E3-A1C8-1E5370F8056F}"/>
    <cellStyle name="Warning Text 13 7" xfId="17511" xr:uid="{00000000-0005-0000-0000-000067440000}"/>
    <cellStyle name="Warning Text 13 7 2" xfId="35989" xr:uid="{513C970D-6248-43CA-A145-4C05E8BFA2EE}"/>
    <cellStyle name="Warning Text 13 8" xfId="17512" xr:uid="{00000000-0005-0000-0000-000068440000}"/>
    <cellStyle name="Warning Text 13 8 2" xfId="35990" xr:uid="{34E7F3BE-654A-4C02-8F76-2C1FD367491A}"/>
    <cellStyle name="Warning Text 13 9" xfId="17513" xr:uid="{00000000-0005-0000-0000-000069440000}"/>
    <cellStyle name="Warning Text 13 9 2" xfId="35991" xr:uid="{CD3E104F-6A1B-4555-AAF4-B075BD45104C}"/>
    <cellStyle name="Warning Text 14" xfId="17514" xr:uid="{00000000-0005-0000-0000-00006A440000}"/>
    <cellStyle name="Warning Text 14 10" xfId="17515" xr:uid="{00000000-0005-0000-0000-00006B440000}"/>
    <cellStyle name="Warning Text 14 10 2" xfId="35992" xr:uid="{C0B5F39C-379E-4C84-A126-C094B78B8C05}"/>
    <cellStyle name="Warning Text 14 11" xfId="23428" xr:uid="{17D3CBC4-75CA-47A7-8C69-AFDD918DD31C}"/>
    <cellStyle name="Warning Text 14 2" xfId="17516" xr:uid="{00000000-0005-0000-0000-00006C440000}"/>
    <cellStyle name="Warning Text 14 2 2" xfId="35993" xr:uid="{BD337FAB-E3EA-46C1-B7D8-92AEEAD92777}"/>
    <cellStyle name="Warning Text 14 3" xfId="17517" xr:uid="{00000000-0005-0000-0000-00006D440000}"/>
    <cellStyle name="Warning Text 14 3 2" xfId="35994" xr:uid="{6E581BCD-9354-4D6F-BED4-9FD0E55A5504}"/>
    <cellStyle name="Warning Text 14 4" xfId="17518" xr:uid="{00000000-0005-0000-0000-00006E440000}"/>
    <cellStyle name="Warning Text 14 4 2" xfId="35995" xr:uid="{33A224EF-C6E1-4A79-9093-82501FC9D4CF}"/>
    <cellStyle name="Warning Text 14 5" xfId="17519" xr:uid="{00000000-0005-0000-0000-00006F440000}"/>
    <cellStyle name="Warning Text 14 5 2" xfId="35996" xr:uid="{A66F610E-44E6-4095-97FE-E483826096F9}"/>
    <cellStyle name="Warning Text 14 6" xfId="17520" xr:uid="{00000000-0005-0000-0000-000070440000}"/>
    <cellStyle name="Warning Text 14 6 2" xfId="35997" xr:uid="{AAF2627B-324E-4006-A7AB-7B85231B156B}"/>
    <cellStyle name="Warning Text 14 7" xfId="17521" xr:uid="{00000000-0005-0000-0000-000071440000}"/>
    <cellStyle name="Warning Text 14 7 2" xfId="35998" xr:uid="{22B7C0FB-8E8B-40A0-9B87-00BA3210A74D}"/>
    <cellStyle name="Warning Text 14 8" xfId="17522" xr:uid="{00000000-0005-0000-0000-000072440000}"/>
    <cellStyle name="Warning Text 14 8 2" xfId="35999" xr:uid="{D8A1235E-0179-4220-AC8A-FE78259EF5CE}"/>
    <cellStyle name="Warning Text 14 9" xfId="17523" xr:uid="{00000000-0005-0000-0000-000073440000}"/>
    <cellStyle name="Warning Text 14 9 2" xfId="36000" xr:uid="{63C82CAF-13D4-42F2-8B1F-806A4F02C73C}"/>
    <cellStyle name="Warning Text 15" xfId="17524" xr:uid="{00000000-0005-0000-0000-000074440000}"/>
    <cellStyle name="Warning Text 15 10" xfId="17525" xr:uid="{00000000-0005-0000-0000-000075440000}"/>
    <cellStyle name="Warning Text 15 10 2" xfId="36001" xr:uid="{8F3AC40E-E984-44E3-BA78-6809F43FC572}"/>
    <cellStyle name="Warning Text 15 11" xfId="23429" xr:uid="{724450E7-7D04-4776-8131-DD8402091AC2}"/>
    <cellStyle name="Warning Text 15 2" xfId="17526" xr:uid="{00000000-0005-0000-0000-000076440000}"/>
    <cellStyle name="Warning Text 15 2 2" xfId="36002" xr:uid="{CDBF9BE0-3505-4F21-A775-0BA65040FF4D}"/>
    <cellStyle name="Warning Text 15 3" xfId="17527" xr:uid="{00000000-0005-0000-0000-000077440000}"/>
    <cellStyle name="Warning Text 15 3 2" xfId="36003" xr:uid="{59CBAA21-D32F-47EC-A745-BB4FE46DB5FD}"/>
    <cellStyle name="Warning Text 15 4" xfId="17528" xr:uid="{00000000-0005-0000-0000-000078440000}"/>
    <cellStyle name="Warning Text 15 4 2" xfId="36004" xr:uid="{821C986F-591B-4BDC-BE49-6A2D04C837F9}"/>
    <cellStyle name="Warning Text 15 5" xfId="17529" xr:uid="{00000000-0005-0000-0000-000079440000}"/>
    <cellStyle name="Warning Text 15 5 2" xfId="36005" xr:uid="{07FA4751-6B89-43A4-91BB-EE88AFB7360F}"/>
    <cellStyle name="Warning Text 15 6" xfId="17530" xr:uid="{00000000-0005-0000-0000-00007A440000}"/>
    <cellStyle name="Warning Text 15 6 2" xfId="36006" xr:uid="{3CD0E4F9-D2B5-48AF-B51B-E5DFDB6F29A6}"/>
    <cellStyle name="Warning Text 15 7" xfId="17531" xr:uid="{00000000-0005-0000-0000-00007B440000}"/>
    <cellStyle name="Warning Text 15 7 2" xfId="36007" xr:uid="{9E2E5D0A-8BB3-4324-9B6B-A41DB814D407}"/>
    <cellStyle name="Warning Text 15 8" xfId="17532" xr:uid="{00000000-0005-0000-0000-00007C440000}"/>
    <cellStyle name="Warning Text 15 8 2" xfId="36008" xr:uid="{D6085C5B-6CA6-44A3-83BF-910468B3AFE2}"/>
    <cellStyle name="Warning Text 15 9" xfId="17533" xr:uid="{00000000-0005-0000-0000-00007D440000}"/>
    <cellStyle name="Warning Text 15 9 2" xfId="36009" xr:uid="{C7EE84E8-D57D-408A-AAE2-222C5CEA7AC9}"/>
    <cellStyle name="Warning Text 16" xfId="17534" xr:uid="{00000000-0005-0000-0000-00007E440000}"/>
    <cellStyle name="Warning Text 16 10" xfId="17535" xr:uid="{00000000-0005-0000-0000-00007F440000}"/>
    <cellStyle name="Warning Text 16 10 2" xfId="36010" xr:uid="{A5AFF6CF-FB57-418B-BAC3-F78CEB48265A}"/>
    <cellStyle name="Warning Text 16 11" xfId="23430" xr:uid="{F53DCF4E-C16B-4247-954C-EB6310806F52}"/>
    <cellStyle name="Warning Text 16 2" xfId="17536" xr:uid="{00000000-0005-0000-0000-000080440000}"/>
    <cellStyle name="Warning Text 16 2 2" xfId="36011" xr:uid="{E0DF96E2-2C8D-4B32-B687-22D4B57E6F1B}"/>
    <cellStyle name="Warning Text 16 3" xfId="17537" xr:uid="{00000000-0005-0000-0000-000081440000}"/>
    <cellStyle name="Warning Text 16 3 2" xfId="36012" xr:uid="{7D3803AB-D792-46C1-B093-83F4B3F86125}"/>
    <cellStyle name="Warning Text 16 4" xfId="17538" xr:uid="{00000000-0005-0000-0000-000082440000}"/>
    <cellStyle name="Warning Text 16 4 2" xfId="36013" xr:uid="{229435B7-8C71-4650-B769-B29BC9304003}"/>
    <cellStyle name="Warning Text 16 5" xfId="17539" xr:uid="{00000000-0005-0000-0000-000083440000}"/>
    <cellStyle name="Warning Text 16 5 2" xfId="36014" xr:uid="{9CAF3A3C-B4A7-411C-BEF2-DEDFF90FD30E}"/>
    <cellStyle name="Warning Text 16 6" xfId="17540" xr:uid="{00000000-0005-0000-0000-000084440000}"/>
    <cellStyle name="Warning Text 16 6 2" xfId="36015" xr:uid="{A0CB1784-0063-4290-A81D-AA82A1EA07DF}"/>
    <cellStyle name="Warning Text 16 7" xfId="17541" xr:uid="{00000000-0005-0000-0000-000085440000}"/>
    <cellStyle name="Warning Text 16 7 2" xfId="36016" xr:uid="{B6C3D291-D8AB-496D-9D50-6DD93C3E891F}"/>
    <cellStyle name="Warning Text 16 8" xfId="17542" xr:uid="{00000000-0005-0000-0000-000086440000}"/>
    <cellStyle name="Warning Text 16 8 2" xfId="36017" xr:uid="{C759ED15-CB4E-47C5-848F-126C4E7A8349}"/>
    <cellStyle name="Warning Text 16 9" xfId="17543" xr:uid="{00000000-0005-0000-0000-000087440000}"/>
    <cellStyle name="Warning Text 16 9 2" xfId="36018" xr:uid="{E38EF447-22F7-4BA3-A2C6-9D576B5A800B}"/>
    <cellStyle name="Warning Text 17" xfId="17544" xr:uid="{00000000-0005-0000-0000-000088440000}"/>
    <cellStyle name="Warning Text 17 10" xfId="17545" xr:uid="{00000000-0005-0000-0000-000089440000}"/>
    <cellStyle name="Warning Text 17 10 2" xfId="36019" xr:uid="{761D9CA9-9F9B-4391-9BD7-B21E312FDF8B}"/>
    <cellStyle name="Warning Text 17 11" xfId="23431" xr:uid="{7274F41E-2C5D-4A7F-BA11-1C453259263C}"/>
    <cellStyle name="Warning Text 17 2" xfId="17546" xr:uid="{00000000-0005-0000-0000-00008A440000}"/>
    <cellStyle name="Warning Text 17 2 2" xfId="36020" xr:uid="{C5F2F247-75D5-468F-BC80-BCB844F9AA05}"/>
    <cellStyle name="Warning Text 17 3" xfId="17547" xr:uid="{00000000-0005-0000-0000-00008B440000}"/>
    <cellStyle name="Warning Text 17 3 2" xfId="36021" xr:uid="{091EEB8C-3508-467A-8517-A66307B858B8}"/>
    <cellStyle name="Warning Text 17 4" xfId="17548" xr:uid="{00000000-0005-0000-0000-00008C440000}"/>
    <cellStyle name="Warning Text 17 4 2" xfId="36022" xr:uid="{CCD603B4-8D88-4DFB-BBDB-3BDF38759F16}"/>
    <cellStyle name="Warning Text 17 5" xfId="17549" xr:uid="{00000000-0005-0000-0000-00008D440000}"/>
    <cellStyle name="Warning Text 17 5 2" xfId="36023" xr:uid="{D5CE4A04-8625-4264-A262-39E157CCDF58}"/>
    <cellStyle name="Warning Text 17 6" xfId="17550" xr:uid="{00000000-0005-0000-0000-00008E440000}"/>
    <cellStyle name="Warning Text 17 6 2" xfId="36024" xr:uid="{03CA5557-638D-4BA4-93F7-405E541E6B83}"/>
    <cellStyle name="Warning Text 17 7" xfId="17551" xr:uid="{00000000-0005-0000-0000-00008F440000}"/>
    <cellStyle name="Warning Text 17 7 2" xfId="36025" xr:uid="{90DF1D2D-796C-4276-8628-02FE0AACDE34}"/>
    <cellStyle name="Warning Text 17 8" xfId="17552" xr:uid="{00000000-0005-0000-0000-000090440000}"/>
    <cellStyle name="Warning Text 17 8 2" xfId="36026" xr:uid="{D71E964C-CD45-4763-80CF-CB470907FE4F}"/>
    <cellStyle name="Warning Text 17 9" xfId="17553" xr:uid="{00000000-0005-0000-0000-000091440000}"/>
    <cellStyle name="Warning Text 17 9 2" xfId="36027" xr:uid="{21EC160D-2D84-43C7-B212-FF5CBCFDA0A6}"/>
    <cellStyle name="Warning Text 18" xfId="17554" xr:uid="{00000000-0005-0000-0000-000092440000}"/>
    <cellStyle name="Warning Text 18 10" xfId="17555" xr:uid="{00000000-0005-0000-0000-000093440000}"/>
    <cellStyle name="Warning Text 18 10 2" xfId="36028" xr:uid="{C97482C9-F9E5-4935-BBC1-E43A2E519992}"/>
    <cellStyle name="Warning Text 18 11" xfId="23432" xr:uid="{BF45A799-C255-41CB-88F9-147837EBB05D}"/>
    <cellStyle name="Warning Text 18 2" xfId="17556" xr:uid="{00000000-0005-0000-0000-000094440000}"/>
    <cellStyle name="Warning Text 18 2 2" xfId="36029" xr:uid="{5079F648-758C-4DE0-A7C1-6A70C06D8619}"/>
    <cellStyle name="Warning Text 18 3" xfId="17557" xr:uid="{00000000-0005-0000-0000-000095440000}"/>
    <cellStyle name="Warning Text 18 3 2" xfId="36030" xr:uid="{B169AFDA-09A2-48FC-9DB7-28FB97493B52}"/>
    <cellStyle name="Warning Text 18 4" xfId="17558" xr:uid="{00000000-0005-0000-0000-000096440000}"/>
    <cellStyle name="Warning Text 18 4 2" xfId="36031" xr:uid="{34602CAC-1808-4053-B3DE-4717EF45A60F}"/>
    <cellStyle name="Warning Text 18 5" xfId="17559" xr:uid="{00000000-0005-0000-0000-000097440000}"/>
    <cellStyle name="Warning Text 18 5 2" xfId="36032" xr:uid="{641F2496-C4BD-4045-8D33-C6F2B2A42A1C}"/>
    <cellStyle name="Warning Text 18 6" xfId="17560" xr:uid="{00000000-0005-0000-0000-000098440000}"/>
    <cellStyle name="Warning Text 18 6 2" xfId="36033" xr:uid="{73754CBD-2791-4F79-AA86-A170E5BA7737}"/>
    <cellStyle name="Warning Text 18 7" xfId="17561" xr:uid="{00000000-0005-0000-0000-000099440000}"/>
    <cellStyle name="Warning Text 18 7 2" xfId="36034" xr:uid="{54219A00-F6E9-4D17-BDB2-9F7078FD1B7F}"/>
    <cellStyle name="Warning Text 18 8" xfId="17562" xr:uid="{00000000-0005-0000-0000-00009A440000}"/>
    <cellStyle name="Warning Text 18 8 2" xfId="36035" xr:uid="{182C7262-588D-40C3-A12E-F02DFDEA6A49}"/>
    <cellStyle name="Warning Text 18 9" xfId="17563" xr:uid="{00000000-0005-0000-0000-00009B440000}"/>
    <cellStyle name="Warning Text 18 9 2" xfId="36036" xr:uid="{63631295-D153-42D3-A78B-FB31689046D8}"/>
    <cellStyle name="Warning Text 19" xfId="17564" xr:uid="{00000000-0005-0000-0000-00009C440000}"/>
    <cellStyle name="Warning Text 19 10" xfId="17565" xr:uid="{00000000-0005-0000-0000-00009D440000}"/>
    <cellStyle name="Warning Text 19 10 2" xfId="36037" xr:uid="{A197F6FC-64E9-4850-BE78-C6DBD4CAD822}"/>
    <cellStyle name="Warning Text 19 11" xfId="23433" xr:uid="{6BFDF2FA-652B-4A29-9072-58EF5E49F958}"/>
    <cellStyle name="Warning Text 19 2" xfId="17566" xr:uid="{00000000-0005-0000-0000-00009E440000}"/>
    <cellStyle name="Warning Text 19 2 2" xfId="36038" xr:uid="{C0A25428-ACEE-4DE1-92BA-80E51B36C831}"/>
    <cellStyle name="Warning Text 19 3" xfId="17567" xr:uid="{00000000-0005-0000-0000-00009F440000}"/>
    <cellStyle name="Warning Text 19 3 2" xfId="36039" xr:uid="{FA985E79-4E1C-4F1F-972D-8B45D516BC6D}"/>
    <cellStyle name="Warning Text 19 4" xfId="17568" xr:uid="{00000000-0005-0000-0000-0000A0440000}"/>
    <cellStyle name="Warning Text 19 4 2" xfId="36040" xr:uid="{4B64A187-250D-449A-B7B1-6196B7609D66}"/>
    <cellStyle name="Warning Text 19 5" xfId="17569" xr:uid="{00000000-0005-0000-0000-0000A1440000}"/>
    <cellStyle name="Warning Text 19 5 2" xfId="36041" xr:uid="{1756386E-C95D-408E-A7CC-FF20EE06A2F1}"/>
    <cellStyle name="Warning Text 19 6" xfId="17570" xr:uid="{00000000-0005-0000-0000-0000A2440000}"/>
    <cellStyle name="Warning Text 19 6 2" xfId="36042" xr:uid="{B273CE00-6EC5-4C04-BA93-F1BC1AE45BC4}"/>
    <cellStyle name="Warning Text 19 7" xfId="17571" xr:uid="{00000000-0005-0000-0000-0000A3440000}"/>
    <cellStyle name="Warning Text 19 7 2" xfId="36043" xr:uid="{48FF1A0C-6BDA-4AF9-904E-FC8EB54DC963}"/>
    <cellStyle name="Warning Text 19 8" xfId="17572" xr:uid="{00000000-0005-0000-0000-0000A4440000}"/>
    <cellStyle name="Warning Text 19 8 2" xfId="36044" xr:uid="{E0590733-36FE-4E4C-9823-F5EFA331B33D}"/>
    <cellStyle name="Warning Text 19 9" xfId="17573" xr:uid="{00000000-0005-0000-0000-0000A5440000}"/>
    <cellStyle name="Warning Text 19 9 2" xfId="36045" xr:uid="{2967805A-F220-4AA2-8554-07012F9003E7}"/>
    <cellStyle name="Warning Text 2" xfId="17574" xr:uid="{00000000-0005-0000-0000-0000A6440000}"/>
    <cellStyle name="Warning Text 2 10" xfId="17575" xr:uid="{00000000-0005-0000-0000-0000A7440000}"/>
    <cellStyle name="Warning Text 2 10 10" xfId="20528" xr:uid="{2CA1734A-AD8B-4155-8724-797919E51A6D}"/>
    <cellStyle name="Warning Text 2 10 2" xfId="17576" xr:uid="{00000000-0005-0000-0000-0000A8440000}"/>
    <cellStyle name="Warning Text 2 10 2 2" xfId="23435" xr:uid="{1E3CDC16-F3BB-4BCB-98F0-3B6081D311DB}"/>
    <cellStyle name="Warning Text 2 10 3" xfId="17577" xr:uid="{00000000-0005-0000-0000-0000A9440000}"/>
    <cellStyle name="Warning Text 2 10 3 2" xfId="36046" xr:uid="{AD972F69-7DC3-485B-AB16-AD71E0AA6526}"/>
    <cellStyle name="Warning Text 2 10 4" xfId="17578" xr:uid="{00000000-0005-0000-0000-0000AA440000}"/>
    <cellStyle name="Warning Text 2 10 4 2" xfId="36047" xr:uid="{FB6B75A7-3862-4823-86AE-692C6C6DA0FB}"/>
    <cellStyle name="Warning Text 2 10 5" xfId="17579" xr:uid="{00000000-0005-0000-0000-0000AB440000}"/>
    <cellStyle name="Warning Text 2 10 5 2" xfId="36048" xr:uid="{0702CCB1-CC3B-47D2-A409-F323550BF1C7}"/>
    <cellStyle name="Warning Text 2 10 6" xfId="17580" xr:uid="{00000000-0005-0000-0000-0000AC440000}"/>
    <cellStyle name="Warning Text 2 10 6 2" xfId="36049" xr:uid="{E684F627-E655-4BB6-A9AD-07A6ABE226DF}"/>
    <cellStyle name="Warning Text 2 10 7" xfId="17581" xr:uid="{00000000-0005-0000-0000-0000AD440000}"/>
    <cellStyle name="Warning Text 2 10 7 2" xfId="36050" xr:uid="{9D89790F-B95F-40AB-9878-27F9D40D1FDE}"/>
    <cellStyle name="Warning Text 2 10 8" xfId="17582" xr:uid="{00000000-0005-0000-0000-0000AE440000}"/>
    <cellStyle name="Warning Text 2 10 8 2" xfId="36051" xr:uid="{8253567D-ADBD-4509-8416-F45FF85246E3}"/>
    <cellStyle name="Warning Text 2 10 9" xfId="17583" xr:uid="{00000000-0005-0000-0000-0000AF440000}"/>
    <cellStyle name="Warning Text 2 10 9 2" xfId="36052" xr:uid="{265DB7DD-F85A-4AB2-BD03-853804B8833B}"/>
    <cellStyle name="Warning Text 2 11" xfId="17584" xr:uid="{00000000-0005-0000-0000-0000B0440000}"/>
    <cellStyle name="Warning Text 2 11 2" xfId="36053" xr:uid="{3759E606-7B1A-4743-B05D-5091D7F8BA05}"/>
    <cellStyle name="Warning Text 2 11 3" xfId="23766" xr:uid="{76FF056D-0C1E-4D79-87B7-239BA7712820}"/>
    <cellStyle name="Warning Text 2 12" xfId="17585" xr:uid="{00000000-0005-0000-0000-0000B1440000}"/>
    <cellStyle name="Warning Text 2 12 2" xfId="36054" xr:uid="{0086ACEA-B22D-4603-92B2-5FBDC3E1EE27}"/>
    <cellStyle name="Warning Text 2 13" xfId="17586" xr:uid="{00000000-0005-0000-0000-0000B2440000}"/>
    <cellStyle name="Warning Text 2 13 2" xfId="36055" xr:uid="{1ACFF39D-3712-4294-A689-C76AD0D379A4}"/>
    <cellStyle name="Warning Text 2 14" xfId="17587" xr:uid="{00000000-0005-0000-0000-0000B3440000}"/>
    <cellStyle name="Warning Text 2 14 2" xfId="36056" xr:uid="{E0CD24A5-5D15-4807-93AA-7C9E70E16D37}"/>
    <cellStyle name="Warning Text 2 15" xfId="17588" xr:uid="{00000000-0005-0000-0000-0000B4440000}"/>
    <cellStyle name="Warning Text 2 15 2" xfId="36057" xr:uid="{CF08F259-64F1-4891-AE47-CEE46BC21305}"/>
    <cellStyle name="Warning Text 2 16" xfId="17589" xr:uid="{00000000-0005-0000-0000-0000B5440000}"/>
    <cellStyle name="Warning Text 2 16 2" xfId="36058" xr:uid="{52BF1631-E96E-47E6-8504-9DCF33BF568D}"/>
    <cellStyle name="Warning Text 2 17" xfId="17590" xr:uid="{00000000-0005-0000-0000-0000B6440000}"/>
    <cellStyle name="Warning Text 2 17 2" xfId="36059" xr:uid="{E0640A3C-39CA-4FDE-B0AC-E02C514F49E4}"/>
    <cellStyle name="Warning Text 2 18" xfId="17591" xr:uid="{00000000-0005-0000-0000-0000B7440000}"/>
    <cellStyle name="Warning Text 2 18 2" xfId="36060" xr:uid="{2BDC1182-8301-4E61-83FD-0ED979ECC80F}"/>
    <cellStyle name="Warning Text 2 19" xfId="17592" xr:uid="{00000000-0005-0000-0000-0000B8440000}"/>
    <cellStyle name="Warning Text 2 19 2" xfId="36061" xr:uid="{DE8CEBBB-CC1E-4416-811F-9FD21CBE2889}"/>
    <cellStyle name="Warning Text 2 2" xfId="17593" xr:uid="{00000000-0005-0000-0000-0000B9440000}"/>
    <cellStyle name="Warning Text 2 2 10" xfId="20529" xr:uid="{5416119A-0F0F-439D-B1CD-8CA038D14AE1}"/>
    <cellStyle name="Warning Text 2 2 2" xfId="17594" xr:uid="{00000000-0005-0000-0000-0000BA440000}"/>
    <cellStyle name="Warning Text 2 2 2 2" xfId="23436" xr:uid="{6064DBDC-9586-4FEF-892B-9FFDB42AF75F}"/>
    <cellStyle name="Warning Text 2 2 3" xfId="17595" xr:uid="{00000000-0005-0000-0000-0000BB440000}"/>
    <cellStyle name="Warning Text 2 2 3 2" xfId="36062" xr:uid="{976C4DCA-CC09-4356-9755-EC3FF5B371B0}"/>
    <cellStyle name="Warning Text 2 2 4" xfId="17596" xr:uid="{00000000-0005-0000-0000-0000BC440000}"/>
    <cellStyle name="Warning Text 2 2 4 2" xfId="36063" xr:uid="{0C6911AE-8011-47E0-86FC-FE4E92656200}"/>
    <cellStyle name="Warning Text 2 2 5" xfId="17597" xr:uid="{00000000-0005-0000-0000-0000BD440000}"/>
    <cellStyle name="Warning Text 2 2 5 2" xfId="36064" xr:uid="{253DAC8B-1385-49BA-830D-42F8E67A04B4}"/>
    <cellStyle name="Warning Text 2 2 6" xfId="17598" xr:uid="{00000000-0005-0000-0000-0000BE440000}"/>
    <cellStyle name="Warning Text 2 2 6 2" xfId="36065" xr:uid="{73AF633C-C06A-48A2-8544-BC73F1AB630E}"/>
    <cellStyle name="Warning Text 2 2 7" xfId="17599" xr:uid="{00000000-0005-0000-0000-0000BF440000}"/>
    <cellStyle name="Warning Text 2 2 7 2" xfId="36066" xr:uid="{D5104C25-73E6-4F7A-BB04-992D73B538D6}"/>
    <cellStyle name="Warning Text 2 2 8" xfId="17600" xr:uid="{00000000-0005-0000-0000-0000C0440000}"/>
    <cellStyle name="Warning Text 2 2 8 2" xfId="36067" xr:uid="{4FDA63FD-77A7-4639-AEF7-1BD3CA11FFBE}"/>
    <cellStyle name="Warning Text 2 2 9" xfId="17601" xr:uid="{00000000-0005-0000-0000-0000C1440000}"/>
    <cellStyle name="Warning Text 2 2 9 2" xfId="36068" xr:uid="{71510147-BC3C-4695-B662-B442851B9196}"/>
    <cellStyle name="Warning Text 2 20" xfId="23434" xr:uid="{64717CD5-6F88-4589-BDD4-7288273AFFF6}"/>
    <cellStyle name="Warning Text 2 3" xfId="17602" xr:uid="{00000000-0005-0000-0000-0000C2440000}"/>
    <cellStyle name="Warning Text 2 3 10" xfId="20530" xr:uid="{04CFA62E-27ED-4698-95C0-5379CB9E3528}"/>
    <cellStyle name="Warning Text 2 3 2" xfId="17603" xr:uid="{00000000-0005-0000-0000-0000C3440000}"/>
    <cellStyle name="Warning Text 2 3 2 2" xfId="23437" xr:uid="{6C4542D0-CEAC-4E59-9BBC-C7F5057663B4}"/>
    <cellStyle name="Warning Text 2 3 3" xfId="17604" xr:uid="{00000000-0005-0000-0000-0000C4440000}"/>
    <cellStyle name="Warning Text 2 3 3 2" xfId="36069" xr:uid="{BF73F966-9D99-4BF7-86BE-4EF661E8E9AB}"/>
    <cellStyle name="Warning Text 2 3 4" xfId="17605" xr:uid="{00000000-0005-0000-0000-0000C5440000}"/>
    <cellStyle name="Warning Text 2 3 4 2" xfId="36070" xr:uid="{018ECEEA-44F2-4718-AF8C-AEA02C2CF45B}"/>
    <cellStyle name="Warning Text 2 3 5" xfId="17606" xr:uid="{00000000-0005-0000-0000-0000C6440000}"/>
    <cellStyle name="Warning Text 2 3 5 2" xfId="36071" xr:uid="{0D14FD94-302E-4EDA-A59F-2B3F43825C6A}"/>
    <cellStyle name="Warning Text 2 3 6" xfId="17607" xr:uid="{00000000-0005-0000-0000-0000C7440000}"/>
    <cellStyle name="Warning Text 2 3 6 2" xfId="36072" xr:uid="{FA922B5C-BAC2-4037-9666-563D49B7DC2F}"/>
    <cellStyle name="Warning Text 2 3 7" xfId="17608" xr:uid="{00000000-0005-0000-0000-0000C8440000}"/>
    <cellStyle name="Warning Text 2 3 7 2" xfId="36073" xr:uid="{3D30FA30-CE7E-42B1-A924-32598E72E1D5}"/>
    <cellStyle name="Warning Text 2 3 8" xfId="17609" xr:uid="{00000000-0005-0000-0000-0000C9440000}"/>
    <cellStyle name="Warning Text 2 3 8 2" xfId="36074" xr:uid="{5DC62279-FC51-4C58-B672-D5D82F419F47}"/>
    <cellStyle name="Warning Text 2 3 9" xfId="17610" xr:uid="{00000000-0005-0000-0000-0000CA440000}"/>
    <cellStyle name="Warning Text 2 3 9 2" xfId="36075" xr:uid="{B491F9AE-2A54-4196-9E6F-BF5863D575D4}"/>
    <cellStyle name="Warning Text 2 4" xfId="17611" xr:uid="{00000000-0005-0000-0000-0000CB440000}"/>
    <cellStyle name="Warning Text 2 4 10" xfId="20531" xr:uid="{5C4DAB9B-F1E4-4F14-93F9-141EC25314F5}"/>
    <cellStyle name="Warning Text 2 4 2" xfId="17612" xr:uid="{00000000-0005-0000-0000-0000CC440000}"/>
    <cellStyle name="Warning Text 2 4 2 2" xfId="23438" xr:uid="{433D842B-DEBF-4995-B024-49ECE5CED4C9}"/>
    <cellStyle name="Warning Text 2 4 3" xfId="17613" xr:uid="{00000000-0005-0000-0000-0000CD440000}"/>
    <cellStyle name="Warning Text 2 4 3 2" xfId="36076" xr:uid="{6C38B843-46F7-4D5A-BF80-038B4C13AD0D}"/>
    <cellStyle name="Warning Text 2 4 4" xfId="17614" xr:uid="{00000000-0005-0000-0000-0000CE440000}"/>
    <cellStyle name="Warning Text 2 4 4 2" xfId="36077" xr:uid="{AE5AA647-C0D3-4122-8F52-D1A68A9373F6}"/>
    <cellStyle name="Warning Text 2 4 5" xfId="17615" xr:uid="{00000000-0005-0000-0000-0000CF440000}"/>
    <cellStyle name="Warning Text 2 4 5 2" xfId="36078" xr:uid="{585BE72D-F12E-4B34-A560-77F3F369C231}"/>
    <cellStyle name="Warning Text 2 4 6" xfId="17616" xr:uid="{00000000-0005-0000-0000-0000D0440000}"/>
    <cellStyle name="Warning Text 2 4 6 2" xfId="36079" xr:uid="{73AFA080-2F0D-40CF-85F4-26F5CAEBC242}"/>
    <cellStyle name="Warning Text 2 4 7" xfId="17617" xr:uid="{00000000-0005-0000-0000-0000D1440000}"/>
    <cellStyle name="Warning Text 2 4 7 2" xfId="36080" xr:uid="{C5700C3F-61E0-4D27-A81E-7048D5004743}"/>
    <cellStyle name="Warning Text 2 4 8" xfId="17618" xr:uid="{00000000-0005-0000-0000-0000D2440000}"/>
    <cellStyle name="Warning Text 2 4 8 2" xfId="36081" xr:uid="{FD7619A0-7DB6-4AE0-91CA-34ADC7E8DA3F}"/>
    <cellStyle name="Warning Text 2 4 9" xfId="17619" xr:uid="{00000000-0005-0000-0000-0000D3440000}"/>
    <cellStyle name="Warning Text 2 4 9 2" xfId="36082" xr:uid="{A665C2AA-21B2-46F9-8636-CFD20837044F}"/>
    <cellStyle name="Warning Text 2 5" xfId="17620" xr:uid="{00000000-0005-0000-0000-0000D4440000}"/>
    <cellStyle name="Warning Text 2 5 10" xfId="20532" xr:uid="{181004B8-F5D8-4643-852F-5BDC2CC3256B}"/>
    <cellStyle name="Warning Text 2 5 2" xfId="17621" xr:uid="{00000000-0005-0000-0000-0000D5440000}"/>
    <cellStyle name="Warning Text 2 5 2 2" xfId="23439" xr:uid="{D74F064D-D9FB-419E-B8FA-BEE90A03841C}"/>
    <cellStyle name="Warning Text 2 5 3" xfId="17622" xr:uid="{00000000-0005-0000-0000-0000D6440000}"/>
    <cellStyle name="Warning Text 2 5 3 2" xfId="36083" xr:uid="{7F07AD57-8BE0-4414-9B8A-62108C7DB1C6}"/>
    <cellStyle name="Warning Text 2 5 4" xfId="17623" xr:uid="{00000000-0005-0000-0000-0000D7440000}"/>
    <cellStyle name="Warning Text 2 5 4 2" xfId="36084" xr:uid="{3C13D772-EA18-44E1-9475-01CD5E65AFF5}"/>
    <cellStyle name="Warning Text 2 5 5" xfId="17624" xr:uid="{00000000-0005-0000-0000-0000D8440000}"/>
    <cellStyle name="Warning Text 2 5 5 2" xfId="36085" xr:uid="{6712ECBA-6421-4880-A2A1-8CA907CF64E4}"/>
    <cellStyle name="Warning Text 2 5 6" xfId="17625" xr:uid="{00000000-0005-0000-0000-0000D9440000}"/>
    <cellStyle name="Warning Text 2 5 6 2" xfId="36086" xr:uid="{CDC94596-18E1-4127-BEC6-7792FB2C92F7}"/>
    <cellStyle name="Warning Text 2 5 7" xfId="17626" xr:uid="{00000000-0005-0000-0000-0000DA440000}"/>
    <cellStyle name="Warning Text 2 5 7 2" xfId="36087" xr:uid="{70C43ACB-84DF-4FAD-AA88-A63F656DA0C2}"/>
    <cellStyle name="Warning Text 2 5 8" xfId="17627" xr:uid="{00000000-0005-0000-0000-0000DB440000}"/>
    <cellStyle name="Warning Text 2 5 8 2" xfId="36088" xr:uid="{CF0E046D-BCEC-4165-A236-246C3EA8EAF0}"/>
    <cellStyle name="Warning Text 2 5 9" xfId="17628" xr:uid="{00000000-0005-0000-0000-0000DC440000}"/>
    <cellStyle name="Warning Text 2 5 9 2" xfId="36089" xr:uid="{A3E27B43-D378-4090-BCE3-D04B52AAEABB}"/>
    <cellStyle name="Warning Text 2 6" xfId="17629" xr:uid="{00000000-0005-0000-0000-0000DD440000}"/>
    <cellStyle name="Warning Text 2 6 10" xfId="20533" xr:uid="{27D87798-8816-4327-9EBF-D8E60FB2631F}"/>
    <cellStyle name="Warning Text 2 6 2" xfId="17630" xr:uid="{00000000-0005-0000-0000-0000DE440000}"/>
    <cellStyle name="Warning Text 2 6 2 2" xfId="23440" xr:uid="{CDCD7C75-7A48-4828-AF67-8179D96E9CB5}"/>
    <cellStyle name="Warning Text 2 6 3" xfId="17631" xr:uid="{00000000-0005-0000-0000-0000DF440000}"/>
    <cellStyle name="Warning Text 2 6 3 2" xfId="36090" xr:uid="{FBE2DA6E-170F-433B-AFE2-9D3FB36AFB8A}"/>
    <cellStyle name="Warning Text 2 6 4" xfId="17632" xr:uid="{00000000-0005-0000-0000-0000E0440000}"/>
    <cellStyle name="Warning Text 2 6 4 2" xfId="36091" xr:uid="{C0D9D0DD-7F03-4779-AFB3-29EF82C52FC8}"/>
    <cellStyle name="Warning Text 2 6 5" xfId="17633" xr:uid="{00000000-0005-0000-0000-0000E1440000}"/>
    <cellStyle name="Warning Text 2 6 5 2" xfId="36092" xr:uid="{1D2B6082-9C3A-4E38-93E7-5628177CE92F}"/>
    <cellStyle name="Warning Text 2 6 6" xfId="17634" xr:uid="{00000000-0005-0000-0000-0000E2440000}"/>
    <cellStyle name="Warning Text 2 6 6 2" xfId="36093" xr:uid="{B8BACE4F-295F-4E1B-9942-2AADAABFEBBB}"/>
    <cellStyle name="Warning Text 2 6 7" xfId="17635" xr:uid="{00000000-0005-0000-0000-0000E3440000}"/>
    <cellStyle name="Warning Text 2 6 7 2" xfId="36094" xr:uid="{84C3AA58-D399-4D76-AB15-D318BCAA439C}"/>
    <cellStyle name="Warning Text 2 6 8" xfId="17636" xr:uid="{00000000-0005-0000-0000-0000E4440000}"/>
    <cellStyle name="Warning Text 2 6 8 2" xfId="36095" xr:uid="{AF49C034-427A-4354-AB14-ACA60B407288}"/>
    <cellStyle name="Warning Text 2 6 9" xfId="17637" xr:uid="{00000000-0005-0000-0000-0000E5440000}"/>
    <cellStyle name="Warning Text 2 6 9 2" xfId="36096" xr:uid="{387D7414-6BC0-4081-939B-86C8AE2A0E4E}"/>
    <cellStyle name="Warning Text 2 7" xfId="17638" xr:uid="{00000000-0005-0000-0000-0000E6440000}"/>
    <cellStyle name="Warning Text 2 7 10" xfId="20534" xr:uid="{14715861-B534-4393-9158-A7040605B287}"/>
    <cellStyle name="Warning Text 2 7 2" xfId="17639" xr:uid="{00000000-0005-0000-0000-0000E7440000}"/>
    <cellStyle name="Warning Text 2 7 2 2" xfId="23441" xr:uid="{80226D34-B8B4-4F03-8D12-6B67294961FD}"/>
    <cellStyle name="Warning Text 2 7 3" xfId="17640" xr:uid="{00000000-0005-0000-0000-0000E8440000}"/>
    <cellStyle name="Warning Text 2 7 3 2" xfId="36097" xr:uid="{18B168D3-112B-4AB8-81D7-E379E37B4669}"/>
    <cellStyle name="Warning Text 2 7 4" xfId="17641" xr:uid="{00000000-0005-0000-0000-0000E9440000}"/>
    <cellStyle name="Warning Text 2 7 4 2" xfId="36098" xr:uid="{01EA0CD0-EF6D-4758-BC1A-9308A4489853}"/>
    <cellStyle name="Warning Text 2 7 5" xfId="17642" xr:uid="{00000000-0005-0000-0000-0000EA440000}"/>
    <cellStyle name="Warning Text 2 7 5 2" xfId="36099" xr:uid="{B8D2734C-F8AF-4049-B582-DF4BCFAE913B}"/>
    <cellStyle name="Warning Text 2 7 6" xfId="17643" xr:uid="{00000000-0005-0000-0000-0000EB440000}"/>
    <cellStyle name="Warning Text 2 7 6 2" xfId="36100" xr:uid="{85133430-C977-4D7D-8E4E-F1675E7812F2}"/>
    <cellStyle name="Warning Text 2 7 7" xfId="17644" xr:uid="{00000000-0005-0000-0000-0000EC440000}"/>
    <cellStyle name="Warning Text 2 7 7 2" xfId="36101" xr:uid="{44377C73-6DBF-4EB4-B3A5-14D54131DA56}"/>
    <cellStyle name="Warning Text 2 7 8" xfId="17645" xr:uid="{00000000-0005-0000-0000-0000ED440000}"/>
    <cellStyle name="Warning Text 2 7 8 2" xfId="36102" xr:uid="{71213B54-5701-4A79-AFF0-A508B8A1EBE6}"/>
    <cellStyle name="Warning Text 2 7 9" xfId="17646" xr:uid="{00000000-0005-0000-0000-0000EE440000}"/>
    <cellStyle name="Warning Text 2 7 9 2" xfId="36103" xr:uid="{AB89B08F-E2BE-4EDD-BB7B-A05FDA17992A}"/>
    <cellStyle name="Warning Text 2 8" xfId="17647" xr:uid="{00000000-0005-0000-0000-0000EF440000}"/>
    <cellStyle name="Warning Text 2 8 10" xfId="20535" xr:uid="{C54F5432-15F8-4B7D-8F3F-081B83C57D93}"/>
    <cellStyle name="Warning Text 2 8 2" xfId="17648" xr:uid="{00000000-0005-0000-0000-0000F0440000}"/>
    <cellStyle name="Warning Text 2 8 2 2" xfId="23442" xr:uid="{3706D83A-2A41-435A-9347-20308490B0EA}"/>
    <cellStyle name="Warning Text 2 8 3" xfId="17649" xr:uid="{00000000-0005-0000-0000-0000F1440000}"/>
    <cellStyle name="Warning Text 2 8 3 2" xfId="36104" xr:uid="{30CCBDD4-F826-4953-AF70-29E8CA8CE65E}"/>
    <cellStyle name="Warning Text 2 8 4" xfId="17650" xr:uid="{00000000-0005-0000-0000-0000F2440000}"/>
    <cellStyle name="Warning Text 2 8 4 2" xfId="36105" xr:uid="{29671299-65CD-4463-BD9D-84BB627F674E}"/>
    <cellStyle name="Warning Text 2 8 5" xfId="17651" xr:uid="{00000000-0005-0000-0000-0000F3440000}"/>
    <cellStyle name="Warning Text 2 8 5 2" xfId="36106" xr:uid="{FC97F062-D057-4437-AAC3-25DF5B7963CF}"/>
    <cellStyle name="Warning Text 2 8 6" xfId="17652" xr:uid="{00000000-0005-0000-0000-0000F4440000}"/>
    <cellStyle name="Warning Text 2 8 6 2" xfId="36107" xr:uid="{8656A200-FA30-46F8-8BA4-01B34D9E71DF}"/>
    <cellStyle name="Warning Text 2 8 7" xfId="17653" xr:uid="{00000000-0005-0000-0000-0000F5440000}"/>
    <cellStyle name="Warning Text 2 8 7 2" xfId="36108" xr:uid="{96DAEC7A-8797-4EAE-A613-3229A56F728C}"/>
    <cellStyle name="Warning Text 2 8 8" xfId="17654" xr:uid="{00000000-0005-0000-0000-0000F6440000}"/>
    <cellStyle name="Warning Text 2 8 8 2" xfId="36109" xr:uid="{6BC89E12-6075-4919-BB71-0A91E71BD2CF}"/>
    <cellStyle name="Warning Text 2 8 9" xfId="17655" xr:uid="{00000000-0005-0000-0000-0000F7440000}"/>
    <cellStyle name="Warning Text 2 8 9 2" xfId="36110" xr:uid="{695199A6-A050-4190-A27E-27E26A2B8F14}"/>
    <cellStyle name="Warning Text 2 9" xfId="17656" xr:uid="{00000000-0005-0000-0000-0000F8440000}"/>
    <cellStyle name="Warning Text 2 9 10" xfId="20536" xr:uid="{E931CD3A-FA2E-4A3C-B7A1-B841E3482116}"/>
    <cellStyle name="Warning Text 2 9 2" xfId="17657" xr:uid="{00000000-0005-0000-0000-0000F9440000}"/>
    <cellStyle name="Warning Text 2 9 2 2" xfId="23443" xr:uid="{56014C04-6AB0-4F6E-978E-A77E3F751EFE}"/>
    <cellStyle name="Warning Text 2 9 3" xfId="17658" xr:uid="{00000000-0005-0000-0000-0000FA440000}"/>
    <cellStyle name="Warning Text 2 9 3 2" xfId="36111" xr:uid="{40402D88-EEFD-4808-B91E-D4A8E898F103}"/>
    <cellStyle name="Warning Text 2 9 4" xfId="17659" xr:uid="{00000000-0005-0000-0000-0000FB440000}"/>
    <cellStyle name="Warning Text 2 9 4 2" xfId="36112" xr:uid="{BA150701-3800-4218-BD3D-1429B0681C43}"/>
    <cellStyle name="Warning Text 2 9 5" xfId="17660" xr:uid="{00000000-0005-0000-0000-0000FC440000}"/>
    <cellStyle name="Warning Text 2 9 5 2" xfId="36113" xr:uid="{3674D02A-E2C3-4410-B212-67BBC9FC4BF2}"/>
    <cellStyle name="Warning Text 2 9 6" xfId="17661" xr:uid="{00000000-0005-0000-0000-0000FD440000}"/>
    <cellStyle name="Warning Text 2 9 6 2" xfId="36114" xr:uid="{49AE697E-89D9-4B4B-846A-06ED858CD7E6}"/>
    <cellStyle name="Warning Text 2 9 7" xfId="17662" xr:uid="{00000000-0005-0000-0000-0000FE440000}"/>
    <cellStyle name="Warning Text 2 9 7 2" xfId="36115" xr:uid="{63DE1042-3DFC-4983-8477-D61F34D7D580}"/>
    <cellStyle name="Warning Text 2 9 8" xfId="17663" xr:uid="{00000000-0005-0000-0000-0000FF440000}"/>
    <cellStyle name="Warning Text 2 9 8 2" xfId="36116" xr:uid="{58387889-1D86-4EFF-A260-E337A0641D59}"/>
    <cellStyle name="Warning Text 2 9 9" xfId="17664" xr:uid="{00000000-0005-0000-0000-000000450000}"/>
    <cellStyle name="Warning Text 2 9 9 2" xfId="36117" xr:uid="{453C23F4-A1C4-41D3-9B9B-4F5EEB5FCA28}"/>
    <cellStyle name="Warning Text 20" xfId="17665" xr:uid="{00000000-0005-0000-0000-000001450000}"/>
    <cellStyle name="Warning Text 20 10" xfId="17666" xr:uid="{00000000-0005-0000-0000-000002450000}"/>
    <cellStyle name="Warning Text 20 10 2" xfId="36118" xr:uid="{EF7A4A00-C7AD-4C45-8623-B58E35B4D636}"/>
    <cellStyle name="Warning Text 20 11" xfId="23444" xr:uid="{3B5BD052-64A1-43AC-BCD9-DDD7210CC6E3}"/>
    <cellStyle name="Warning Text 20 2" xfId="17667" xr:uid="{00000000-0005-0000-0000-000003450000}"/>
    <cellStyle name="Warning Text 20 2 2" xfId="36119" xr:uid="{417AF1C5-563F-46B0-A830-A08C8CC0CD46}"/>
    <cellStyle name="Warning Text 20 3" xfId="17668" xr:uid="{00000000-0005-0000-0000-000004450000}"/>
    <cellStyle name="Warning Text 20 3 2" xfId="36120" xr:uid="{EC2B83DD-92FC-4BB0-933A-A3BAE48C57F4}"/>
    <cellStyle name="Warning Text 20 4" xfId="17669" xr:uid="{00000000-0005-0000-0000-000005450000}"/>
    <cellStyle name="Warning Text 20 4 2" xfId="36121" xr:uid="{C1CB329E-BDE1-46CB-80B9-2AAFA31E1DC5}"/>
    <cellStyle name="Warning Text 20 5" xfId="17670" xr:uid="{00000000-0005-0000-0000-000006450000}"/>
    <cellStyle name="Warning Text 20 5 2" xfId="36122" xr:uid="{87E18BB2-255F-4C9B-9280-678394A97A9C}"/>
    <cellStyle name="Warning Text 20 6" xfId="17671" xr:uid="{00000000-0005-0000-0000-000007450000}"/>
    <cellStyle name="Warning Text 20 6 2" xfId="36123" xr:uid="{54C9BD22-6D7E-445D-908F-EACCAEC6F819}"/>
    <cellStyle name="Warning Text 20 7" xfId="17672" xr:uid="{00000000-0005-0000-0000-000008450000}"/>
    <cellStyle name="Warning Text 20 7 2" xfId="36124" xr:uid="{C56EA011-751E-436C-9A6C-5E072BF41901}"/>
    <cellStyle name="Warning Text 20 8" xfId="17673" xr:uid="{00000000-0005-0000-0000-000009450000}"/>
    <cellStyle name="Warning Text 20 8 2" xfId="36125" xr:uid="{1C9A0473-AB47-4083-8299-C638442E5D4C}"/>
    <cellStyle name="Warning Text 20 9" xfId="17674" xr:uid="{00000000-0005-0000-0000-00000A450000}"/>
    <cellStyle name="Warning Text 20 9 2" xfId="36126" xr:uid="{3BF38804-026B-4057-93E3-D0334F16B754}"/>
    <cellStyle name="Warning Text 21" xfId="17675" xr:uid="{00000000-0005-0000-0000-00000B450000}"/>
    <cellStyle name="Warning Text 21 10" xfId="17676" xr:uid="{00000000-0005-0000-0000-00000C450000}"/>
    <cellStyle name="Warning Text 21 10 2" xfId="36127" xr:uid="{E7B1985F-C58A-43D0-9549-59C11DCA3635}"/>
    <cellStyle name="Warning Text 21 11" xfId="23445" xr:uid="{298FBF56-1982-43FA-A0E1-8A83865C36B5}"/>
    <cellStyle name="Warning Text 21 2" xfId="17677" xr:uid="{00000000-0005-0000-0000-00000D450000}"/>
    <cellStyle name="Warning Text 21 2 2" xfId="36128" xr:uid="{EA37C250-C5EE-4C09-B85E-36C64D5A7128}"/>
    <cellStyle name="Warning Text 21 3" xfId="17678" xr:uid="{00000000-0005-0000-0000-00000E450000}"/>
    <cellStyle name="Warning Text 21 3 2" xfId="36129" xr:uid="{AC778447-EBBE-4490-BCA1-61D4466BB51E}"/>
    <cellStyle name="Warning Text 21 4" xfId="17679" xr:uid="{00000000-0005-0000-0000-00000F450000}"/>
    <cellStyle name="Warning Text 21 4 2" xfId="36130" xr:uid="{B26100BD-FB20-40A8-BCFA-957D78B4DCA8}"/>
    <cellStyle name="Warning Text 21 5" xfId="17680" xr:uid="{00000000-0005-0000-0000-000010450000}"/>
    <cellStyle name="Warning Text 21 5 2" xfId="36131" xr:uid="{DF456B7F-400D-4E95-A101-A7A524C33521}"/>
    <cellStyle name="Warning Text 21 6" xfId="17681" xr:uid="{00000000-0005-0000-0000-000011450000}"/>
    <cellStyle name="Warning Text 21 6 2" xfId="36132" xr:uid="{C26D9DAD-EE7D-440E-BF20-574446080204}"/>
    <cellStyle name="Warning Text 21 7" xfId="17682" xr:uid="{00000000-0005-0000-0000-000012450000}"/>
    <cellStyle name="Warning Text 21 7 2" xfId="36133" xr:uid="{FDCCB8DD-FE16-4DF8-AE39-67F8EF6AE218}"/>
    <cellStyle name="Warning Text 21 8" xfId="17683" xr:uid="{00000000-0005-0000-0000-000013450000}"/>
    <cellStyle name="Warning Text 21 8 2" xfId="36134" xr:uid="{0A876C90-F90E-4F9E-8964-4880907E206A}"/>
    <cellStyle name="Warning Text 21 9" xfId="17684" xr:uid="{00000000-0005-0000-0000-000014450000}"/>
    <cellStyle name="Warning Text 21 9 2" xfId="36135" xr:uid="{4E4C6A1B-4175-40A9-8533-E30B8771DADF}"/>
    <cellStyle name="Warning Text 22" xfId="17685" xr:uid="{00000000-0005-0000-0000-000015450000}"/>
    <cellStyle name="Warning Text 22 10" xfId="17686" xr:uid="{00000000-0005-0000-0000-000016450000}"/>
    <cellStyle name="Warning Text 22 10 2" xfId="36136" xr:uid="{F03FEBD4-729E-4D1D-9825-28CA2B31C0BF}"/>
    <cellStyle name="Warning Text 22 11" xfId="23446" xr:uid="{E4422D68-08DB-455A-AEBC-C9B6663AC639}"/>
    <cellStyle name="Warning Text 22 2" xfId="17687" xr:uid="{00000000-0005-0000-0000-000017450000}"/>
    <cellStyle name="Warning Text 22 2 2" xfId="36137" xr:uid="{429E4117-FA4C-4D45-A8BA-73401A35B8B1}"/>
    <cellStyle name="Warning Text 22 3" xfId="17688" xr:uid="{00000000-0005-0000-0000-000018450000}"/>
    <cellStyle name="Warning Text 22 3 2" xfId="36138" xr:uid="{80E0ED08-F152-496C-9005-9DD5D5CA06ED}"/>
    <cellStyle name="Warning Text 22 4" xfId="17689" xr:uid="{00000000-0005-0000-0000-000019450000}"/>
    <cellStyle name="Warning Text 22 4 2" xfId="36139" xr:uid="{7DBD5109-E569-4048-9B29-4CDCF6BD75EF}"/>
    <cellStyle name="Warning Text 22 5" xfId="17690" xr:uid="{00000000-0005-0000-0000-00001A450000}"/>
    <cellStyle name="Warning Text 22 5 2" xfId="36140" xr:uid="{D33DAE0F-A082-4823-8635-E17B776B98BA}"/>
    <cellStyle name="Warning Text 22 6" xfId="17691" xr:uid="{00000000-0005-0000-0000-00001B450000}"/>
    <cellStyle name="Warning Text 22 6 2" xfId="36141" xr:uid="{9B156B80-BACE-4411-9A50-6E4AEECDC893}"/>
    <cellStyle name="Warning Text 22 7" xfId="17692" xr:uid="{00000000-0005-0000-0000-00001C450000}"/>
    <cellStyle name="Warning Text 22 7 2" xfId="36142" xr:uid="{7DDA13AE-2280-4DF7-9482-71C336BA0551}"/>
    <cellStyle name="Warning Text 22 8" xfId="17693" xr:uid="{00000000-0005-0000-0000-00001D450000}"/>
    <cellStyle name="Warning Text 22 8 2" xfId="36143" xr:uid="{6010277D-AA75-401F-A603-4FB6DABEA099}"/>
    <cellStyle name="Warning Text 22 9" xfId="17694" xr:uid="{00000000-0005-0000-0000-00001E450000}"/>
    <cellStyle name="Warning Text 22 9 2" xfId="36144" xr:uid="{037E4A22-1D2B-448D-99F2-B0A8C685F3D4}"/>
    <cellStyle name="Warning Text 23" xfId="17695" xr:uid="{00000000-0005-0000-0000-00001F450000}"/>
    <cellStyle name="Warning Text 23 10" xfId="17696" xr:uid="{00000000-0005-0000-0000-000020450000}"/>
    <cellStyle name="Warning Text 23 10 2" xfId="36145" xr:uid="{4E5192E4-F62C-4DE4-8875-1300FAA18508}"/>
    <cellStyle name="Warning Text 23 11" xfId="23447" xr:uid="{62321768-8962-498E-8294-06AA27973177}"/>
    <cellStyle name="Warning Text 23 2" xfId="17697" xr:uid="{00000000-0005-0000-0000-000021450000}"/>
    <cellStyle name="Warning Text 23 2 2" xfId="36146" xr:uid="{A4455724-69C4-4D7A-8358-E8B675DFF668}"/>
    <cellStyle name="Warning Text 23 3" xfId="17698" xr:uid="{00000000-0005-0000-0000-000022450000}"/>
    <cellStyle name="Warning Text 23 3 2" xfId="36147" xr:uid="{9043FCC8-0317-43AD-B7CC-61FC2814C598}"/>
    <cellStyle name="Warning Text 23 4" xfId="17699" xr:uid="{00000000-0005-0000-0000-000023450000}"/>
    <cellStyle name="Warning Text 23 4 2" xfId="36148" xr:uid="{B46CD3B4-266F-433C-9133-EDF8F5C098E2}"/>
    <cellStyle name="Warning Text 23 5" xfId="17700" xr:uid="{00000000-0005-0000-0000-000024450000}"/>
    <cellStyle name="Warning Text 23 5 2" xfId="36149" xr:uid="{06E0EA33-0053-4706-BF90-C01C7E7982E1}"/>
    <cellStyle name="Warning Text 23 6" xfId="17701" xr:uid="{00000000-0005-0000-0000-000025450000}"/>
    <cellStyle name="Warning Text 23 6 2" xfId="36150" xr:uid="{470681FD-1AEA-4B10-BE4A-BFEA4302F180}"/>
    <cellStyle name="Warning Text 23 7" xfId="17702" xr:uid="{00000000-0005-0000-0000-000026450000}"/>
    <cellStyle name="Warning Text 23 7 2" xfId="36151" xr:uid="{5C54D3EA-C1B5-42BA-8575-A09AB498A5E7}"/>
    <cellStyle name="Warning Text 23 8" xfId="17703" xr:uid="{00000000-0005-0000-0000-000027450000}"/>
    <cellStyle name="Warning Text 23 8 2" xfId="36152" xr:uid="{E64C6C51-456D-4859-9E62-CE201A1A931D}"/>
    <cellStyle name="Warning Text 23 9" xfId="17704" xr:uid="{00000000-0005-0000-0000-000028450000}"/>
    <cellStyle name="Warning Text 23 9 2" xfId="36153" xr:uid="{F1053843-0EB5-453C-B4A7-05BEEFF4EB75}"/>
    <cellStyle name="Warning Text 24" xfId="17705" xr:uid="{00000000-0005-0000-0000-000029450000}"/>
    <cellStyle name="Warning Text 24 10" xfId="17706" xr:uid="{00000000-0005-0000-0000-00002A450000}"/>
    <cellStyle name="Warning Text 24 10 2" xfId="36154" xr:uid="{B2FC54B1-FFEE-4637-ACAA-287FC0A05C21}"/>
    <cellStyle name="Warning Text 24 11" xfId="23448" xr:uid="{A49D46F7-605C-4E6C-B2EE-13AE0223EF5A}"/>
    <cellStyle name="Warning Text 24 2" xfId="17707" xr:uid="{00000000-0005-0000-0000-00002B450000}"/>
    <cellStyle name="Warning Text 24 2 2" xfId="36155" xr:uid="{92EEF24A-024B-417E-813A-A520E553BFB3}"/>
    <cellStyle name="Warning Text 24 3" xfId="17708" xr:uid="{00000000-0005-0000-0000-00002C450000}"/>
    <cellStyle name="Warning Text 24 3 2" xfId="36156" xr:uid="{2155C5E3-3F64-4048-9CA8-059012A5F33D}"/>
    <cellStyle name="Warning Text 24 4" xfId="17709" xr:uid="{00000000-0005-0000-0000-00002D450000}"/>
    <cellStyle name="Warning Text 24 4 2" xfId="36157" xr:uid="{CABA5E7F-C78D-4970-A4C8-CDC716C28BE3}"/>
    <cellStyle name="Warning Text 24 5" xfId="17710" xr:uid="{00000000-0005-0000-0000-00002E450000}"/>
    <cellStyle name="Warning Text 24 5 2" xfId="36158" xr:uid="{CE04BE19-E735-4A39-9629-1FC3A5566DBA}"/>
    <cellStyle name="Warning Text 24 6" xfId="17711" xr:uid="{00000000-0005-0000-0000-00002F450000}"/>
    <cellStyle name="Warning Text 24 6 2" xfId="36159" xr:uid="{E5D0C1A7-0447-4E24-AF63-75260F695FAD}"/>
    <cellStyle name="Warning Text 24 7" xfId="17712" xr:uid="{00000000-0005-0000-0000-000030450000}"/>
    <cellStyle name="Warning Text 24 7 2" xfId="36160" xr:uid="{D9B201DF-F477-482D-B15B-7FBBF0E2AB21}"/>
    <cellStyle name="Warning Text 24 8" xfId="17713" xr:uid="{00000000-0005-0000-0000-000031450000}"/>
    <cellStyle name="Warning Text 24 8 2" xfId="36161" xr:uid="{48C308FE-5E8C-47E7-8A26-8EC5E0025C22}"/>
    <cellStyle name="Warning Text 24 9" xfId="17714" xr:uid="{00000000-0005-0000-0000-000032450000}"/>
    <cellStyle name="Warning Text 24 9 2" xfId="36162" xr:uid="{476D9921-3D5B-494E-95AD-96EA0753BA17}"/>
    <cellStyle name="Warning Text 25" xfId="17715" xr:uid="{00000000-0005-0000-0000-000033450000}"/>
    <cellStyle name="Warning Text 25 10" xfId="17716" xr:uid="{00000000-0005-0000-0000-000034450000}"/>
    <cellStyle name="Warning Text 25 10 2" xfId="36163" xr:uid="{C9C7B6F8-BDCB-4136-A382-6101445D90DF}"/>
    <cellStyle name="Warning Text 25 11" xfId="23449" xr:uid="{DA792B48-2CB4-4780-ADB1-81A510F9428D}"/>
    <cellStyle name="Warning Text 25 2" xfId="17717" xr:uid="{00000000-0005-0000-0000-000035450000}"/>
    <cellStyle name="Warning Text 25 2 2" xfId="36164" xr:uid="{850A5FBD-5866-42E6-B6C4-97C6BF7E9204}"/>
    <cellStyle name="Warning Text 25 3" xfId="17718" xr:uid="{00000000-0005-0000-0000-000036450000}"/>
    <cellStyle name="Warning Text 25 3 2" xfId="36165" xr:uid="{AC00CDAB-AA17-4A4C-947E-5F5D67CFCB16}"/>
    <cellStyle name="Warning Text 25 4" xfId="17719" xr:uid="{00000000-0005-0000-0000-000037450000}"/>
    <cellStyle name="Warning Text 25 4 2" xfId="36166" xr:uid="{DC87D866-ACD3-4DB6-941D-6467829BE296}"/>
    <cellStyle name="Warning Text 25 5" xfId="17720" xr:uid="{00000000-0005-0000-0000-000038450000}"/>
    <cellStyle name="Warning Text 25 5 2" xfId="36167" xr:uid="{AB397FDD-8AD9-4AE4-AB9D-79E2B2747124}"/>
    <cellStyle name="Warning Text 25 6" xfId="17721" xr:uid="{00000000-0005-0000-0000-000039450000}"/>
    <cellStyle name="Warning Text 25 6 2" xfId="36168" xr:uid="{46063525-B53A-470F-B574-8AE796BF3D4A}"/>
    <cellStyle name="Warning Text 25 7" xfId="17722" xr:uid="{00000000-0005-0000-0000-00003A450000}"/>
    <cellStyle name="Warning Text 25 7 2" xfId="36169" xr:uid="{FBE3733F-1524-4FE9-8EF8-E74B6AA5D455}"/>
    <cellStyle name="Warning Text 25 8" xfId="17723" xr:uid="{00000000-0005-0000-0000-00003B450000}"/>
    <cellStyle name="Warning Text 25 8 2" xfId="36170" xr:uid="{7FF73303-5B69-4BFB-BCDB-46AECDD81713}"/>
    <cellStyle name="Warning Text 25 9" xfId="17724" xr:uid="{00000000-0005-0000-0000-00003C450000}"/>
    <cellStyle name="Warning Text 25 9 2" xfId="36171" xr:uid="{8BEB5C9A-962C-4C70-A58C-29918F8746A2}"/>
    <cellStyle name="Warning Text 26" xfId="17725" xr:uid="{00000000-0005-0000-0000-00003D450000}"/>
    <cellStyle name="Warning Text 26 10" xfId="17726" xr:uid="{00000000-0005-0000-0000-00003E450000}"/>
    <cellStyle name="Warning Text 26 10 2" xfId="36172" xr:uid="{29033F61-4FE8-4F6E-A6E5-93F2919F5DE2}"/>
    <cellStyle name="Warning Text 26 11" xfId="23450" xr:uid="{507C2A7A-54F1-4F4D-9825-8B7A8C209E5A}"/>
    <cellStyle name="Warning Text 26 2" xfId="17727" xr:uid="{00000000-0005-0000-0000-00003F450000}"/>
    <cellStyle name="Warning Text 26 2 2" xfId="36173" xr:uid="{C6A6882F-03A6-4744-9845-B64290BE00B5}"/>
    <cellStyle name="Warning Text 26 3" xfId="17728" xr:uid="{00000000-0005-0000-0000-000040450000}"/>
    <cellStyle name="Warning Text 26 3 2" xfId="36174" xr:uid="{BC3D5765-DDF9-490B-8467-9565322C26A4}"/>
    <cellStyle name="Warning Text 26 4" xfId="17729" xr:uid="{00000000-0005-0000-0000-000041450000}"/>
    <cellStyle name="Warning Text 26 4 2" xfId="36175" xr:uid="{5B831DD7-9798-4959-89C3-A335446C5078}"/>
    <cellStyle name="Warning Text 26 5" xfId="17730" xr:uid="{00000000-0005-0000-0000-000042450000}"/>
    <cellStyle name="Warning Text 26 5 2" xfId="36176" xr:uid="{5DFBEF5E-E599-47AD-8A5D-2E964DC51AE1}"/>
    <cellStyle name="Warning Text 26 6" xfId="17731" xr:uid="{00000000-0005-0000-0000-000043450000}"/>
    <cellStyle name="Warning Text 26 6 2" xfId="36177" xr:uid="{0079625E-0296-4205-AAE8-37678737B87A}"/>
    <cellStyle name="Warning Text 26 7" xfId="17732" xr:uid="{00000000-0005-0000-0000-000044450000}"/>
    <cellStyle name="Warning Text 26 7 2" xfId="36178" xr:uid="{467E75E8-1811-4D82-ABF3-9D665BE5E2B8}"/>
    <cellStyle name="Warning Text 26 8" xfId="17733" xr:uid="{00000000-0005-0000-0000-000045450000}"/>
    <cellStyle name="Warning Text 26 8 2" xfId="36179" xr:uid="{8884D424-D19A-4AF6-B4A5-3B470942EC45}"/>
    <cellStyle name="Warning Text 26 9" xfId="17734" xr:uid="{00000000-0005-0000-0000-000046450000}"/>
    <cellStyle name="Warning Text 26 9 2" xfId="36180" xr:uid="{9659C290-AF9A-41BA-80AE-833882103585}"/>
    <cellStyle name="Warning Text 27" xfId="17735" xr:uid="{00000000-0005-0000-0000-000047450000}"/>
    <cellStyle name="Warning Text 27 10" xfId="17736" xr:uid="{00000000-0005-0000-0000-000048450000}"/>
    <cellStyle name="Warning Text 27 10 2" xfId="36181" xr:uid="{8432D2C3-E8FE-42EA-B4CA-C3A10887906E}"/>
    <cellStyle name="Warning Text 27 11" xfId="23451" xr:uid="{E454B997-3E73-4928-BDC2-83F71CD5BBA0}"/>
    <cellStyle name="Warning Text 27 2" xfId="17737" xr:uid="{00000000-0005-0000-0000-000049450000}"/>
    <cellStyle name="Warning Text 27 2 2" xfId="36182" xr:uid="{EBE3066E-D9EC-4674-AD2C-FE9C59980C25}"/>
    <cellStyle name="Warning Text 27 3" xfId="17738" xr:uid="{00000000-0005-0000-0000-00004A450000}"/>
    <cellStyle name="Warning Text 27 3 2" xfId="36183" xr:uid="{B8182137-1121-4365-8D8C-2DB2E1A03C9C}"/>
    <cellStyle name="Warning Text 27 4" xfId="17739" xr:uid="{00000000-0005-0000-0000-00004B450000}"/>
    <cellStyle name="Warning Text 27 4 2" xfId="36184" xr:uid="{272A9D6C-A90E-4F90-8F6F-97E30592072A}"/>
    <cellStyle name="Warning Text 27 5" xfId="17740" xr:uid="{00000000-0005-0000-0000-00004C450000}"/>
    <cellStyle name="Warning Text 27 5 2" xfId="36185" xr:uid="{F704B162-9E93-4786-B4C3-D00061981F60}"/>
    <cellStyle name="Warning Text 27 6" xfId="17741" xr:uid="{00000000-0005-0000-0000-00004D450000}"/>
    <cellStyle name="Warning Text 27 6 2" xfId="36186" xr:uid="{6F2A5895-0F7F-4BC5-BF2B-116DFD9EB190}"/>
    <cellStyle name="Warning Text 27 7" xfId="17742" xr:uid="{00000000-0005-0000-0000-00004E450000}"/>
    <cellStyle name="Warning Text 27 7 2" xfId="36187" xr:uid="{FF64959D-872F-4009-BB68-CB097EBD8C8B}"/>
    <cellStyle name="Warning Text 27 8" xfId="17743" xr:uid="{00000000-0005-0000-0000-00004F450000}"/>
    <cellStyle name="Warning Text 27 8 2" xfId="36188" xr:uid="{38C94626-059C-4038-B90D-6A9A35725DFF}"/>
    <cellStyle name="Warning Text 27 9" xfId="17744" xr:uid="{00000000-0005-0000-0000-000050450000}"/>
    <cellStyle name="Warning Text 27 9 2" xfId="36189" xr:uid="{40CC548A-D03F-47F0-B3A7-F7DF181C4AE2}"/>
    <cellStyle name="Warning Text 28" xfId="17745" xr:uid="{00000000-0005-0000-0000-000051450000}"/>
    <cellStyle name="Warning Text 28 10" xfId="17746" xr:uid="{00000000-0005-0000-0000-000052450000}"/>
    <cellStyle name="Warning Text 28 10 2" xfId="36190" xr:uid="{059717BB-91DE-4CFE-910E-91FCA586BF5A}"/>
    <cellStyle name="Warning Text 28 11" xfId="23452" xr:uid="{2BEB6492-0341-45D2-9B49-0E2483499357}"/>
    <cellStyle name="Warning Text 28 2" xfId="17747" xr:uid="{00000000-0005-0000-0000-000053450000}"/>
    <cellStyle name="Warning Text 28 2 2" xfId="36191" xr:uid="{5E14A4D8-BDF4-4636-90CD-24E53F2EA82E}"/>
    <cellStyle name="Warning Text 28 3" xfId="17748" xr:uid="{00000000-0005-0000-0000-000054450000}"/>
    <cellStyle name="Warning Text 28 3 2" xfId="36192" xr:uid="{94877075-8BB7-479F-B4E6-DBDC86D37FA4}"/>
    <cellStyle name="Warning Text 28 4" xfId="17749" xr:uid="{00000000-0005-0000-0000-000055450000}"/>
    <cellStyle name="Warning Text 28 4 2" xfId="36193" xr:uid="{313B8852-AEF8-4975-8D24-C78EF34F25BA}"/>
    <cellStyle name="Warning Text 28 5" xfId="17750" xr:uid="{00000000-0005-0000-0000-000056450000}"/>
    <cellStyle name="Warning Text 28 5 2" xfId="36194" xr:uid="{4A26321A-FBB4-4428-BBF7-DD54CF2F465A}"/>
    <cellStyle name="Warning Text 28 6" xfId="17751" xr:uid="{00000000-0005-0000-0000-000057450000}"/>
    <cellStyle name="Warning Text 28 6 2" xfId="36195" xr:uid="{12D45247-0F4A-44D7-91CE-0AAC925E9924}"/>
    <cellStyle name="Warning Text 28 7" xfId="17752" xr:uid="{00000000-0005-0000-0000-000058450000}"/>
    <cellStyle name="Warning Text 28 7 2" xfId="36196" xr:uid="{21A574DC-1CA2-4A8A-9D62-251B79699F5A}"/>
    <cellStyle name="Warning Text 28 8" xfId="17753" xr:uid="{00000000-0005-0000-0000-000059450000}"/>
    <cellStyle name="Warning Text 28 8 2" xfId="36197" xr:uid="{4DF8DDFB-7ADA-4C7C-A53D-95C3B3F6BEAF}"/>
    <cellStyle name="Warning Text 28 9" xfId="17754" xr:uid="{00000000-0005-0000-0000-00005A450000}"/>
    <cellStyle name="Warning Text 28 9 2" xfId="36198" xr:uid="{180441BF-2D99-4147-BBEE-4DF4624A9DF9}"/>
    <cellStyle name="Warning Text 29" xfId="17755" xr:uid="{00000000-0005-0000-0000-00005B450000}"/>
    <cellStyle name="Warning Text 29 10" xfId="17756" xr:uid="{00000000-0005-0000-0000-00005C450000}"/>
    <cellStyle name="Warning Text 29 10 2" xfId="36199" xr:uid="{A0596166-A7DD-4D7C-99EC-C046DDF5FF9F}"/>
    <cellStyle name="Warning Text 29 11" xfId="23453" xr:uid="{6B0C8BB2-84E7-4CD3-BD02-9B35FBFAF1F6}"/>
    <cellStyle name="Warning Text 29 2" xfId="17757" xr:uid="{00000000-0005-0000-0000-00005D450000}"/>
    <cellStyle name="Warning Text 29 2 2" xfId="36200" xr:uid="{B436F597-4C1D-44BB-A441-FB55844C1A35}"/>
    <cellStyle name="Warning Text 29 3" xfId="17758" xr:uid="{00000000-0005-0000-0000-00005E450000}"/>
    <cellStyle name="Warning Text 29 3 2" xfId="36201" xr:uid="{67A036A6-1CFD-44BD-BCB6-D56B0EF5B116}"/>
    <cellStyle name="Warning Text 29 4" xfId="17759" xr:uid="{00000000-0005-0000-0000-00005F450000}"/>
    <cellStyle name="Warning Text 29 4 2" xfId="36202" xr:uid="{71514C4F-7F38-41E7-9565-A1DE2FD51BE7}"/>
    <cellStyle name="Warning Text 29 5" xfId="17760" xr:uid="{00000000-0005-0000-0000-000060450000}"/>
    <cellStyle name="Warning Text 29 5 2" xfId="36203" xr:uid="{F217E6B9-B2E9-4E92-BE85-AC10C9403EFB}"/>
    <cellStyle name="Warning Text 29 6" xfId="17761" xr:uid="{00000000-0005-0000-0000-000061450000}"/>
    <cellStyle name="Warning Text 29 6 2" xfId="36204" xr:uid="{7AFB91EB-E2D4-4CF8-AAAB-2D52E2C4B66D}"/>
    <cellStyle name="Warning Text 29 7" xfId="17762" xr:uid="{00000000-0005-0000-0000-000062450000}"/>
    <cellStyle name="Warning Text 29 7 2" xfId="36205" xr:uid="{5FEC8B7D-45F3-4582-AC15-8B292979ACE7}"/>
    <cellStyle name="Warning Text 29 8" xfId="17763" xr:uid="{00000000-0005-0000-0000-000063450000}"/>
    <cellStyle name="Warning Text 29 8 2" xfId="36206" xr:uid="{AD105E9C-8DB2-4AEE-8A8C-70EF82C97A04}"/>
    <cellStyle name="Warning Text 29 9" xfId="17764" xr:uid="{00000000-0005-0000-0000-000064450000}"/>
    <cellStyle name="Warning Text 29 9 2" xfId="36207" xr:uid="{5C0BEB42-532A-43F4-AD5B-FB457A69EBB7}"/>
    <cellStyle name="Warning Text 3" xfId="17765" xr:uid="{00000000-0005-0000-0000-000065450000}"/>
    <cellStyle name="Warning Text 3 10" xfId="17766" xr:uid="{00000000-0005-0000-0000-000066450000}"/>
    <cellStyle name="Warning Text 3 10 2" xfId="36208" xr:uid="{422BEB72-B563-4C23-B1A5-20CB016821D4}"/>
    <cellStyle name="Warning Text 3 11" xfId="20537" xr:uid="{FD67E435-269E-43CF-9589-AC13B39E38BF}"/>
    <cellStyle name="Warning Text 3 2" xfId="17767" xr:uid="{00000000-0005-0000-0000-000067450000}"/>
    <cellStyle name="Warning Text 3 2 2" xfId="17768" xr:uid="{00000000-0005-0000-0000-000068450000}"/>
    <cellStyle name="Warning Text 3 2 2 2" xfId="36209" xr:uid="{4137F845-F45E-421F-B82A-492917F8FFD6}"/>
    <cellStyle name="Warning Text 3 2 3" xfId="17769" xr:uid="{00000000-0005-0000-0000-000069450000}"/>
    <cellStyle name="Warning Text 3 2 3 2" xfId="36210" xr:uid="{5AEBEF78-FD4F-4C9E-8DEB-DD1ADD75B419}"/>
    <cellStyle name="Warning Text 3 2 4" xfId="17770" xr:uid="{00000000-0005-0000-0000-00006A450000}"/>
    <cellStyle name="Warning Text 3 2 4 2" xfId="36211" xr:uid="{5F1E5F5D-0C69-4C80-87D8-DDFC8246E05B}"/>
    <cellStyle name="Warning Text 3 2 5" xfId="17771" xr:uid="{00000000-0005-0000-0000-00006B450000}"/>
    <cellStyle name="Warning Text 3 2 5 2" xfId="36212" xr:uid="{7EBA5F15-4D58-4A43-AA09-8AC662255C3E}"/>
    <cellStyle name="Warning Text 3 2 6" xfId="23455" xr:uid="{C2122A56-5062-48AA-B974-F05EE0288EFD}"/>
    <cellStyle name="Warning Text 3 3" xfId="17772" xr:uid="{00000000-0005-0000-0000-00006C450000}"/>
    <cellStyle name="Warning Text 3 3 2" xfId="23454" xr:uid="{55E93CC6-AF3A-474F-B981-BAADAC70C832}"/>
    <cellStyle name="Warning Text 3 4" xfId="17773" xr:uid="{00000000-0005-0000-0000-00006D450000}"/>
    <cellStyle name="Warning Text 3 4 2" xfId="36213" xr:uid="{E66A04F7-C9A9-40C9-A171-6F1A6B629DD7}"/>
    <cellStyle name="Warning Text 3 5" xfId="17774" xr:uid="{00000000-0005-0000-0000-00006E450000}"/>
    <cellStyle name="Warning Text 3 5 2" xfId="36214" xr:uid="{9E42392D-A21C-4A22-8775-4856F03CB693}"/>
    <cellStyle name="Warning Text 3 6" xfId="17775" xr:uid="{00000000-0005-0000-0000-00006F450000}"/>
    <cellStyle name="Warning Text 3 6 2" xfId="36215" xr:uid="{AF98C448-98C5-46C5-9E4C-F9F2306C8833}"/>
    <cellStyle name="Warning Text 3 7" xfId="17776" xr:uid="{00000000-0005-0000-0000-000070450000}"/>
    <cellStyle name="Warning Text 3 7 2" xfId="36216" xr:uid="{82C5DF87-1371-4DA6-90E6-CC87A0677B66}"/>
    <cellStyle name="Warning Text 3 8" xfId="17777" xr:uid="{00000000-0005-0000-0000-000071450000}"/>
    <cellStyle name="Warning Text 3 8 2" xfId="36217" xr:uid="{865D7830-215B-49EB-A0C4-B24BA23ABBB7}"/>
    <cellStyle name="Warning Text 3 9" xfId="17778" xr:uid="{00000000-0005-0000-0000-000072450000}"/>
    <cellStyle name="Warning Text 3 9 2" xfId="36218" xr:uid="{543DE4D0-8849-41BE-B523-CEACCFA397B7}"/>
    <cellStyle name="Warning Text 30" xfId="17779" xr:uid="{00000000-0005-0000-0000-000073450000}"/>
    <cellStyle name="Warning Text 30 10" xfId="17780" xr:uid="{00000000-0005-0000-0000-000074450000}"/>
    <cellStyle name="Warning Text 30 10 2" xfId="36219" xr:uid="{E0BAFF37-C8F7-4CC0-A909-DE69EB225430}"/>
    <cellStyle name="Warning Text 30 11" xfId="23456" xr:uid="{FCE5CAF4-DA62-49F2-B92D-074B86DA277F}"/>
    <cellStyle name="Warning Text 30 2" xfId="17781" xr:uid="{00000000-0005-0000-0000-000075450000}"/>
    <cellStyle name="Warning Text 30 2 2" xfId="36220" xr:uid="{4FC90087-9BA5-44DF-8D97-A38D1BF01ACC}"/>
    <cellStyle name="Warning Text 30 3" xfId="17782" xr:uid="{00000000-0005-0000-0000-000076450000}"/>
    <cellStyle name="Warning Text 30 3 2" xfId="36221" xr:uid="{01700072-FB01-4B3F-A4CA-CDF8AA0E6C17}"/>
    <cellStyle name="Warning Text 30 4" xfId="17783" xr:uid="{00000000-0005-0000-0000-000077450000}"/>
    <cellStyle name="Warning Text 30 4 2" xfId="36222" xr:uid="{FC017BA4-3A82-47BB-A8AF-48C4E96FAB39}"/>
    <cellStyle name="Warning Text 30 5" xfId="17784" xr:uid="{00000000-0005-0000-0000-000078450000}"/>
    <cellStyle name="Warning Text 30 5 2" xfId="36223" xr:uid="{CD8956D9-E0C1-468B-9972-366299F41FA7}"/>
    <cellStyle name="Warning Text 30 6" xfId="17785" xr:uid="{00000000-0005-0000-0000-000079450000}"/>
    <cellStyle name="Warning Text 30 6 2" xfId="36224" xr:uid="{3218C2BD-A353-473D-8F85-91639EF60210}"/>
    <cellStyle name="Warning Text 30 7" xfId="17786" xr:uid="{00000000-0005-0000-0000-00007A450000}"/>
    <cellStyle name="Warning Text 30 7 2" xfId="36225" xr:uid="{DDA7A077-80C0-49CB-A9C3-DCDB6C90053F}"/>
    <cellStyle name="Warning Text 30 8" xfId="17787" xr:uid="{00000000-0005-0000-0000-00007B450000}"/>
    <cellStyle name="Warning Text 30 8 2" xfId="36226" xr:uid="{BD6B7ED0-2FBC-4C66-970B-68512AFCC3DF}"/>
    <cellStyle name="Warning Text 30 9" xfId="17788" xr:uid="{00000000-0005-0000-0000-00007C450000}"/>
    <cellStyle name="Warning Text 30 9 2" xfId="36227" xr:uid="{3686F135-782E-4E44-A049-DC8899895BE6}"/>
    <cellStyle name="Warning Text 31" xfId="17789" xr:uid="{00000000-0005-0000-0000-00007D450000}"/>
    <cellStyle name="Warning Text 31 10" xfId="17790" xr:uid="{00000000-0005-0000-0000-00007E450000}"/>
    <cellStyle name="Warning Text 31 10 2" xfId="36228" xr:uid="{D125D61B-D790-4FC5-A670-4B475F45196C}"/>
    <cellStyle name="Warning Text 31 11" xfId="23457" xr:uid="{2A3A5F4A-0573-43F6-A263-43E01C9500DC}"/>
    <cellStyle name="Warning Text 31 2" xfId="17791" xr:uid="{00000000-0005-0000-0000-00007F450000}"/>
    <cellStyle name="Warning Text 31 2 2" xfId="36229" xr:uid="{6337FDEB-2FFA-4A59-AF3B-C87632F8C28F}"/>
    <cellStyle name="Warning Text 31 3" xfId="17792" xr:uid="{00000000-0005-0000-0000-000080450000}"/>
    <cellStyle name="Warning Text 31 3 2" xfId="36230" xr:uid="{E8CD4D88-C2EA-4D3B-A165-7DFD0E3695B8}"/>
    <cellStyle name="Warning Text 31 4" xfId="17793" xr:uid="{00000000-0005-0000-0000-000081450000}"/>
    <cellStyle name="Warning Text 31 4 2" xfId="36231" xr:uid="{211065F0-2CCB-4B79-B1C4-5C90E8FCC487}"/>
    <cellStyle name="Warning Text 31 5" xfId="17794" xr:uid="{00000000-0005-0000-0000-000082450000}"/>
    <cellStyle name="Warning Text 31 5 2" xfId="36232" xr:uid="{750BE62D-FE55-4A1D-A76C-D75883C8FFAE}"/>
    <cellStyle name="Warning Text 31 6" xfId="17795" xr:uid="{00000000-0005-0000-0000-000083450000}"/>
    <cellStyle name="Warning Text 31 6 2" xfId="36233" xr:uid="{D5D6D98F-2E39-4CD0-BD49-7BFF3ADA4413}"/>
    <cellStyle name="Warning Text 31 7" xfId="17796" xr:uid="{00000000-0005-0000-0000-000084450000}"/>
    <cellStyle name="Warning Text 31 7 2" xfId="36234" xr:uid="{73A5EBDE-4F3B-4B11-98CC-C823779771C1}"/>
    <cellStyle name="Warning Text 31 8" xfId="17797" xr:uid="{00000000-0005-0000-0000-000085450000}"/>
    <cellStyle name="Warning Text 31 8 2" xfId="36235" xr:uid="{CAB22829-8ABD-49DF-A1B2-58C46EA18BC3}"/>
    <cellStyle name="Warning Text 31 9" xfId="17798" xr:uid="{00000000-0005-0000-0000-000086450000}"/>
    <cellStyle name="Warning Text 31 9 2" xfId="36236" xr:uid="{94FBA733-FC5D-47DA-8606-6C8D1B91B55D}"/>
    <cellStyle name="Warning Text 32" xfId="17799" xr:uid="{00000000-0005-0000-0000-000087450000}"/>
    <cellStyle name="Warning Text 32 10" xfId="17800" xr:uid="{00000000-0005-0000-0000-000088450000}"/>
    <cellStyle name="Warning Text 32 10 2" xfId="36237" xr:uid="{896C05A3-F90D-4DC0-87AF-66D8A4AC4DE9}"/>
    <cellStyle name="Warning Text 32 11" xfId="23458" xr:uid="{396E036C-38DA-4317-8C08-A3273AE5C968}"/>
    <cellStyle name="Warning Text 32 2" xfId="17801" xr:uid="{00000000-0005-0000-0000-000089450000}"/>
    <cellStyle name="Warning Text 32 2 2" xfId="36238" xr:uid="{B2AF1743-BA16-40B1-B4B6-D970A144111A}"/>
    <cellStyle name="Warning Text 32 3" xfId="17802" xr:uid="{00000000-0005-0000-0000-00008A450000}"/>
    <cellStyle name="Warning Text 32 3 2" xfId="36239" xr:uid="{4A76419A-DF24-4114-A432-E684BD9E6F4C}"/>
    <cellStyle name="Warning Text 32 4" xfId="17803" xr:uid="{00000000-0005-0000-0000-00008B450000}"/>
    <cellStyle name="Warning Text 32 4 2" xfId="36240" xr:uid="{0E323ACE-81B4-45DA-BBC8-947ECDC1126A}"/>
    <cellStyle name="Warning Text 32 5" xfId="17804" xr:uid="{00000000-0005-0000-0000-00008C450000}"/>
    <cellStyle name="Warning Text 32 5 2" xfId="36241" xr:uid="{4BA77A14-6BA1-4176-827F-DBDE1533EDB3}"/>
    <cellStyle name="Warning Text 32 6" xfId="17805" xr:uid="{00000000-0005-0000-0000-00008D450000}"/>
    <cellStyle name="Warning Text 32 6 2" xfId="36242" xr:uid="{51CD3C25-5C91-4935-A17B-CE897C4C4D3E}"/>
    <cellStyle name="Warning Text 32 7" xfId="17806" xr:uid="{00000000-0005-0000-0000-00008E450000}"/>
    <cellStyle name="Warning Text 32 7 2" xfId="36243" xr:uid="{44F6F689-3D5B-4A7B-8B63-F7CC017D4610}"/>
    <cellStyle name="Warning Text 32 8" xfId="17807" xr:uid="{00000000-0005-0000-0000-00008F450000}"/>
    <cellStyle name="Warning Text 32 8 2" xfId="36244" xr:uid="{63CF7CBD-3C9E-4CE8-9A49-B2D217D12E34}"/>
    <cellStyle name="Warning Text 32 9" xfId="17808" xr:uid="{00000000-0005-0000-0000-000090450000}"/>
    <cellStyle name="Warning Text 32 9 2" xfId="36245" xr:uid="{364D874F-11AE-4AF8-B289-50BBE8DF984B}"/>
    <cellStyle name="Warning Text 33" xfId="17809" xr:uid="{00000000-0005-0000-0000-000091450000}"/>
    <cellStyle name="Warning Text 33 10" xfId="17810" xr:uid="{00000000-0005-0000-0000-000092450000}"/>
    <cellStyle name="Warning Text 33 10 2" xfId="36246" xr:uid="{8B5F3F97-FEFA-434E-A6E0-B6BC91262610}"/>
    <cellStyle name="Warning Text 33 11" xfId="23459" xr:uid="{C6AB4E8C-0B53-4C83-85FE-5ACDC8AB9ACF}"/>
    <cellStyle name="Warning Text 33 2" xfId="17811" xr:uid="{00000000-0005-0000-0000-000093450000}"/>
    <cellStyle name="Warning Text 33 2 2" xfId="36247" xr:uid="{C3EA3123-24DC-4E4D-B0A5-AFE863FC7633}"/>
    <cellStyle name="Warning Text 33 3" xfId="17812" xr:uid="{00000000-0005-0000-0000-000094450000}"/>
    <cellStyle name="Warning Text 33 3 2" xfId="36248" xr:uid="{EB06B262-8CA8-4E90-A290-E72BA47ACB3A}"/>
    <cellStyle name="Warning Text 33 4" xfId="17813" xr:uid="{00000000-0005-0000-0000-000095450000}"/>
    <cellStyle name="Warning Text 33 4 2" xfId="36249" xr:uid="{48ABD1C8-821B-4ED2-A1AA-CB1272A3C8C4}"/>
    <cellStyle name="Warning Text 33 5" xfId="17814" xr:uid="{00000000-0005-0000-0000-000096450000}"/>
    <cellStyle name="Warning Text 33 5 2" xfId="36250" xr:uid="{6F08BF8E-5E75-432A-A239-92694934D59A}"/>
    <cellStyle name="Warning Text 33 6" xfId="17815" xr:uid="{00000000-0005-0000-0000-000097450000}"/>
    <cellStyle name="Warning Text 33 6 2" xfId="36251" xr:uid="{C9EF4D53-5A35-4F6B-989A-77D0091A4997}"/>
    <cellStyle name="Warning Text 33 7" xfId="17816" xr:uid="{00000000-0005-0000-0000-000098450000}"/>
    <cellStyle name="Warning Text 33 7 2" xfId="36252" xr:uid="{36FB9D28-2BDD-4AD0-98F3-857FD0AC846D}"/>
    <cellStyle name="Warning Text 33 8" xfId="17817" xr:uid="{00000000-0005-0000-0000-000099450000}"/>
    <cellStyle name="Warning Text 33 8 2" xfId="36253" xr:uid="{E1D5BCA4-FA0C-40EC-BF6E-7D36FE775C87}"/>
    <cellStyle name="Warning Text 33 9" xfId="17818" xr:uid="{00000000-0005-0000-0000-00009A450000}"/>
    <cellStyle name="Warning Text 33 9 2" xfId="36254" xr:uid="{D88187A4-9F22-4823-BF11-635148A28F96}"/>
    <cellStyle name="Warning Text 34" xfId="17819" xr:uid="{00000000-0005-0000-0000-00009B450000}"/>
    <cellStyle name="Warning Text 34 10" xfId="17820" xr:uid="{00000000-0005-0000-0000-00009C450000}"/>
    <cellStyle name="Warning Text 34 10 2" xfId="36255" xr:uid="{07F606D9-A913-4137-B0DE-7B105DF80A1F}"/>
    <cellStyle name="Warning Text 34 11" xfId="23460" xr:uid="{B4CAEDB9-9562-4B1E-832C-74819EC56E87}"/>
    <cellStyle name="Warning Text 34 2" xfId="17821" xr:uid="{00000000-0005-0000-0000-00009D450000}"/>
    <cellStyle name="Warning Text 34 2 2" xfId="36256" xr:uid="{35CEC655-097F-4358-A8FA-60D7F300F995}"/>
    <cellStyle name="Warning Text 34 3" xfId="17822" xr:uid="{00000000-0005-0000-0000-00009E450000}"/>
    <cellStyle name="Warning Text 34 3 2" xfId="36257" xr:uid="{3B0C0A91-68BB-4FB8-AE4E-5875EC988F9A}"/>
    <cellStyle name="Warning Text 34 4" xfId="17823" xr:uid="{00000000-0005-0000-0000-00009F450000}"/>
    <cellStyle name="Warning Text 34 4 2" xfId="36258" xr:uid="{9B98CA99-0BED-4CB9-83C6-266511FFBB95}"/>
    <cellStyle name="Warning Text 34 5" xfId="17824" xr:uid="{00000000-0005-0000-0000-0000A0450000}"/>
    <cellStyle name="Warning Text 34 5 2" xfId="36259" xr:uid="{04FDAC03-7145-4CAB-858C-16FADD164EDE}"/>
    <cellStyle name="Warning Text 34 6" xfId="17825" xr:uid="{00000000-0005-0000-0000-0000A1450000}"/>
    <cellStyle name="Warning Text 34 6 2" xfId="36260" xr:uid="{75EE1EDC-DE91-48C3-BCCB-83A90D101F6B}"/>
    <cellStyle name="Warning Text 34 7" xfId="17826" xr:uid="{00000000-0005-0000-0000-0000A2450000}"/>
    <cellStyle name="Warning Text 34 7 2" xfId="36261" xr:uid="{DC95A002-CD4B-4609-9422-4695ABFB18BF}"/>
    <cellStyle name="Warning Text 34 8" xfId="17827" xr:uid="{00000000-0005-0000-0000-0000A3450000}"/>
    <cellStyle name="Warning Text 34 8 2" xfId="36262" xr:uid="{10EE78E3-2AF3-4721-9141-C9777CE82A49}"/>
    <cellStyle name="Warning Text 34 9" xfId="17828" xr:uid="{00000000-0005-0000-0000-0000A4450000}"/>
    <cellStyle name="Warning Text 34 9 2" xfId="36263" xr:uid="{85D49947-1652-4DCE-8766-5D6BDC483C85}"/>
    <cellStyle name="Warning Text 35" xfId="17829" xr:uid="{00000000-0005-0000-0000-0000A5450000}"/>
    <cellStyle name="Warning Text 35 10" xfId="17830" xr:uid="{00000000-0005-0000-0000-0000A6450000}"/>
    <cellStyle name="Warning Text 35 10 2" xfId="36264" xr:uid="{04233B3F-A0D0-4729-9A75-E8BBFA2889C6}"/>
    <cellStyle name="Warning Text 35 11" xfId="23461" xr:uid="{62CF2D43-41C9-497C-980F-401957CB8992}"/>
    <cellStyle name="Warning Text 35 2" xfId="17831" xr:uid="{00000000-0005-0000-0000-0000A7450000}"/>
    <cellStyle name="Warning Text 35 2 2" xfId="36265" xr:uid="{74702B56-1B54-494A-BED5-5A04852E5630}"/>
    <cellStyle name="Warning Text 35 3" xfId="17832" xr:uid="{00000000-0005-0000-0000-0000A8450000}"/>
    <cellStyle name="Warning Text 35 3 2" xfId="36266" xr:uid="{538BB233-D0A2-41D2-97FA-DA1E69FE067B}"/>
    <cellStyle name="Warning Text 35 4" xfId="17833" xr:uid="{00000000-0005-0000-0000-0000A9450000}"/>
    <cellStyle name="Warning Text 35 4 2" xfId="36267" xr:uid="{6FD2B134-6929-4478-8BD3-A55F00551CB3}"/>
    <cellStyle name="Warning Text 35 5" xfId="17834" xr:uid="{00000000-0005-0000-0000-0000AA450000}"/>
    <cellStyle name="Warning Text 35 5 2" xfId="36268" xr:uid="{2304C8F5-1E6B-4DAC-BCBD-0D0D927E0811}"/>
    <cellStyle name="Warning Text 35 6" xfId="17835" xr:uid="{00000000-0005-0000-0000-0000AB450000}"/>
    <cellStyle name="Warning Text 35 6 2" xfId="36269" xr:uid="{A03E4606-77BB-44E3-B005-A240C5BCDD59}"/>
    <cellStyle name="Warning Text 35 7" xfId="17836" xr:uid="{00000000-0005-0000-0000-0000AC450000}"/>
    <cellStyle name="Warning Text 35 7 2" xfId="36270" xr:uid="{E03D3A33-58F8-44B7-832E-FB420C5AC97B}"/>
    <cellStyle name="Warning Text 35 8" xfId="17837" xr:uid="{00000000-0005-0000-0000-0000AD450000}"/>
    <cellStyle name="Warning Text 35 8 2" xfId="36271" xr:uid="{D5B5DF70-6851-472F-9FE6-4D33862B5CAA}"/>
    <cellStyle name="Warning Text 35 9" xfId="17838" xr:uid="{00000000-0005-0000-0000-0000AE450000}"/>
    <cellStyle name="Warning Text 35 9 2" xfId="36272" xr:uid="{C30E76AC-0A79-4197-81F9-497C78CF2934}"/>
    <cellStyle name="Warning Text 36" xfId="17839" xr:uid="{00000000-0005-0000-0000-0000AF450000}"/>
    <cellStyle name="Warning Text 36 10" xfId="17840" xr:uid="{00000000-0005-0000-0000-0000B0450000}"/>
    <cellStyle name="Warning Text 36 10 2" xfId="36273" xr:uid="{6C350777-9396-47DE-9DA7-0F59686A8622}"/>
    <cellStyle name="Warning Text 36 11" xfId="23462" xr:uid="{E5D3EF51-9DA3-40D4-AA87-0A933E2945BA}"/>
    <cellStyle name="Warning Text 36 2" xfId="17841" xr:uid="{00000000-0005-0000-0000-0000B1450000}"/>
    <cellStyle name="Warning Text 36 2 2" xfId="36274" xr:uid="{2361BF21-A1CB-4D9E-9CAC-A21E9576AA0B}"/>
    <cellStyle name="Warning Text 36 3" xfId="17842" xr:uid="{00000000-0005-0000-0000-0000B2450000}"/>
    <cellStyle name="Warning Text 36 3 2" xfId="36275" xr:uid="{07010F3B-72CE-42F0-B0E7-494D50E12B85}"/>
    <cellStyle name="Warning Text 36 4" xfId="17843" xr:uid="{00000000-0005-0000-0000-0000B3450000}"/>
    <cellStyle name="Warning Text 36 4 2" xfId="36276" xr:uid="{4C7C67C1-A481-423F-B2DC-7951F088E61F}"/>
    <cellStyle name="Warning Text 36 5" xfId="17844" xr:uid="{00000000-0005-0000-0000-0000B4450000}"/>
    <cellStyle name="Warning Text 36 5 2" xfId="36277" xr:uid="{80D28B1D-D19E-4BA9-9884-461D08512AFF}"/>
    <cellStyle name="Warning Text 36 6" xfId="17845" xr:uid="{00000000-0005-0000-0000-0000B5450000}"/>
    <cellStyle name="Warning Text 36 6 2" xfId="36278" xr:uid="{7DB3CA65-49F9-4A23-A2D0-7A0739780A4C}"/>
    <cellStyle name="Warning Text 36 7" xfId="17846" xr:uid="{00000000-0005-0000-0000-0000B6450000}"/>
    <cellStyle name="Warning Text 36 7 2" xfId="36279" xr:uid="{51AB3216-6063-46B1-80BC-C088AB545704}"/>
    <cellStyle name="Warning Text 36 8" xfId="17847" xr:uid="{00000000-0005-0000-0000-0000B7450000}"/>
    <cellStyle name="Warning Text 36 8 2" xfId="36280" xr:uid="{4442B6B3-B0B1-4829-9F3F-73FBE4F2C372}"/>
    <cellStyle name="Warning Text 36 9" xfId="17848" xr:uid="{00000000-0005-0000-0000-0000B8450000}"/>
    <cellStyle name="Warning Text 36 9 2" xfId="36281" xr:uid="{ED0B1D57-E32C-45D2-B60A-31244B277439}"/>
    <cellStyle name="Warning Text 37" xfId="17849" xr:uid="{00000000-0005-0000-0000-0000B9450000}"/>
    <cellStyle name="Warning Text 37 10" xfId="17850" xr:uid="{00000000-0005-0000-0000-0000BA450000}"/>
    <cellStyle name="Warning Text 37 10 2" xfId="36282" xr:uid="{574F048E-2B68-4142-B39B-6B340EC21DFE}"/>
    <cellStyle name="Warning Text 37 11" xfId="23463" xr:uid="{58D8E5DA-9693-407F-9F7F-274F14BAC36B}"/>
    <cellStyle name="Warning Text 37 2" xfId="17851" xr:uid="{00000000-0005-0000-0000-0000BB450000}"/>
    <cellStyle name="Warning Text 37 2 2" xfId="36283" xr:uid="{2816A790-447E-4AB8-8613-A8480D36D253}"/>
    <cellStyle name="Warning Text 37 3" xfId="17852" xr:uid="{00000000-0005-0000-0000-0000BC450000}"/>
    <cellStyle name="Warning Text 37 3 2" xfId="36284" xr:uid="{2F5957A1-F26A-4102-B7B7-3CAA250D91A7}"/>
    <cellStyle name="Warning Text 37 4" xfId="17853" xr:uid="{00000000-0005-0000-0000-0000BD450000}"/>
    <cellStyle name="Warning Text 37 4 2" xfId="36285" xr:uid="{2C8D463C-5541-49E4-B696-1DF6C60FC70F}"/>
    <cellStyle name="Warning Text 37 5" xfId="17854" xr:uid="{00000000-0005-0000-0000-0000BE450000}"/>
    <cellStyle name="Warning Text 37 5 2" xfId="36286" xr:uid="{5F1FDCD7-A097-4CB9-AAE1-919F7CE9B496}"/>
    <cellStyle name="Warning Text 37 6" xfId="17855" xr:uid="{00000000-0005-0000-0000-0000BF450000}"/>
    <cellStyle name="Warning Text 37 6 2" xfId="36287" xr:uid="{11DB7311-61CA-4B68-8AA3-28F982848423}"/>
    <cellStyle name="Warning Text 37 7" xfId="17856" xr:uid="{00000000-0005-0000-0000-0000C0450000}"/>
    <cellStyle name="Warning Text 37 7 2" xfId="36288" xr:uid="{477286FE-877B-4E88-A7FB-145789D640DB}"/>
    <cellStyle name="Warning Text 37 8" xfId="17857" xr:uid="{00000000-0005-0000-0000-0000C1450000}"/>
    <cellStyle name="Warning Text 37 8 2" xfId="36289" xr:uid="{B781F721-E405-4DFF-B631-B96650B9EFE7}"/>
    <cellStyle name="Warning Text 37 9" xfId="17858" xr:uid="{00000000-0005-0000-0000-0000C2450000}"/>
    <cellStyle name="Warning Text 37 9 2" xfId="36290" xr:uid="{5C65D4B1-D6C4-481F-A11A-61378BD8F270}"/>
    <cellStyle name="Warning Text 38" xfId="17859" xr:uid="{00000000-0005-0000-0000-0000C3450000}"/>
    <cellStyle name="Warning Text 38 10" xfId="17860" xr:uid="{00000000-0005-0000-0000-0000C4450000}"/>
    <cellStyle name="Warning Text 38 10 2" xfId="36291" xr:uid="{230A6FA5-C6FC-4DD7-B2D7-A34F56C594D3}"/>
    <cellStyle name="Warning Text 38 11" xfId="23464" xr:uid="{867FC537-3DFA-480F-859C-ECD161660CF0}"/>
    <cellStyle name="Warning Text 38 2" xfId="17861" xr:uid="{00000000-0005-0000-0000-0000C5450000}"/>
    <cellStyle name="Warning Text 38 2 2" xfId="36292" xr:uid="{D0F68940-E40B-40B0-95DF-018A7ED193D9}"/>
    <cellStyle name="Warning Text 38 3" xfId="17862" xr:uid="{00000000-0005-0000-0000-0000C6450000}"/>
    <cellStyle name="Warning Text 38 3 2" xfId="36293" xr:uid="{5CCB28DC-4181-4BF5-87DB-3655CA602640}"/>
    <cellStyle name="Warning Text 38 4" xfId="17863" xr:uid="{00000000-0005-0000-0000-0000C7450000}"/>
    <cellStyle name="Warning Text 38 4 2" xfId="36294" xr:uid="{256F8F50-2C4E-4A5D-9ADE-4C92606FFA80}"/>
    <cellStyle name="Warning Text 38 5" xfId="17864" xr:uid="{00000000-0005-0000-0000-0000C8450000}"/>
    <cellStyle name="Warning Text 38 5 2" xfId="36295" xr:uid="{6BEA41EA-AE85-4DE5-AD5D-7B4769AF6FB3}"/>
    <cellStyle name="Warning Text 38 6" xfId="17865" xr:uid="{00000000-0005-0000-0000-0000C9450000}"/>
    <cellStyle name="Warning Text 38 6 2" xfId="36296" xr:uid="{C10DFA12-F0B0-4C2F-BB0E-5BAB1C94F929}"/>
    <cellStyle name="Warning Text 38 7" xfId="17866" xr:uid="{00000000-0005-0000-0000-0000CA450000}"/>
    <cellStyle name="Warning Text 38 7 2" xfId="36297" xr:uid="{F122DEAC-D98C-40A4-AF04-CD9925DBD8FB}"/>
    <cellStyle name="Warning Text 38 8" xfId="17867" xr:uid="{00000000-0005-0000-0000-0000CB450000}"/>
    <cellStyle name="Warning Text 38 8 2" xfId="36298" xr:uid="{A023F3F4-1A82-4EF3-A0C3-58A30107E64A}"/>
    <cellStyle name="Warning Text 38 9" xfId="17868" xr:uid="{00000000-0005-0000-0000-0000CC450000}"/>
    <cellStyle name="Warning Text 38 9 2" xfId="36299" xr:uid="{E4402B7B-DD10-40BE-8450-FC1E7194D4C3}"/>
    <cellStyle name="Warning Text 39" xfId="17869" xr:uid="{00000000-0005-0000-0000-0000CD450000}"/>
    <cellStyle name="Warning Text 39 10" xfId="17870" xr:uid="{00000000-0005-0000-0000-0000CE450000}"/>
    <cellStyle name="Warning Text 39 10 2" xfId="36300" xr:uid="{E63FD0E1-A084-44CA-ADE9-082F9DB26EFB}"/>
    <cellStyle name="Warning Text 39 11" xfId="23465" xr:uid="{D84FB77C-74D7-406D-AB64-4F56E118D9FE}"/>
    <cellStyle name="Warning Text 39 2" xfId="17871" xr:uid="{00000000-0005-0000-0000-0000CF450000}"/>
    <cellStyle name="Warning Text 39 2 2" xfId="36301" xr:uid="{0E1D3E66-E746-4BA9-A90F-8AF720CADC19}"/>
    <cellStyle name="Warning Text 39 3" xfId="17872" xr:uid="{00000000-0005-0000-0000-0000D0450000}"/>
    <cellStyle name="Warning Text 39 3 2" xfId="36302" xr:uid="{264088D4-8B45-4962-9B16-FD4C66D710FC}"/>
    <cellStyle name="Warning Text 39 4" xfId="17873" xr:uid="{00000000-0005-0000-0000-0000D1450000}"/>
    <cellStyle name="Warning Text 39 4 2" xfId="36303" xr:uid="{38BFAB4A-CD9A-45DA-94BD-5DB48466F20F}"/>
    <cellStyle name="Warning Text 39 5" xfId="17874" xr:uid="{00000000-0005-0000-0000-0000D2450000}"/>
    <cellStyle name="Warning Text 39 5 2" xfId="36304" xr:uid="{2B75C627-022F-4C9D-A295-B6D24E906BBD}"/>
    <cellStyle name="Warning Text 39 6" xfId="17875" xr:uid="{00000000-0005-0000-0000-0000D3450000}"/>
    <cellStyle name="Warning Text 39 6 2" xfId="36305" xr:uid="{A4D456E7-6C5B-47A2-96F8-D74FA7ABD069}"/>
    <cellStyle name="Warning Text 39 7" xfId="17876" xr:uid="{00000000-0005-0000-0000-0000D4450000}"/>
    <cellStyle name="Warning Text 39 7 2" xfId="36306" xr:uid="{821CE156-6746-4995-B7B2-0F35F9FBB80D}"/>
    <cellStyle name="Warning Text 39 8" xfId="17877" xr:uid="{00000000-0005-0000-0000-0000D5450000}"/>
    <cellStyle name="Warning Text 39 8 2" xfId="36307" xr:uid="{73A0387A-73DC-49E8-A619-4EBC28940755}"/>
    <cellStyle name="Warning Text 39 9" xfId="17878" xr:uid="{00000000-0005-0000-0000-0000D6450000}"/>
    <cellStyle name="Warning Text 39 9 2" xfId="36308" xr:uid="{33CC0C6B-DA3B-4558-9B1E-D920E1B55316}"/>
    <cellStyle name="Warning Text 4" xfId="17879" xr:uid="{00000000-0005-0000-0000-0000D7450000}"/>
    <cellStyle name="Warning Text 4 10" xfId="17880" xr:uid="{00000000-0005-0000-0000-0000D8450000}"/>
    <cellStyle name="Warning Text 4 10 2" xfId="36309" xr:uid="{C8252785-731A-4064-B8A5-B6CD76ED9793}"/>
    <cellStyle name="Warning Text 4 11" xfId="17881" xr:uid="{00000000-0005-0000-0000-0000D9450000}"/>
    <cellStyle name="Warning Text 4 11 2" xfId="36310" xr:uid="{FE790316-153A-4A6E-84D1-52B6C59B8D05}"/>
    <cellStyle name="Warning Text 4 12" xfId="23466" xr:uid="{661A6038-4B72-4F96-8161-7618EF73EDB3}"/>
    <cellStyle name="Warning Text 4 2" xfId="17882" xr:uid="{00000000-0005-0000-0000-0000DA450000}"/>
    <cellStyle name="Warning Text 4 2 2" xfId="17883" xr:uid="{00000000-0005-0000-0000-0000DB450000}"/>
    <cellStyle name="Warning Text 4 2 2 2" xfId="36312" xr:uid="{E9679B0E-D2FB-4B53-8C8E-8F7A8C5E941E}"/>
    <cellStyle name="Warning Text 4 2 3" xfId="17884" xr:uid="{00000000-0005-0000-0000-0000DC450000}"/>
    <cellStyle name="Warning Text 4 2 3 2" xfId="36313" xr:uid="{B89ACA29-D49E-401A-8355-6A8A8D0ECA94}"/>
    <cellStyle name="Warning Text 4 2 4" xfId="17885" xr:uid="{00000000-0005-0000-0000-0000DD450000}"/>
    <cellStyle name="Warning Text 4 2 4 2" xfId="36314" xr:uid="{2E94F46F-D629-440A-8F1D-D7C7F9A5B718}"/>
    <cellStyle name="Warning Text 4 2 5" xfId="17886" xr:uid="{00000000-0005-0000-0000-0000DE450000}"/>
    <cellStyle name="Warning Text 4 2 5 2" xfId="36315" xr:uid="{1932F2BD-D690-4E89-ABA6-DEA0D26B44CE}"/>
    <cellStyle name="Warning Text 4 2 6" xfId="36311" xr:uid="{A87213F6-5760-4836-A6B0-43AE9BA2C358}"/>
    <cellStyle name="Warning Text 4 3" xfId="17887" xr:uid="{00000000-0005-0000-0000-0000DF450000}"/>
    <cellStyle name="Warning Text 4 3 2" xfId="36316" xr:uid="{334F4AE3-8460-4E9B-8AFF-96553EF20C7E}"/>
    <cellStyle name="Warning Text 4 4" xfId="17888" xr:uid="{00000000-0005-0000-0000-0000E0450000}"/>
    <cellStyle name="Warning Text 4 4 2" xfId="36317" xr:uid="{AB2C6A17-B1A0-4E95-8938-AD8A551AB6CA}"/>
    <cellStyle name="Warning Text 4 5" xfId="17889" xr:uid="{00000000-0005-0000-0000-0000E1450000}"/>
    <cellStyle name="Warning Text 4 5 2" xfId="36318" xr:uid="{EE8824C5-51F1-404D-948E-67F2618B71DF}"/>
    <cellStyle name="Warning Text 4 6" xfId="17890" xr:uid="{00000000-0005-0000-0000-0000E2450000}"/>
    <cellStyle name="Warning Text 4 6 2" xfId="36319" xr:uid="{F7E3D359-AA63-4E93-8EF3-9F4396AD672F}"/>
    <cellStyle name="Warning Text 4 7" xfId="17891" xr:uid="{00000000-0005-0000-0000-0000E3450000}"/>
    <cellStyle name="Warning Text 4 7 2" xfId="36320" xr:uid="{AB27014A-161D-4833-93A6-869B7863DA2B}"/>
    <cellStyle name="Warning Text 4 8" xfId="17892" xr:uid="{00000000-0005-0000-0000-0000E4450000}"/>
    <cellStyle name="Warning Text 4 8 2" xfId="36321" xr:uid="{9BA41E25-F343-4884-B97B-D84F16FE62BE}"/>
    <cellStyle name="Warning Text 4 9" xfId="17893" xr:uid="{00000000-0005-0000-0000-0000E5450000}"/>
    <cellStyle name="Warning Text 4 9 2" xfId="36322" xr:uid="{2CEA4A92-8C3E-48BF-B34E-6A213F897CCD}"/>
    <cellStyle name="Warning Text 40" xfId="17894" xr:uid="{00000000-0005-0000-0000-0000E6450000}"/>
    <cellStyle name="Warning Text 40 10" xfId="17895" xr:uid="{00000000-0005-0000-0000-0000E7450000}"/>
    <cellStyle name="Warning Text 40 10 2" xfId="36323" xr:uid="{6DA837E6-559D-41C8-9024-11E394CCF698}"/>
    <cellStyle name="Warning Text 40 11" xfId="23467" xr:uid="{F80CC6FC-EDCF-45BC-ACB3-6D011418E83E}"/>
    <cellStyle name="Warning Text 40 2" xfId="17896" xr:uid="{00000000-0005-0000-0000-0000E8450000}"/>
    <cellStyle name="Warning Text 40 2 2" xfId="36324" xr:uid="{7A453330-C5E9-4759-805C-1E576BC500ED}"/>
    <cellStyle name="Warning Text 40 3" xfId="17897" xr:uid="{00000000-0005-0000-0000-0000E9450000}"/>
    <cellStyle name="Warning Text 40 3 2" xfId="36325" xr:uid="{62760431-2CA8-4CBF-9468-F96060A39900}"/>
    <cellStyle name="Warning Text 40 4" xfId="17898" xr:uid="{00000000-0005-0000-0000-0000EA450000}"/>
    <cellStyle name="Warning Text 40 4 2" xfId="36326" xr:uid="{82495C5C-35A1-471B-899D-9121DCCF60F5}"/>
    <cellStyle name="Warning Text 40 5" xfId="17899" xr:uid="{00000000-0005-0000-0000-0000EB450000}"/>
    <cellStyle name="Warning Text 40 5 2" xfId="36327" xr:uid="{475B1BC5-0969-4F9C-ABB4-039DB8DCE24F}"/>
    <cellStyle name="Warning Text 40 6" xfId="17900" xr:uid="{00000000-0005-0000-0000-0000EC450000}"/>
    <cellStyle name="Warning Text 40 6 2" xfId="36328" xr:uid="{FE835B0E-14AD-4DE7-9718-07BA4EBCF5E2}"/>
    <cellStyle name="Warning Text 40 7" xfId="17901" xr:uid="{00000000-0005-0000-0000-0000ED450000}"/>
    <cellStyle name="Warning Text 40 7 2" xfId="36329" xr:uid="{1B6D2D60-85DB-4B84-9829-514D799ECE74}"/>
    <cellStyle name="Warning Text 40 8" xfId="17902" xr:uid="{00000000-0005-0000-0000-0000EE450000}"/>
    <cellStyle name="Warning Text 40 8 2" xfId="36330" xr:uid="{F3A699E0-4097-4305-BF4E-B523B2A198B1}"/>
    <cellStyle name="Warning Text 40 9" xfId="17903" xr:uid="{00000000-0005-0000-0000-0000EF450000}"/>
    <cellStyle name="Warning Text 40 9 2" xfId="36331" xr:uid="{42ACFB42-0707-4005-A278-EA3CE7355880}"/>
    <cellStyle name="Warning Text 41" xfId="17904" xr:uid="{00000000-0005-0000-0000-0000F0450000}"/>
    <cellStyle name="Warning Text 41 10" xfId="17905" xr:uid="{00000000-0005-0000-0000-0000F1450000}"/>
    <cellStyle name="Warning Text 41 10 2" xfId="36332" xr:uid="{F3A8937F-C70B-40D1-85A6-4604EB03B287}"/>
    <cellStyle name="Warning Text 41 11" xfId="23468" xr:uid="{AED92269-1235-4002-8AB8-BE08F3DA429A}"/>
    <cellStyle name="Warning Text 41 2" xfId="17906" xr:uid="{00000000-0005-0000-0000-0000F2450000}"/>
    <cellStyle name="Warning Text 41 2 2" xfId="36333" xr:uid="{530856E5-6518-43F5-AC55-E83FC8070C53}"/>
    <cellStyle name="Warning Text 41 3" xfId="17907" xr:uid="{00000000-0005-0000-0000-0000F3450000}"/>
    <cellStyle name="Warning Text 41 3 2" xfId="36334" xr:uid="{0491223C-37E0-41D9-8F20-36E51C13999F}"/>
    <cellStyle name="Warning Text 41 4" xfId="17908" xr:uid="{00000000-0005-0000-0000-0000F4450000}"/>
    <cellStyle name="Warning Text 41 4 2" xfId="36335" xr:uid="{5398CC16-FF4D-428A-BD2F-62E694E846DF}"/>
    <cellStyle name="Warning Text 41 5" xfId="17909" xr:uid="{00000000-0005-0000-0000-0000F5450000}"/>
    <cellStyle name="Warning Text 41 5 2" xfId="36336" xr:uid="{136D78AD-5D8F-4392-B63F-BF4514CA94E7}"/>
    <cellStyle name="Warning Text 41 6" xfId="17910" xr:uid="{00000000-0005-0000-0000-0000F6450000}"/>
    <cellStyle name="Warning Text 41 6 2" xfId="36337" xr:uid="{BDA3F211-A4A6-422F-B012-AA6E8D32F35F}"/>
    <cellStyle name="Warning Text 41 7" xfId="17911" xr:uid="{00000000-0005-0000-0000-0000F7450000}"/>
    <cellStyle name="Warning Text 41 7 2" xfId="36338" xr:uid="{0810D538-9790-4D1A-8CAB-75EBBE5044CC}"/>
    <cellStyle name="Warning Text 41 8" xfId="17912" xr:uid="{00000000-0005-0000-0000-0000F8450000}"/>
    <cellStyle name="Warning Text 41 8 2" xfId="36339" xr:uid="{8159180E-207E-44E0-A139-7D4A6584DBAB}"/>
    <cellStyle name="Warning Text 41 9" xfId="17913" xr:uid="{00000000-0005-0000-0000-0000F9450000}"/>
    <cellStyle name="Warning Text 41 9 2" xfId="36340" xr:uid="{AFBDD074-3F60-4EB4-92AC-94E0C0F6FF16}"/>
    <cellStyle name="Warning Text 5" xfId="17914" xr:uid="{00000000-0005-0000-0000-0000FA450000}"/>
    <cellStyle name="Warning Text 5 10" xfId="17915" xr:uid="{00000000-0005-0000-0000-0000FB450000}"/>
    <cellStyle name="Warning Text 5 10 2" xfId="36341" xr:uid="{20BE1F52-C95F-4B70-B3DC-70AD57C07AAC}"/>
    <cellStyle name="Warning Text 5 11" xfId="17916" xr:uid="{00000000-0005-0000-0000-0000FC450000}"/>
    <cellStyle name="Warning Text 5 11 2" xfId="36342" xr:uid="{C131E4DF-2FC8-4467-A1C4-565357873038}"/>
    <cellStyle name="Warning Text 5 12" xfId="23469" xr:uid="{74AE206C-6DB4-4FA6-A712-AAAF29F78D3E}"/>
    <cellStyle name="Warning Text 5 2" xfId="17917" xr:uid="{00000000-0005-0000-0000-0000FD450000}"/>
    <cellStyle name="Warning Text 5 2 2" xfId="17918" xr:uid="{00000000-0005-0000-0000-0000FE450000}"/>
    <cellStyle name="Warning Text 5 2 2 2" xfId="36344" xr:uid="{2636DAF9-5370-4ED4-9A06-C2A354D6153A}"/>
    <cellStyle name="Warning Text 5 2 3" xfId="17919" xr:uid="{00000000-0005-0000-0000-0000FF450000}"/>
    <cellStyle name="Warning Text 5 2 3 2" xfId="36345" xr:uid="{6DFFFEB6-E5B3-43BD-834F-4A1CF0B865E2}"/>
    <cellStyle name="Warning Text 5 2 4" xfId="17920" xr:uid="{00000000-0005-0000-0000-000000460000}"/>
    <cellStyle name="Warning Text 5 2 4 2" xfId="36346" xr:uid="{BC013BA2-5858-4132-863D-D853E94901E8}"/>
    <cellStyle name="Warning Text 5 2 5" xfId="17921" xr:uid="{00000000-0005-0000-0000-000001460000}"/>
    <cellStyle name="Warning Text 5 2 5 2" xfId="36347" xr:uid="{C7748832-D5DD-4F5D-8C65-3C4E519635EE}"/>
    <cellStyle name="Warning Text 5 2 6" xfId="36343" xr:uid="{52FF261F-1BDB-48D2-9F55-09D62E5BE00E}"/>
    <cellStyle name="Warning Text 5 3" xfId="17922" xr:uid="{00000000-0005-0000-0000-000002460000}"/>
    <cellStyle name="Warning Text 5 3 2" xfId="36348" xr:uid="{74E071A9-A7BF-49A1-8FF4-C932C6059AE8}"/>
    <cellStyle name="Warning Text 5 4" xfId="17923" xr:uid="{00000000-0005-0000-0000-000003460000}"/>
    <cellStyle name="Warning Text 5 4 2" xfId="36349" xr:uid="{118DD776-8809-4442-A451-E324547C973B}"/>
    <cellStyle name="Warning Text 5 5" xfId="17924" xr:uid="{00000000-0005-0000-0000-000004460000}"/>
    <cellStyle name="Warning Text 5 5 2" xfId="36350" xr:uid="{F0309CDB-AA2C-43EA-8C67-06CD5BB8DCE3}"/>
    <cellStyle name="Warning Text 5 6" xfId="17925" xr:uid="{00000000-0005-0000-0000-000005460000}"/>
    <cellStyle name="Warning Text 5 6 2" xfId="36351" xr:uid="{91437715-DF81-4894-BBE3-EF1C0592DA11}"/>
    <cellStyle name="Warning Text 5 7" xfId="17926" xr:uid="{00000000-0005-0000-0000-000006460000}"/>
    <cellStyle name="Warning Text 5 7 2" xfId="36352" xr:uid="{1C75F0B5-41B1-4315-9689-B77284CC7DCB}"/>
    <cellStyle name="Warning Text 5 8" xfId="17927" xr:uid="{00000000-0005-0000-0000-000007460000}"/>
    <cellStyle name="Warning Text 5 8 2" xfId="36353" xr:uid="{DF3E5BB5-DC1F-4AA8-BB25-656EDB9B8146}"/>
    <cellStyle name="Warning Text 5 9" xfId="17928" xr:uid="{00000000-0005-0000-0000-000008460000}"/>
    <cellStyle name="Warning Text 5 9 2" xfId="36354" xr:uid="{6A3EC906-DAB7-4D07-B0A9-CB9BD1E501AD}"/>
    <cellStyle name="Warning Text 6" xfId="17929" xr:uid="{00000000-0005-0000-0000-000009460000}"/>
    <cellStyle name="Warning Text 6 10" xfId="17930" xr:uid="{00000000-0005-0000-0000-00000A460000}"/>
    <cellStyle name="Warning Text 6 10 2" xfId="36355" xr:uid="{FAA27A35-5750-417B-93B3-BE76EBFE4A17}"/>
    <cellStyle name="Warning Text 6 11" xfId="17931" xr:uid="{00000000-0005-0000-0000-00000B460000}"/>
    <cellStyle name="Warning Text 6 11 2" xfId="36356" xr:uid="{514B70F9-7A16-4BE9-BFC0-FA586BA7CE98}"/>
    <cellStyle name="Warning Text 6 12" xfId="23470" xr:uid="{65C9DE8A-E1AF-4418-89BE-B9D307D96C12}"/>
    <cellStyle name="Warning Text 6 2" xfId="17932" xr:uid="{00000000-0005-0000-0000-00000C460000}"/>
    <cellStyle name="Warning Text 6 2 2" xfId="17933" xr:uid="{00000000-0005-0000-0000-00000D460000}"/>
    <cellStyle name="Warning Text 6 2 2 2" xfId="36358" xr:uid="{21444AB0-AA95-4566-9532-5A8ED48D4D1E}"/>
    <cellStyle name="Warning Text 6 2 3" xfId="17934" xr:uid="{00000000-0005-0000-0000-00000E460000}"/>
    <cellStyle name="Warning Text 6 2 3 2" xfId="36359" xr:uid="{7347C0C7-7D81-4CBA-B04E-F67AA9603C67}"/>
    <cellStyle name="Warning Text 6 2 4" xfId="17935" xr:uid="{00000000-0005-0000-0000-00000F460000}"/>
    <cellStyle name="Warning Text 6 2 4 2" xfId="36360" xr:uid="{8FFD9D36-6EAA-4C63-A05E-C98716740139}"/>
    <cellStyle name="Warning Text 6 2 5" xfId="17936" xr:uid="{00000000-0005-0000-0000-000010460000}"/>
    <cellStyle name="Warning Text 6 2 5 2" xfId="36361" xr:uid="{BD7493FB-B458-49A4-AB88-8053D71492AC}"/>
    <cellStyle name="Warning Text 6 2 6" xfId="36357" xr:uid="{31580027-324E-4E07-8719-55A2A7CD8A12}"/>
    <cellStyle name="Warning Text 6 3" xfId="17937" xr:uid="{00000000-0005-0000-0000-000011460000}"/>
    <cellStyle name="Warning Text 6 3 2" xfId="36362" xr:uid="{99680198-109F-41A6-899E-0F84F8958166}"/>
    <cellStyle name="Warning Text 6 4" xfId="17938" xr:uid="{00000000-0005-0000-0000-000012460000}"/>
    <cellStyle name="Warning Text 6 4 2" xfId="36363" xr:uid="{765777ED-81C6-4F0E-A3BD-9E8698A95E57}"/>
    <cellStyle name="Warning Text 6 5" xfId="17939" xr:uid="{00000000-0005-0000-0000-000013460000}"/>
    <cellStyle name="Warning Text 6 5 2" xfId="36364" xr:uid="{8C46BBCF-080B-4696-858D-B274124BF6FA}"/>
    <cellStyle name="Warning Text 6 6" xfId="17940" xr:uid="{00000000-0005-0000-0000-000014460000}"/>
    <cellStyle name="Warning Text 6 6 2" xfId="36365" xr:uid="{604A7CF3-B6AB-43CB-A0AC-A4570D00A9E6}"/>
    <cellStyle name="Warning Text 6 7" xfId="17941" xr:uid="{00000000-0005-0000-0000-000015460000}"/>
    <cellStyle name="Warning Text 6 7 2" xfId="36366" xr:uid="{54996389-96C7-45DD-ABD6-B16F4A8BC691}"/>
    <cellStyle name="Warning Text 6 8" xfId="17942" xr:uid="{00000000-0005-0000-0000-000016460000}"/>
    <cellStyle name="Warning Text 6 8 2" xfId="36367" xr:uid="{12E10E46-1165-454C-8C59-C2C819B24B22}"/>
    <cellStyle name="Warning Text 6 9" xfId="17943" xr:uid="{00000000-0005-0000-0000-000017460000}"/>
    <cellStyle name="Warning Text 6 9 2" xfId="36368" xr:uid="{7F6EAE93-08C2-4A0B-BFDC-40A3A7774744}"/>
    <cellStyle name="Warning Text 7" xfId="17944" xr:uid="{00000000-0005-0000-0000-000018460000}"/>
    <cellStyle name="Warning Text 7 10" xfId="17945" xr:uid="{00000000-0005-0000-0000-000019460000}"/>
    <cellStyle name="Warning Text 7 10 2" xfId="36369" xr:uid="{FD827F93-B5F9-4197-BD50-ACD942F63129}"/>
    <cellStyle name="Warning Text 7 11" xfId="23471" xr:uid="{38FA0C19-F42F-4045-AE64-AC187A46D0DE}"/>
    <cellStyle name="Warning Text 7 2" xfId="17946" xr:uid="{00000000-0005-0000-0000-00001A460000}"/>
    <cellStyle name="Warning Text 7 2 2" xfId="36370" xr:uid="{5F3DCD0A-E9DD-4D61-84CD-D45D079D0671}"/>
    <cellStyle name="Warning Text 7 3" xfId="17947" xr:uid="{00000000-0005-0000-0000-00001B460000}"/>
    <cellStyle name="Warning Text 7 3 2" xfId="36371" xr:uid="{CEB41543-906A-4B32-A7ED-BB3B23E0B9AB}"/>
    <cellStyle name="Warning Text 7 4" xfId="17948" xr:uid="{00000000-0005-0000-0000-00001C460000}"/>
    <cellStyle name="Warning Text 7 4 2" xfId="36372" xr:uid="{7EEDB140-987E-4215-8A81-036AF1125CC2}"/>
    <cellStyle name="Warning Text 7 5" xfId="17949" xr:uid="{00000000-0005-0000-0000-00001D460000}"/>
    <cellStyle name="Warning Text 7 5 2" xfId="36373" xr:uid="{2F0D6BE3-D901-4357-A690-CA6369B47C20}"/>
    <cellStyle name="Warning Text 7 6" xfId="17950" xr:uid="{00000000-0005-0000-0000-00001E460000}"/>
    <cellStyle name="Warning Text 7 6 2" xfId="36374" xr:uid="{F6B8BC51-29CE-4134-A7A9-32D0E081846D}"/>
    <cellStyle name="Warning Text 7 7" xfId="17951" xr:uid="{00000000-0005-0000-0000-00001F460000}"/>
    <cellStyle name="Warning Text 7 7 2" xfId="36375" xr:uid="{0BA0C215-AC66-4DC0-AEA6-17D3C8A8AB57}"/>
    <cellStyle name="Warning Text 7 8" xfId="17952" xr:uid="{00000000-0005-0000-0000-000020460000}"/>
    <cellStyle name="Warning Text 7 8 2" xfId="36376" xr:uid="{317D3D2B-0F13-42C4-B943-BC5D1DE537D2}"/>
    <cellStyle name="Warning Text 7 9" xfId="17953" xr:uid="{00000000-0005-0000-0000-000021460000}"/>
    <cellStyle name="Warning Text 7 9 2" xfId="36377" xr:uid="{A1EC1F19-5127-4BCB-B37E-499E5A99E4E8}"/>
    <cellStyle name="Warning Text 8" xfId="17954" xr:uid="{00000000-0005-0000-0000-000022460000}"/>
    <cellStyle name="Warning Text 8 10" xfId="17955" xr:uid="{00000000-0005-0000-0000-000023460000}"/>
    <cellStyle name="Warning Text 8 10 2" xfId="36378" xr:uid="{C1C67332-90E1-4ECA-9F4D-9DF075A67D92}"/>
    <cellStyle name="Warning Text 8 11" xfId="23472" xr:uid="{5E3792F7-123E-4B9B-AE62-4D9A86E0A026}"/>
    <cellStyle name="Warning Text 8 2" xfId="17956" xr:uid="{00000000-0005-0000-0000-000024460000}"/>
    <cellStyle name="Warning Text 8 2 2" xfId="36379" xr:uid="{B6DD4821-02A6-4C04-B6CA-D9D64F2804E1}"/>
    <cellStyle name="Warning Text 8 3" xfId="17957" xr:uid="{00000000-0005-0000-0000-000025460000}"/>
    <cellStyle name="Warning Text 8 3 2" xfId="36380" xr:uid="{1E8D0E4B-27CA-4A07-A139-F703CDBF480F}"/>
    <cellStyle name="Warning Text 8 4" xfId="17958" xr:uid="{00000000-0005-0000-0000-000026460000}"/>
    <cellStyle name="Warning Text 8 4 2" xfId="36381" xr:uid="{D2D3348C-73D4-4A06-B044-5A0EB4EFFC62}"/>
    <cellStyle name="Warning Text 8 5" xfId="17959" xr:uid="{00000000-0005-0000-0000-000027460000}"/>
    <cellStyle name="Warning Text 8 5 2" xfId="36382" xr:uid="{9D17C7BC-E82B-4992-BB33-F0841BB49050}"/>
    <cellStyle name="Warning Text 8 6" xfId="17960" xr:uid="{00000000-0005-0000-0000-000028460000}"/>
    <cellStyle name="Warning Text 8 6 2" xfId="36383" xr:uid="{8629A186-D1A7-4EBA-8664-7FD9D8F8B372}"/>
    <cellStyle name="Warning Text 8 7" xfId="17961" xr:uid="{00000000-0005-0000-0000-000029460000}"/>
    <cellStyle name="Warning Text 8 7 2" xfId="36384" xr:uid="{2033C55F-2B7E-4898-8357-A7B952F7E74C}"/>
    <cellStyle name="Warning Text 8 8" xfId="17962" xr:uid="{00000000-0005-0000-0000-00002A460000}"/>
    <cellStyle name="Warning Text 8 8 2" xfId="36385" xr:uid="{F1A60B2B-CE24-492F-9A35-FAD6694C9F52}"/>
    <cellStyle name="Warning Text 8 9" xfId="17963" xr:uid="{00000000-0005-0000-0000-00002B460000}"/>
    <cellStyle name="Warning Text 8 9 2" xfId="36386" xr:uid="{08D2CD18-E479-45B9-9CA5-A0FDCB44D1B0}"/>
    <cellStyle name="Warning Text 9" xfId="17964" xr:uid="{00000000-0005-0000-0000-00002C460000}"/>
    <cellStyle name="Warning Text 9 10" xfId="17965" xr:uid="{00000000-0005-0000-0000-00002D460000}"/>
    <cellStyle name="Warning Text 9 10 2" xfId="36387" xr:uid="{36DC5529-0C68-4F24-B428-569D76D95D4F}"/>
    <cellStyle name="Warning Text 9 11" xfId="23473" xr:uid="{7CE0AE10-6CAF-4F3B-954B-3CE0F4DB4F6D}"/>
    <cellStyle name="Warning Text 9 2" xfId="17966" xr:uid="{00000000-0005-0000-0000-00002E460000}"/>
    <cellStyle name="Warning Text 9 2 2" xfId="36388" xr:uid="{93713099-F912-4A5D-A8C8-1C1DEF493AAA}"/>
    <cellStyle name="Warning Text 9 3" xfId="17967" xr:uid="{00000000-0005-0000-0000-00002F460000}"/>
    <cellStyle name="Warning Text 9 3 2" xfId="36389" xr:uid="{99206FC2-F3D2-47D0-8EA8-A7CB9740F85F}"/>
    <cellStyle name="Warning Text 9 4" xfId="17968" xr:uid="{00000000-0005-0000-0000-000030460000}"/>
    <cellStyle name="Warning Text 9 4 2" xfId="36390" xr:uid="{716D5BD8-5935-48B8-A493-00EDE80E8653}"/>
    <cellStyle name="Warning Text 9 5" xfId="17969" xr:uid="{00000000-0005-0000-0000-000031460000}"/>
    <cellStyle name="Warning Text 9 5 2" xfId="36391" xr:uid="{D7AA6748-8D16-4E87-9FB6-4D04705956CE}"/>
    <cellStyle name="Warning Text 9 6" xfId="17970" xr:uid="{00000000-0005-0000-0000-000032460000}"/>
    <cellStyle name="Warning Text 9 6 2" xfId="36392" xr:uid="{C8D0A0F5-1594-4150-BAC4-BE8A97B0CF27}"/>
    <cellStyle name="Warning Text 9 7" xfId="17971" xr:uid="{00000000-0005-0000-0000-000033460000}"/>
    <cellStyle name="Warning Text 9 7 2" xfId="36393" xr:uid="{0138BF57-347E-429B-AB3F-296428883321}"/>
    <cellStyle name="Warning Text 9 8" xfId="17972" xr:uid="{00000000-0005-0000-0000-000034460000}"/>
    <cellStyle name="Warning Text 9 8 2" xfId="36394" xr:uid="{23FB8BCE-A56B-4ADA-AA4E-8AC8310C92B3}"/>
    <cellStyle name="Warning Text 9 9" xfId="17973" xr:uid="{00000000-0005-0000-0000-000035460000}"/>
    <cellStyle name="Warning Text 9 9 2" xfId="36395" xr:uid="{EC4F93B5-7BE6-4098-84FB-72D1D1A5E719}"/>
    <cellStyle name="Zelle überprüfen" xfId="17974" xr:uid="{00000000-0005-0000-0000-000036460000}"/>
    <cellStyle name="Zelle überprüfen 10" xfId="17975" xr:uid="{00000000-0005-0000-0000-000037460000}"/>
    <cellStyle name="Zelle überprüfen 10 2" xfId="36396" xr:uid="{F92D78FD-37F3-479B-BB8E-C4392193864A}"/>
    <cellStyle name="Zelle überprüfen 11" xfId="23474" xr:uid="{D9C4895E-F91A-4AC7-A03E-B5F680F46E07}"/>
    <cellStyle name="Zelle überprüfen 2" xfId="17976" xr:uid="{00000000-0005-0000-0000-000038460000}"/>
    <cellStyle name="Zelle überprüfen 2 2" xfId="36397" xr:uid="{AB438616-8EF0-46E7-AB9D-E77F566F26AD}"/>
    <cellStyle name="Zelle überprüfen 3" xfId="17977" xr:uid="{00000000-0005-0000-0000-000039460000}"/>
    <cellStyle name="Zelle überprüfen 3 2" xfId="36398" xr:uid="{FABAE02F-47C5-44CE-BAB7-822319CF12F7}"/>
    <cellStyle name="Zelle überprüfen 4" xfId="17978" xr:uid="{00000000-0005-0000-0000-00003A460000}"/>
    <cellStyle name="Zelle überprüfen 4 2" xfId="36399" xr:uid="{C8FAC916-9A54-4DEA-B920-E6F1F5DE138C}"/>
    <cellStyle name="Zelle überprüfen 5" xfId="17979" xr:uid="{00000000-0005-0000-0000-00003B460000}"/>
    <cellStyle name="Zelle überprüfen 5 2" xfId="36400" xr:uid="{91A5F195-238A-425A-BAE5-F2686AA93AFB}"/>
    <cellStyle name="Zelle überprüfen 6" xfId="17980" xr:uid="{00000000-0005-0000-0000-00003C460000}"/>
    <cellStyle name="Zelle überprüfen 6 2" xfId="36401" xr:uid="{C2E5F415-C8BA-48D1-BCB3-6DBD54438C40}"/>
    <cellStyle name="Zelle überprüfen 7" xfId="17981" xr:uid="{00000000-0005-0000-0000-00003D460000}"/>
    <cellStyle name="Zelle überprüfen 7 2" xfId="36402" xr:uid="{6B92CF7E-5A07-4B75-9115-36DF89433B48}"/>
    <cellStyle name="Zelle überprüfen 8" xfId="17982" xr:uid="{00000000-0005-0000-0000-00003E460000}"/>
    <cellStyle name="Zelle überprüfen 8 2" xfId="36403" xr:uid="{694AFCB7-2DE5-4323-B890-9FA5E97BC79C}"/>
    <cellStyle name="Zelle überprüfen 9" xfId="17983" xr:uid="{00000000-0005-0000-0000-00003F460000}"/>
    <cellStyle name="Zelle überprüfen 9 2" xfId="36404" xr:uid="{5E4E2EBE-8AD0-4AB3-BDA5-4C22D68D0A8F}"/>
    <cellStyle name="Гиперссылка" xfId="17984" xr:uid="{00000000-0005-0000-0000-000040460000}"/>
    <cellStyle name="Гиперссылка 10" xfId="17985" xr:uid="{00000000-0005-0000-0000-000041460000}"/>
    <cellStyle name="Гиперссылка 10 2" xfId="36405" xr:uid="{226EC19E-60E1-463A-A987-84DA2146EBB0}"/>
    <cellStyle name="Гиперссылка 11" xfId="23475" xr:uid="{C23A0A17-B6B9-48A9-9FDA-8C3973768EE3}"/>
    <cellStyle name="Гиперссылка 2" xfId="17986" xr:uid="{00000000-0005-0000-0000-000042460000}"/>
    <cellStyle name="Гиперссылка 2 2" xfId="36406" xr:uid="{B3ADA4B0-736C-4C0E-A9E8-023297BA1F32}"/>
    <cellStyle name="Гиперссылка 3" xfId="17987" xr:uid="{00000000-0005-0000-0000-000043460000}"/>
    <cellStyle name="Гиперссылка 3 2" xfId="36407" xr:uid="{D691515F-D9E6-4DE9-A41B-0212486080FE}"/>
    <cellStyle name="Гиперссылка 4" xfId="17988" xr:uid="{00000000-0005-0000-0000-000044460000}"/>
    <cellStyle name="Гиперссылка 4 2" xfId="36408" xr:uid="{846226E4-F21C-4BE6-B38C-F9031E2E05A7}"/>
    <cellStyle name="Гиперссылка 5" xfId="17989" xr:uid="{00000000-0005-0000-0000-000045460000}"/>
    <cellStyle name="Гиперссылка 5 2" xfId="36409" xr:uid="{C21C4461-0B53-4989-B407-76ABA25B4A9E}"/>
    <cellStyle name="Гиперссылка 6" xfId="17990" xr:uid="{00000000-0005-0000-0000-000046460000}"/>
    <cellStyle name="Гиперссылка 6 2" xfId="36410" xr:uid="{B50D1CCD-DA7A-4FC4-B5E2-8EAA652C0DB5}"/>
    <cellStyle name="Гиперссылка 7" xfId="17991" xr:uid="{00000000-0005-0000-0000-000047460000}"/>
    <cellStyle name="Гиперссылка 7 2" xfId="36411" xr:uid="{7D84FAB4-8590-46BD-8C9B-D1B1D65CFB56}"/>
    <cellStyle name="Гиперссылка 8" xfId="17992" xr:uid="{00000000-0005-0000-0000-000048460000}"/>
    <cellStyle name="Гиперссылка 8 2" xfId="36412" xr:uid="{D2E3AB8B-095B-4421-A48E-552C00ACA4BA}"/>
    <cellStyle name="Гиперссылка 9" xfId="17993" xr:uid="{00000000-0005-0000-0000-000049460000}"/>
    <cellStyle name="Гиперссылка 9 2" xfId="36413" xr:uid="{E66684BC-6ACC-480D-B7E7-254C024A4BD1}"/>
    <cellStyle name="Обычный_2++" xfId="17994" xr:uid="{00000000-0005-0000-0000-00004A460000}"/>
    <cellStyle name="已访问的超链接" xfId="17995" xr:uid="{00000000-0005-0000-0000-00004B460000}"/>
    <cellStyle name="已访问的超链接 10" xfId="17996" xr:uid="{00000000-0005-0000-0000-00004C460000}"/>
    <cellStyle name="已访问的超链接 10 2" xfId="36414" xr:uid="{BCEE8AD5-B455-4B2F-9CFF-D3AD11AC68F0}"/>
    <cellStyle name="已访问的超链接 11" xfId="20538" xr:uid="{6F409921-8564-447D-A39A-3341F0F38DCE}"/>
    <cellStyle name="已访问的超链接 2" xfId="17997" xr:uid="{00000000-0005-0000-0000-00004D460000}"/>
    <cellStyle name="已访问的超链接 2 2" xfId="23476" xr:uid="{9D73E1ED-5B85-4855-8DE4-8F94FB8BE2E9}"/>
    <cellStyle name="已访问的超链接 3" xfId="17998" xr:uid="{00000000-0005-0000-0000-00004E460000}"/>
    <cellStyle name="已访问的超链接 3 2" xfId="36415" xr:uid="{068580D2-BC70-49A0-8D8F-4EE07539BAA9}"/>
    <cellStyle name="已访问的超链接 4" xfId="17999" xr:uid="{00000000-0005-0000-0000-00004F460000}"/>
    <cellStyle name="已访问的超链接 4 2" xfId="36416" xr:uid="{6547F8FB-407D-480B-9264-A630F15F55D4}"/>
    <cellStyle name="已访问的超链接 5" xfId="18000" xr:uid="{00000000-0005-0000-0000-000050460000}"/>
    <cellStyle name="已访问的超链接 5 2" xfId="36417" xr:uid="{669CD8C7-18C7-4487-AE90-E32D43318A1F}"/>
    <cellStyle name="已访问的超链接 6" xfId="18001" xr:uid="{00000000-0005-0000-0000-000051460000}"/>
    <cellStyle name="已访问的超链接 6 2" xfId="36418" xr:uid="{16A89E3A-D8F7-4395-B080-8C12C856CCF3}"/>
    <cellStyle name="已访问的超链接 7" xfId="18002" xr:uid="{00000000-0005-0000-0000-000052460000}"/>
    <cellStyle name="已访问的超链接 7 2" xfId="36419" xr:uid="{C53141B3-2B11-499F-94CF-E068F4E0E4C7}"/>
    <cellStyle name="已访问的超链接 8" xfId="18003" xr:uid="{00000000-0005-0000-0000-000053460000}"/>
    <cellStyle name="已访问的超链接 8 2" xfId="36420" xr:uid="{E4EAD889-FE13-421C-98D8-FF71677D24B2}"/>
    <cellStyle name="已访问的超链接 9" xfId="18004" xr:uid="{00000000-0005-0000-0000-000054460000}"/>
    <cellStyle name="已访问的超链接 9 2" xfId="36421" xr:uid="{DCA05C1B-BCAE-4B57-8BAF-6CDDD826F52B}"/>
  </cellStyles>
  <dxfs count="1">
    <dxf>
      <fill>
        <patternFill>
          <bgColor indexed="44"/>
        </patternFill>
      </fill>
    </dxf>
  </dxfs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SAGE\saic_technology\ResCOM\New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VEDA_Models\NEEDS_SE\SUBRES_TMPL\TMPL_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  <sheetName val="AGR_Emi"/>
      <sheetName val="RES_Emi"/>
      <sheetName val="COM_Emi"/>
    </sheetNames>
    <sheetDataSet>
      <sheetData sheetId="0"/>
      <sheetData sheetId="1"/>
      <sheetData sheetId="2">
        <row r="2">
          <cell r="A2" t="str">
            <v>^FI_ST: TCH, PRC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ec.europa.eu/eurostat/databrowser/view/ENV_AC_MFA/default/table?lang=en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80"/>
  <sheetViews>
    <sheetView topLeftCell="A227" zoomScale="70" zoomScaleNormal="70" workbookViewId="0"/>
  </sheetViews>
  <sheetFormatPr defaultRowHeight="12.75"/>
  <cols>
    <col min="1" max="1" width="7.85546875" customWidth="1"/>
    <col min="2" max="2" width="6" customWidth="1"/>
    <col min="3" max="3" width="17.7109375" customWidth="1"/>
    <col min="4" max="4" width="30" customWidth="1"/>
    <col min="5" max="5" width="12.85546875" customWidth="1"/>
    <col min="6" max="6" width="11.140625" bestFit="1" customWidth="1"/>
    <col min="8" max="8" width="9.140625" bestFit="1" customWidth="1"/>
    <col min="17" max="17" width="5.7109375" customWidth="1"/>
    <col min="18" max="18" width="5.5703125" customWidth="1"/>
    <col min="19" max="19" width="5.85546875" customWidth="1"/>
    <col min="20" max="20" width="6.42578125" customWidth="1"/>
    <col min="21" max="21" width="6" customWidth="1"/>
    <col min="22" max="26" width="9.7109375" customWidth="1"/>
    <col min="29" max="33" width="9.28515625" customWidth="1"/>
    <col min="34" max="38" width="8.28515625" customWidth="1"/>
    <col min="52" max="52" width="16.7109375" bestFit="1" customWidth="1"/>
  </cols>
  <sheetData>
    <row r="1" spans="1:62">
      <c r="A1" t="s">
        <v>886</v>
      </c>
    </row>
    <row r="2" spans="1:62">
      <c r="A2" t="s">
        <v>211</v>
      </c>
    </row>
    <row r="3" spans="1:62">
      <c r="G3" t="s">
        <v>940</v>
      </c>
    </row>
    <row r="4" spans="1:62">
      <c r="A4" t="s">
        <v>303</v>
      </c>
      <c r="B4" t="s">
        <v>321</v>
      </c>
      <c r="C4" t="s">
        <v>304</v>
      </c>
      <c r="D4" t="s">
        <v>305</v>
      </c>
      <c r="E4" t="s">
        <v>308</v>
      </c>
      <c r="F4" t="s">
        <v>309</v>
      </c>
      <c r="G4" t="s">
        <v>322</v>
      </c>
      <c r="H4" t="s">
        <v>325</v>
      </c>
      <c r="I4" t="s">
        <v>340</v>
      </c>
      <c r="J4" t="s">
        <v>366</v>
      </c>
      <c r="K4" t="s">
        <v>735</v>
      </c>
      <c r="L4" t="s">
        <v>736</v>
      </c>
      <c r="M4" t="s">
        <v>192</v>
      </c>
      <c r="N4" t="s">
        <v>193</v>
      </c>
      <c r="O4" t="s">
        <v>552</v>
      </c>
      <c r="P4" t="s">
        <v>553</v>
      </c>
      <c r="Q4" t="s">
        <v>194</v>
      </c>
      <c r="R4" t="s">
        <v>195</v>
      </c>
      <c r="S4" t="s">
        <v>196</v>
      </c>
      <c r="T4" t="s">
        <v>197</v>
      </c>
      <c r="U4" t="s">
        <v>198</v>
      </c>
      <c r="V4" t="s">
        <v>830</v>
      </c>
      <c r="W4" t="s">
        <v>263</v>
      </c>
      <c r="X4" t="s">
        <v>264</v>
      </c>
      <c r="Y4" t="s">
        <v>831</v>
      </c>
      <c r="Z4" t="s">
        <v>832</v>
      </c>
      <c r="AA4" t="s">
        <v>199</v>
      </c>
      <c r="AB4" t="s">
        <v>200</v>
      </c>
      <c r="AC4" t="s">
        <v>201</v>
      </c>
      <c r="AD4" t="s">
        <v>202</v>
      </c>
      <c r="AE4" t="s">
        <v>203</v>
      </c>
      <c r="AF4" t="s">
        <v>338</v>
      </c>
      <c r="AG4" t="s">
        <v>204</v>
      </c>
      <c r="AH4" t="s">
        <v>365</v>
      </c>
      <c r="AI4" t="s">
        <v>327</v>
      </c>
      <c r="AJ4" t="s">
        <v>551</v>
      </c>
      <c r="AK4" t="s">
        <v>184</v>
      </c>
      <c r="AL4" t="s">
        <v>185</v>
      </c>
      <c r="AM4" t="s">
        <v>363</v>
      </c>
      <c r="AN4" t="s">
        <v>743</v>
      </c>
      <c r="AO4" t="s">
        <v>744</v>
      </c>
      <c r="AP4" t="s">
        <v>205</v>
      </c>
      <c r="AQ4" t="s">
        <v>206</v>
      </c>
      <c r="AR4" t="s">
        <v>364</v>
      </c>
      <c r="AS4" t="s">
        <v>747</v>
      </c>
      <c r="AT4" t="s">
        <v>748</v>
      </c>
      <c r="AU4" t="s">
        <v>207</v>
      </c>
      <c r="AV4" t="s">
        <v>208</v>
      </c>
      <c r="AW4" t="s">
        <v>367</v>
      </c>
      <c r="AX4" t="s">
        <v>752</v>
      </c>
      <c r="AY4" t="s">
        <v>753</v>
      </c>
      <c r="AZ4" t="s">
        <v>209</v>
      </c>
      <c r="BA4" t="s">
        <v>210</v>
      </c>
      <c r="BC4" t="s">
        <v>864</v>
      </c>
      <c r="BF4" t="s">
        <v>827</v>
      </c>
      <c r="BG4" t="s">
        <v>828</v>
      </c>
      <c r="BH4" t="s">
        <v>829</v>
      </c>
    </row>
    <row r="5" spans="1:62">
      <c r="A5" t="s">
        <v>554</v>
      </c>
      <c r="H5" t="s">
        <v>555</v>
      </c>
    </row>
    <row r="6" spans="1:62">
      <c r="C6" t="s">
        <v>218</v>
      </c>
      <c r="D6" t="s">
        <v>219</v>
      </c>
      <c r="E6" t="s">
        <v>492</v>
      </c>
      <c r="F6" t="s">
        <v>483</v>
      </c>
      <c r="H6">
        <v>31.536000000000001</v>
      </c>
      <c r="I6">
        <v>2023</v>
      </c>
      <c r="J6">
        <v>0.29699999999999999</v>
      </c>
      <c r="K6">
        <v>0.33</v>
      </c>
      <c r="L6">
        <v>0.33</v>
      </c>
      <c r="M6">
        <v>0.33700000000000002</v>
      </c>
      <c r="N6">
        <v>0.33700000000000002</v>
      </c>
      <c r="O6">
        <v>0.9</v>
      </c>
      <c r="P6">
        <v>1</v>
      </c>
      <c r="Q6">
        <v>0.2</v>
      </c>
      <c r="V6">
        <v>3.07</v>
      </c>
      <c r="W6">
        <v>3.07</v>
      </c>
      <c r="X6">
        <v>3.07</v>
      </c>
      <c r="Y6">
        <v>3.07</v>
      </c>
      <c r="Z6">
        <v>3.07</v>
      </c>
      <c r="AF6">
        <v>30</v>
      </c>
      <c r="AG6">
        <v>2</v>
      </c>
      <c r="AH6">
        <v>3214.75</v>
      </c>
      <c r="AI6">
        <v>2529.7199999999998</v>
      </c>
      <c r="AJ6">
        <v>2401.13</v>
      </c>
      <c r="AK6">
        <v>2271.37</v>
      </c>
      <c r="AL6">
        <v>1807.27</v>
      </c>
      <c r="AM6">
        <v>64.295000000000002</v>
      </c>
      <c r="AN6">
        <v>50.617699999999999</v>
      </c>
      <c r="AO6">
        <v>48.02252</v>
      </c>
      <c r="AP6">
        <v>45.4741</v>
      </c>
      <c r="AQ6">
        <v>36.122100000000003</v>
      </c>
      <c r="AR6">
        <v>3.0043299999999999</v>
      </c>
      <c r="AS6">
        <v>3.0043299999999999</v>
      </c>
      <c r="AT6">
        <v>3.0043299999999999</v>
      </c>
      <c r="AU6">
        <v>3.0043299999999999</v>
      </c>
      <c r="AV6">
        <v>2.7939099999999999</v>
      </c>
      <c r="BC6" t="s">
        <v>865</v>
      </c>
      <c r="BF6">
        <f>1*H6*O6/J6</f>
        <v>95.563636363636377</v>
      </c>
      <c r="BG6">
        <f>BF6*J6</f>
        <v>28.382400000000004</v>
      </c>
      <c r="BH6">
        <f>BG6*V6</f>
        <v>87.13396800000001</v>
      </c>
      <c r="BJ6">
        <f>(BG6+BH6)/BF6</f>
        <v>1.20879</v>
      </c>
    </row>
    <row r="7" spans="1:62">
      <c r="F7" t="s">
        <v>731</v>
      </c>
    </row>
    <row r="8" spans="1:62">
      <c r="F8" t="s">
        <v>92</v>
      </c>
      <c r="AW8">
        <v>5.5599999999999997E-2</v>
      </c>
    </row>
    <row r="9" spans="1:62">
      <c r="F9" t="s">
        <v>268</v>
      </c>
      <c r="AW9">
        <v>9.7199999999999995E-2</v>
      </c>
    </row>
    <row r="10" spans="1:62">
      <c r="F10" t="s">
        <v>93</v>
      </c>
      <c r="AW10">
        <v>9.7199999999999995E-2</v>
      </c>
    </row>
    <row r="11" spans="1:62">
      <c r="F11" t="s">
        <v>94</v>
      </c>
      <c r="AW11">
        <v>5.9999999999999995E-4</v>
      </c>
    </row>
    <row r="12" spans="1:62">
      <c r="F12" t="s">
        <v>95</v>
      </c>
      <c r="AW12">
        <v>5.7000000000000002E-3</v>
      </c>
    </row>
    <row r="13" spans="1:62">
      <c r="A13" s="3" t="s">
        <v>453</v>
      </c>
      <c r="F13" t="s">
        <v>214</v>
      </c>
      <c r="AW13">
        <v>2.8999999999999998E-3</v>
      </c>
    </row>
    <row r="14" spans="1:62">
      <c r="F14" t="s">
        <v>96</v>
      </c>
      <c r="AW14">
        <v>2.32E-3</v>
      </c>
    </row>
    <row r="15" spans="1:62">
      <c r="F15" t="s">
        <v>97</v>
      </c>
      <c r="AW15">
        <v>1.6999999999999999E-3</v>
      </c>
    </row>
    <row r="16" spans="1:62">
      <c r="C16" t="s">
        <v>222</v>
      </c>
      <c r="D16" t="s">
        <v>223</v>
      </c>
      <c r="E16" t="s">
        <v>491</v>
      </c>
      <c r="F16" t="s">
        <v>483</v>
      </c>
      <c r="H16">
        <v>31.536000000000001</v>
      </c>
      <c r="I16">
        <v>2023</v>
      </c>
      <c r="J16">
        <v>0.4</v>
      </c>
      <c r="K16">
        <v>0.40427350427350428</v>
      </c>
      <c r="L16">
        <v>0.40591966173361521</v>
      </c>
      <c r="M16">
        <v>0.40333333333333332</v>
      </c>
      <c r="N16">
        <v>0.40413223140495869</v>
      </c>
      <c r="O16">
        <v>0.9</v>
      </c>
      <c r="P16">
        <v>1</v>
      </c>
      <c r="AA16">
        <v>1.1399999999999999</v>
      </c>
      <c r="AB16">
        <v>1.1708108108108104</v>
      </c>
      <c r="AC16">
        <v>1.192293577981651</v>
      </c>
      <c r="AD16">
        <v>1.2260377358490562</v>
      </c>
      <c r="AE16">
        <v>1.2377142857142855</v>
      </c>
      <c r="AF16">
        <v>25</v>
      </c>
      <c r="AG16">
        <v>2</v>
      </c>
      <c r="AH16">
        <v>1746.49</v>
      </c>
      <c r="AI16">
        <v>1745.32</v>
      </c>
      <c r="AJ16">
        <v>1744.15</v>
      </c>
      <c r="AK16">
        <v>1741.81</v>
      </c>
      <c r="AL16">
        <v>1707.91</v>
      </c>
      <c r="AM16">
        <v>34.953099999999999</v>
      </c>
      <c r="AN16">
        <v>34.953099999999999</v>
      </c>
      <c r="AO16">
        <v>34.871270000000003</v>
      </c>
      <c r="AP16">
        <v>34.836199999999998</v>
      </c>
      <c r="AQ16">
        <v>34.134799999999998</v>
      </c>
      <c r="AR16">
        <v>2.5484200000000001</v>
      </c>
      <c r="AS16">
        <v>2.5484200000000001</v>
      </c>
      <c r="AT16">
        <v>2.5484200000000001</v>
      </c>
      <c r="AU16">
        <v>2.5484200000000001</v>
      </c>
      <c r="AV16">
        <v>2.5484200000000001</v>
      </c>
      <c r="BF16">
        <f>1*H16*O16/J16</f>
        <v>70.956000000000003</v>
      </c>
      <c r="BG16">
        <f>BF16*J16</f>
        <v>28.382400000000004</v>
      </c>
      <c r="BH16">
        <f>BG16*AA16</f>
        <v>32.355936</v>
      </c>
      <c r="BJ16">
        <f>(BG16+BH16)/BF16</f>
        <v>0.85599999999999998</v>
      </c>
    </row>
    <row r="17" spans="1:62">
      <c r="F17" t="s">
        <v>731</v>
      </c>
      <c r="BC17" t="s">
        <v>865</v>
      </c>
    </row>
    <row r="18" spans="1:62">
      <c r="F18" t="s">
        <v>92</v>
      </c>
      <c r="AW18">
        <v>2.05E-4</v>
      </c>
    </row>
    <row r="19" spans="1:62">
      <c r="F19" t="s">
        <v>268</v>
      </c>
      <c r="AW19">
        <v>0</v>
      </c>
    </row>
    <row r="20" spans="1:62">
      <c r="F20" t="s">
        <v>93</v>
      </c>
      <c r="AW20">
        <v>1.5699999999999999E-5</v>
      </c>
    </row>
    <row r="21" spans="1:62">
      <c r="F21" t="s">
        <v>94</v>
      </c>
      <c r="AW21">
        <v>5.3299999999999998E-6</v>
      </c>
    </row>
    <row r="22" spans="1:62">
      <c r="F22" t="s">
        <v>95</v>
      </c>
      <c r="AW22">
        <v>5.3299999999999998E-6</v>
      </c>
    </row>
    <row r="23" spans="1:62">
      <c r="F23" t="s">
        <v>96</v>
      </c>
      <c r="AW23">
        <v>4.2699999999999998E-6</v>
      </c>
    </row>
    <row r="24" spans="1:62">
      <c r="A24" s="3" t="s">
        <v>453</v>
      </c>
      <c r="F24" t="s">
        <v>214</v>
      </c>
      <c r="AW24">
        <v>1.33E-6</v>
      </c>
    </row>
    <row r="25" spans="1:62">
      <c r="F25" t="s">
        <v>97</v>
      </c>
      <c r="AW25">
        <v>2.5999999999999998E-5</v>
      </c>
    </row>
    <row r="26" spans="1:62">
      <c r="C26" t="s">
        <v>253</v>
      </c>
      <c r="D26" t="s">
        <v>254</v>
      </c>
      <c r="E26" t="s">
        <v>556</v>
      </c>
      <c r="F26" t="s">
        <v>483</v>
      </c>
      <c r="H26">
        <v>31.536000000000001</v>
      </c>
      <c r="I26">
        <v>2023</v>
      </c>
      <c r="J26">
        <v>0.46700000000000003</v>
      </c>
      <c r="K26">
        <v>0.46845083487940631</v>
      </c>
      <c r="L26">
        <v>0.47448979591836737</v>
      </c>
      <c r="M26">
        <v>0.48311688311688322</v>
      </c>
      <c r="N26">
        <v>0.51072356215213355</v>
      </c>
      <c r="O26">
        <v>0.9</v>
      </c>
      <c r="P26">
        <v>1</v>
      </c>
      <c r="Q26">
        <v>0.2</v>
      </c>
      <c r="V26">
        <v>1.07</v>
      </c>
      <c r="W26">
        <v>1.0903809523809525</v>
      </c>
      <c r="X26">
        <v>1.122450980392157</v>
      </c>
      <c r="Y26">
        <v>1.1499999999999999</v>
      </c>
      <c r="Z26">
        <v>1.18</v>
      </c>
      <c r="AF26">
        <v>25</v>
      </c>
      <c r="AG26">
        <v>2</v>
      </c>
      <c r="AH26">
        <v>1027.55</v>
      </c>
      <c r="AI26">
        <v>1019.37</v>
      </c>
      <c r="AJ26">
        <v>999.495</v>
      </c>
      <c r="AK26">
        <v>979.62199999999996</v>
      </c>
      <c r="AL26">
        <v>907.14400000000001</v>
      </c>
      <c r="AM26">
        <v>25.718</v>
      </c>
      <c r="AN26">
        <v>25.601099999999999</v>
      </c>
      <c r="AO26">
        <v>25.402370000000001</v>
      </c>
      <c r="AP26">
        <v>25.250399999999999</v>
      </c>
      <c r="AQ26">
        <v>24.432099999999998</v>
      </c>
      <c r="AR26">
        <v>2.3730699999999998</v>
      </c>
      <c r="AS26">
        <v>2.3263099999999999</v>
      </c>
      <c r="AT26">
        <v>2.27955</v>
      </c>
      <c r="AU26">
        <v>2.2327900000000001</v>
      </c>
      <c r="AV26">
        <v>2.12758</v>
      </c>
      <c r="BF26">
        <f>1*H26*O26/J26</f>
        <v>60.776017130620986</v>
      </c>
      <c r="BG26">
        <f>BF26*J26</f>
        <v>28.382400000000001</v>
      </c>
      <c r="BH26">
        <f>BG26*V26</f>
        <v>30.369168000000002</v>
      </c>
      <c r="BJ26">
        <f>(BG26+BH26)/BF26</f>
        <v>0.96669000000000005</v>
      </c>
    </row>
    <row r="27" spans="1:62">
      <c r="F27" t="s">
        <v>731</v>
      </c>
    </row>
    <row r="28" spans="1:62">
      <c r="F28" t="s">
        <v>92</v>
      </c>
      <c r="AW28">
        <v>0.01</v>
      </c>
      <c r="BC28" t="s">
        <v>865</v>
      </c>
    </row>
    <row r="29" spans="1:62">
      <c r="F29" t="s">
        <v>268</v>
      </c>
      <c r="AW29">
        <v>0</v>
      </c>
    </row>
    <row r="30" spans="1:62">
      <c r="F30" t="s">
        <v>93</v>
      </c>
      <c r="AW30">
        <v>0.09</v>
      </c>
    </row>
    <row r="31" spans="1:62">
      <c r="F31" t="s">
        <v>94</v>
      </c>
      <c r="AW31">
        <v>0</v>
      </c>
    </row>
    <row r="32" spans="1:62">
      <c r="F32" t="s">
        <v>95</v>
      </c>
      <c r="AW32">
        <v>0</v>
      </c>
    </row>
    <row r="33" spans="1:62">
      <c r="A33" s="3" t="s">
        <v>453</v>
      </c>
      <c r="F33" t="s">
        <v>214</v>
      </c>
      <c r="AW33">
        <v>0</v>
      </c>
    </row>
    <row r="34" spans="1:62">
      <c r="F34" t="s">
        <v>97</v>
      </c>
      <c r="AW34">
        <v>0</v>
      </c>
    </row>
    <row r="35" spans="1:62">
      <c r="C35" t="s">
        <v>267</v>
      </c>
      <c r="D35" t="s">
        <v>266</v>
      </c>
      <c r="E35" t="s">
        <v>652</v>
      </c>
      <c r="F35" t="s">
        <v>483</v>
      </c>
      <c r="H35">
        <v>31.536000000000001</v>
      </c>
      <c r="I35">
        <v>2023</v>
      </c>
      <c r="J35">
        <v>0.33600000000000002</v>
      </c>
      <c r="K35">
        <v>0.33600000000000002</v>
      </c>
      <c r="L35">
        <v>0.33600000000000002</v>
      </c>
      <c r="M35">
        <v>0.33600000000000002</v>
      </c>
      <c r="N35">
        <v>0.33600000000000002</v>
      </c>
      <c r="O35">
        <v>0.7</v>
      </c>
      <c r="P35">
        <v>1</v>
      </c>
      <c r="Q35">
        <v>0.2</v>
      </c>
      <c r="V35">
        <v>1.1041666666666665</v>
      </c>
      <c r="W35">
        <v>1.1041666666666665</v>
      </c>
      <c r="X35">
        <v>1.1041666666666665</v>
      </c>
      <c r="Y35">
        <v>1.1041666666666665</v>
      </c>
      <c r="Z35">
        <v>1.1041666666666665</v>
      </c>
      <c r="AF35">
        <v>25</v>
      </c>
      <c r="AG35">
        <v>2</v>
      </c>
      <c r="AR35">
        <v>0</v>
      </c>
      <c r="AS35">
        <v>0</v>
      </c>
      <c r="AT35">
        <v>0</v>
      </c>
      <c r="AU35">
        <v>0</v>
      </c>
      <c r="AV35">
        <v>0</v>
      </c>
      <c r="BC35" t="s">
        <v>865</v>
      </c>
      <c r="BF35">
        <f>1*H35*O35/J35</f>
        <v>65.699999999999989</v>
      </c>
      <c r="BG35">
        <f>BF35*J35</f>
        <v>22.075199999999999</v>
      </c>
      <c r="BH35">
        <f>BG35*V35</f>
        <v>24.374699999999997</v>
      </c>
      <c r="BJ35">
        <f>(BG35+BH35)/BF35</f>
        <v>0.70700000000000007</v>
      </c>
    </row>
    <row r="36" spans="1:62">
      <c r="F36" t="s">
        <v>731</v>
      </c>
    </row>
    <row r="37" spans="1:62">
      <c r="F37" t="s">
        <v>92</v>
      </c>
      <c r="AW37">
        <v>5.5599999999999997E-2</v>
      </c>
    </row>
    <row r="38" spans="1:62">
      <c r="F38" t="s">
        <v>268</v>
      </c>
      <c r="AW38">
        <v>9.7199999999999995E-2</v>
      </c>
    </row>
    <row r="39" spans="1:62">
      <c r="F39" t="s">
        <v>93</v>
      </c>
      <c r="AW39">
        <v>9.7199999999999995E-2</v>
      </c>
    </row>
    <row r="40" spans="1:62">
      <c r="F40" t="s">
        <v>94</v>
      </c>
      <c r="AW40">
        <v>5.9999999999999995E-4</v>
      </c>
    </row>
    <row r="41" spans="1:62">
      <c r="F41" t="s">
        <v>95</v>
      </c>
      <c r="AW41">
        <v>5.7000000000000002E-3</v>
      </c>
    </row>
    <row r="42" spans="1:62">
      <c r="A42" s="3" t="s">
        <v>453</v>
      </c>
      <c r="F42" t="s">
        <v>214</v>
      </c>
      <c r="AW42">
        <v>2.8999999999999998E-3</v>
      </c>
    </row>
    <row r="43" spans="1:62">
      <c r="F43" t="s">
        <v>96</v>
      </c>
      <c r="AW43">
        <v>2.32E-3</v>
      </c>
    </row>
    <row r="44" spans="1:62">
      <c r="F44" t="s">
        <v>97</v>
      </c>
      <c r="AW44">
        <v>1.6999999999999999E-3</v>
      </c>
    </row>
    <row r="45" spans="1:62">
      <c r="C45" t="s">
        <v>220</v>
      </c>
      <c r="D45" t="s">
        <v>221</v>
      </c>
      <c r="E45" t="s">
        <v>12</v>
      </c>
      <c r="F45" t="s">
        <v>483</v>
      </c>
      <c r="H45">
        <v>31.536000000000001</v>
      </c>
      <c r="I45">
        <v>2023</v>
      </c>
      <c r="J45">
        <v>0.31266630770182247</v>
      </c>
      <c r="K45">
        <v>0.31612887867438849</v>
      </c>
      <c r="L45">
        <v>0.33680130618475507</v>
      </c>
      <c r="M45">
        <v>0.33729842905888208</v>
      </c>
      <c r="N45">
        <v>0.33831219564275267</v>
      </c>
      <c r="O45">
        <v>0.7</v>
      </c>
      <c r="P45">
        <v>1</v>
      </c>
      <c r="Q45">
        <v>0.2</v>
      </c>
      <c r="V45">
        <v>1.4715168104753342</v>
      </c>
      <c r="W45">
        <v>1.4730351860622455</v>
      </c>
      <c r="X45">
        <v>1.4933529127665521</v>
      </c>
      <c r="Y45">
        <v>1.5475817834606167</v>
      </c>
      <c r="Z45">
        <v>1.6660206835387787</v>
      </c>
      <c r="AF45">
        <v>25</v>
      </c>
      <c r="AG45">
        <v>2</v>
      </c>
      <c r="AR45">
        <v>0</v>
      </c>
      <c r="AS45">
        <v>0</v>
      </c>
      <c r="AT45">
        <v>0</v>
      </c>
      <c r="AU45">
        <v>0</v>
      </c>
      <c r="AV45">
        <v>0</v>
      </c>
      <c r="BC45" t="s">
        <v>865</v>
      </c>
      <c r="BF45">
        <f>1*H45*O45/J45</f>
        <v>70.603066132255762</v>
      </c>
      <c r="BG45">
        <f>BF45*J45</f>
        <v>22.075200000000002</v>
      </c>
      <c r="BH45">
        <f>BG45*V45</f>
        <v>32.484027894605099</v>
      </c>
      <c r="BJ45">
        <f>(BG45+BH45)/BF45</f>
        <v>0.77276003555430772</v>
      </c>
    </row>
    <row r="46" spans="1:62">
      <c r="F46" t="s">
        <v>731</v>
      </c>
    </row>
    <row r="47" spans="1:62">
      <c r="F47" t="s">
        <v>92</v>
      </c>
      <c r="AW47">
        <v>5.9888999999999998E-2</v>
      </c>
    </row>
    <row r="48" spans="1:62">
      <c r="F48" t="s">
        <v>268</v>
      </c>
      <c r="AW48">
        <v>3.1110000000000001E-3</v>
      </c>
    </row>
    <row r="49" spans="1:62">
      <c r="F49" t="s">
        <v>93</v>
      </c>
      <c r="AW49">
        <v>3.1110000000000001E-3</v>
      </c>
    </row>
    <row r="50" spans="1:62">
      <c r="F50" t="s">
        <v>94</v>
      </c>
      <c r="AW50">
        <v>1.5560000000000001E-3</v>
      </c>
    </row>
    <row r="51" spans="1:62">
      <c r="F51" t="s">
        <v>95</v>
      </c>
      <c r="AW51">
        <v>1.5560000000000001E-3</v>
      </c>
    </row>
    <row r="52" spans="1:62">
      <c r="A52" s="3" t="s">
        <v>453</v>
      </c>
      <c r="F52" t="s">
        <v>214</v>
      </c>
      <c r="AW52">
        <v>0</v>
      </c>
    </row>
    <row r="53" spans="1:62">
      <c r="F53" t="s">
        <v>97</v>
      </c>
      <c r="AW53">
        <v>0</v>
      </c>
    </row>
    <row r="54" spans="1:62">
      <c r="C54" t="s">
        <v>228</v>
      </c>
      <c r="D54" t="s">
        <v>229</v>
      </c>
      <c r="E54" t="s">
        <v>741</v>
      </c>
      <c r="F54" t="s">
        <v>483</v>
      </c>
      <c r="H54">
        <v>31.536000000000001</v>
      </c>
      <c r="I54">
        <v>2035</v>
      </c>
      <c r="L54">
        <v>0.315</v>
      </c>
      <c r="M54">
        <v>0.315</v>
      </c>
      <c r="N54">
        <v>0.35899999999999999</v>
      </c>
      <c r="O54">
        <v>0.9</v>
      </c>
      <c r="P54">
        <v>1</v>
      </c>
      <c r="S54">
        <v>0.25</v>
      </c>
      <c r="X54">
        <v>2.38</v>
      </c>
      <c r="Y54">
        <v>2.38</v>
      </c>
      <c r="Z54">
        <v>2.8753299492385787</v>
      </c>
      <c r="AF54">
        <v>30</v>
      </c>
      <c r="AG54">
        <v>2</v>
      </c>
      <c r="AT54">
        <v>3.93953</v>
      </c>
      <c r="AU54">
        <v>3.93953</v>
      </c>
      <c r="AV54">
        <v>3.78756</v>
      </c>
      <c r="BC54" t="s">
        <v>865</v>
      </c>
      <c r="BF54" t="e">
        <f>1*H54*O54/J54</f>
        <v>#DIV/0!</v>
      </c>
      <c r="BG54" t="e">
        <f>BF54*J54</f>
        <v>#DIV/0!</v>
      </c>
      <c r="BH54" t="e">
        <f>BG54*V54</f>
        <v>#DIV/0!</v>
      </c>
      <c r="BJ54" t="e">
        <f>(BG54+BH54)/BF54</f>
        <v>#DIV/0!</v>
      </c>
    </row>
    <row r="55" spans="1:62">
      <c r="F55" t="s">
        <v>731</v>
      </c>
    </row>
    <row r="56" spans="1:62">
      <c r="F56" t="s">
        <v>92</v>
      </c>
      <c r="AY56">
        <v>0</v>
      </c>
    </row>
    <row r="57" spans="1:62">
      <c r="F57" t="s">
        <v>268</v>
      </c>
      <c r="AY57">
        <v>5.4167E-2</v>
      </c>
      <c r="AZ57">
        <v>5.0555999999999997E-2</v>
      </c>
      <c r="BA57">
        <v>0.05</v>
      </c>
    </row>
    <row r="58" spans="1:62">
      <c r="F58" t="s">
        <v>93</v>
      </c>
      <c r="AY58">
        <v>5.4167E-2</v>
      </c>
      <c r="AZ58">
        <v>5.0555999999999997E-2</v>
      </c>
      <c r="BA58">
        <v>0.05</v>
      </c>
    </row>
    <row r="59" spans="1:62">
      <c r="F59" t="s">
        <v>94</v>
      </c>
      <c r="AY59">
        <v>3.9630000000000004E-3</v>
      </c>
      <c r="AZ59">
        <v>3.699E-3</v>
      </c>
      <c r="BA59">
        <v>3.6579999999999998E-3</v>
      </c>
    </row>
    <row r="60" spans="1:62">
      <c r="F60" t="s">
        <v>95</v>
      </c>
      <c r="AY60">
        <v>9.4439999999999993E-3</v>
      </c>
      <c r="AZ60">
        <v>8.8149999999999999E-3</v>
      </c>
      <c r="BA60">
        <v>8.7180000000000001E-3</v>
      </c>
    </row>
    <row r="61" spans="1:62">
      <c r="A61" s="3" t="s">
        <v>453</v>
      </c>
      <c r="F61" t="s">
        <v>214</v>
      </c>
      <c r="AY61">
        <v>0</v>
      </c>
    </row>
    <row r="62" spans="1:62">
      <c r="F62" t="s">
        <v>96</v>
      </c>
      <c r="AY62">
        <v>0</v>
      </c>
    </row>
    <row r="63" spans="1:62">
      <c r="F63" t="s">
        <v>97</v>
      </c>
      <c r="AY63">
        <v>0</v>
      </c>
    </row>
    <row r="64" spans="1:62">
      <c r="C64" t="s">
        <v>772</v>
      </c>
      <c r="D64" t="s">
        <v>230</v>
      </c>
      <c r="E64" t="s">
        <v>741</v>
      </c>
      <c r="F64" t="s">
        <v>483</v>
      </c>
      <c r="H64">
        <v>31.536000000000001</v>
      </c>
      <c r="I64">
        <v>2035</v>
      </c>
      <c r="L64">
        <v>0.30499999999999999</v>
      </c>
      <c r="M64">
        <v>0.30499999999999999</v>
      </c>
      <c r="N64">
        <v>0.36</v>
      </c>
      <c r="O64">
        <v>0.9</v>
      </c>
      <c r="P64">
        <v>1</v>
      </c>
      <c r="S64">
        <v>0.25</v>
      </c>
      <c r="X64">
        <v>2.5</v>
      </c>
      <c r="Y64">
        <v>2.5</v>
      </c>
      <c r="Z64">
        <v>3.1725888324873095</v>
      </c>
      <c r="AF64">
        <v>30</v>
      </c>
      <c r="AG64">
        <v>2</v>
      </c>
      <c r="AT64">
        <v>5.6930300000000003</v>
      </c>
      <c r="AU64">
        <v>5.6930300000000003</v>
      </c>
      <c r="AV64">
        <v>5.4709199999999996</v>
      </c>
      <c r="BC64" t="s">
        <v>865</v>
      </c>
      <c r="BF64" t="e">
        <f>1*H64*O64/J64</f>
        <v>#DIV/0!</v>
      </c>
      <c r="BG64" t="e">
        <f>BF64*J64</f>
        <v>#DIV/0!</v>
      </c>
      <c r="BH64" t="e">
        <f>BG64*V64</f>
        <v>#DIV/0!</v>
      </c>
      <c r="BJ64" t="e">
        <f>(BG64+BH64)/BF64</f>
        <v>#DIV/0!</v>
      </c>
    </row>
    <row r="65" spans="1:62">
      <c r="F65" t="s">
        <v>731</v>
      </c>
    </row>
    <row r="66" spans="1:62">
      <c r="F66" t="s">
        <v>92</v>
      </c>
      <c r="AY66">
        <v>0</v>
      </c>
    </row>
    <row r="67" spans="1:62">
      <c r="F67" t="s">
        <v>93</v>
      </c>
      <c r="AY67">
        <v>5.4167E-2</v>
      </c>
      <c r="AZ67">
        <v>5.0555999999999997E-2</v>
      </c>
      <c r="BA67">
        <v>0.05</v>
      </c>
    </row>
    <row r="68" spans="1:62">
      <c r="F68" t="s">
        <v>268</v>
      </c>
      <c r="AY68">
        <v>5.4167E-2</v>
      </c>
      <c r="AZ68">
        <v>5.0555999999999997E-2</v>
      </c>
      <c r="BA68">
        <v>0.05</v>
      </c>
    </row>
    <row r="69" spans="1:62">
      <c r="F69" t="s">
        <v>94</v>
      </c>
      <c r="AY69">
        <v>3.9630000000000004E-3</v>
      </c>
      <c r="AZ69">
        <v>3.699E-3</v>
      </c>
      <c r="BA69">
        <v>3.6579999999999998E-3</v>
      </c>
    </row>
    <row r="70" spans="1:62">
      <c r="F70" t="s">
        <v>95</v>
      </c>
      <c r="AY70">
        <v>9.4439999999999993E-3</v>
      </c>
      <c r="AZ70">
        <v>8.8149999999999999E-3</v>
      </c>
      <c r="BA70">
        <v>8.7180000000000001E-3</v>
      </c>
    </row>
    <row r="71" spans="1:62">
      <c r="A71" s="3" t="s">
        <v>453</v>
      </c>
      <c r="F71" t="s">
        <v>214</v>
      </c>
      <c r="AY71">
        <v>0</v>
      </c>
    </row>
    <row r="72" spans="1:62">
      <c r="F72" t="s">
        <v>97</v>
      </c>
      <c r="AY72">
        <v>0</v>
      </c>
    </row>
    <row r="73" spans="1:62">
      <c r="F73" t="s">
        <v>311</v>
      </c>
      <c r="AY73">
        <v>0</v>
      </c>
    </row>
    <row r="74" spans="1:62">
      <c r="C74" t="s">
        <v>231</v>
      </c>
      <c r="D74" t="s">
        <v>232</v>
      </c>
      <c r="E74" t="s">
        <v>741</v>
      </c>
      <c r="F74" t="s">
        <v>483</v>
      </c>
      <c r="H74">
        <v>31.536000000000001</v>
      </c>
      <c r="I74">
        <v>2035</v>
      </c>
      <c r="L74">
        <v>0.34599999999999997</v>
      </c>
      <c r="M74">
        <v>0.34599999999999997</v>
      </c>
      <c r="N74">
        <v>0.39500000000000002</v>
      </c>
      <c r="O74">
        <v>0.9</v>
      </c>
      <c r="P74">
        <v>1</v>
      </c>
      <c r="S74">
        <v>0.25</v>
      </c>
      <c r="X74">
        <v>2.09</v>
      </c>
      <c r="Y74">
        <v>2.09</v>
      </c>
      <c r="Z74">
        <v>2.5694705882352937</v>
      </c>
      <c r="AF74">
        <v>25</v>
      </c>
      <c r="AG74">
        <v>2</v>
      </c>
      <c r="AT74">
        <v>7.7972299999999999</v>
      </c>
      <c r="AU74">
        <v>7.7972299999999999</v>
      </c>
      <c r="AV74">
        <v>7.5166700000000004</v>
      </c>
      <c r="BC74" t="s">
        <v>865</v>
      </c>
      <c r="BF74" t="e">
        <f>1*H74*O74/J74</f>
        <v>#DIV/0!</v>
      </c>
      <c r="BG74" t="e">
        <f>BF74*J74</f>
        <v>#DIV/0!</v>
      </c>
      <c r="BH74" t="e">
        <f>BG74*V74</f>
        <v>#DIV/0!</v>
      </c>
      <c r="BJ74" t="e">
        <f>(BG74+BH74)/BF74</f>
        <v>#DIV/0!</v>
      </c>
    </row>
    <row r="75" spans="1:62">
      <c r="F75" t="s">
        <v>731</v>
      </c>
    </row>
    <row r="76" spans="1:62">
      <c r="F76" t="s">
        <v>92</v>
      </c>
      <c r="AY76">
        <v>0</v>
      </c>
    </row>
    <row r="77" spans="1:62">
      <c r="F77" t="s">
        <v>93</v>
      </c>
      <c r="AY77">
        <v>5.4167E-2</v>
      </c>
      <c r="AZ77">
        <v>5.0555999999999997E-2</v>
      </c>
      <c r="BA77">
        <v>0.05</v>
      </c>
    </row>
    <row r="78" spans="1:62">
      <c r="F78" t="s">
        <v>268</v>
      </c>
      <c r="AY78">
        <v>5.4167E-2</v>
      </c>
      <c r="AZ78">
        <v>5.0555999999999997E-2</v>
      </c>
      <c r="BA78">
        <v>0.05</v>
      </c>
    </row>
    <row r="79" spans="1:62">
      <c r="F79" t="s">
        <v>94</v>
      </c>
      <c r="AY79">
        <v>3.9630000000000004E-3</v>
      </c>
      <c r="AZ79">
        <v>3.699E-3</v>
      </c>
      <c r="BA79">
        <v>3.6579999999999998E-3</v>
      </c>
    </row>
    <row r="80" spans="1:62">
      <c r="F80" t="s">
        <v>95</v>
      </c>
      <c r="AY80">
        <v>9.4439999999999993E-3</v>
      </c>
      <c r="AZ80">
        <v>8.8149999999999999E-3</v>
      </c>
      <c r="BA80">
        <v>8.7180000000000001E-3</v>
      </c>
    </row>
    <row r="81" spans="1:62">
      <c r="A81" s="3" t="s">
        <v>453</v>
      </c>
      <c r="F81" t="s">
        <v>214</v>
      </c>
      <c r="AY81">
        <v>0</v>
      </c>
    </row>
    <row r="82" spans="1:62">
      <c r="F82" t="s">
        <v>97</v>
      </c>
      <c r="AY82">
        <v>0</v>
      </c>
    </row>
    <row r="83" spans="1:62">
      <c r="F83" t="s">
        <v>311</v>
      </c>
      <c r="AY83">
        <v>0</v>
      </c>
    </row>
    <row r="84" spans="1:62">
      <c r="C84" t="s">
        <v>233</v>
      </c>
      <c r="D84" t="s">
        <v>234</v>
      </c>
      <c r="E84" t="s">
        <v>741</v>
      </c>
      <c r="F84" t="s">
        <v>483</v>
      </c>
      <c r="H84">
        <v>31.536000000000001</v>
      </c>
      <c r="I84">
        <v>2035</v>
      </c>
      <c r="L84">
        <v>0.33400000000000002</v>
      </c>
      <c r="M84">
        <v>0.33400000000000002</v>
      </c>
      <c r="N84">
        <v>0.39300000000000002</v>
      </c>
      <c r="O84">
        <v>0.9</v>
      </c>
      <c r="P84">
        <v>1</v>
      </c>
      <c r="S84">
        <v>0.25</v>
      </c>
      <c r="X84">
        <v>2.2000000000000002</v>
      </c>
      <c r="Y84">
        <v>2.2000000000000002</v>
      </c>
      <c r="Z84">
        <v>2.8304093567251467</v>
      </c>
      <c r="AF84">
        <v>25</v>
      </c>
      <c r="AG84">
        <v>2</v>
      </c>
      <c r="AT84">
        <v>7.15428</v>
      </c>
      <c r="AU84">
        <v>7.15428</v>
      </c>
      <c r="AV84">
        <v>6.8971</v>
      </c>
      <c r="BC84" t="s">
        <v>865</v>
      </c>
      <c r="BF84" t="e">
        <f>1*H84*O84/J84</f>
        <v>#DIV/0!</v>
      </c>
      <c r="BG84" t="e">
        <f>BF84*J84</f>
        <v>#DIV/0!</v>
      </c>
      <c r="BH84" t="e">
        <f>BG84*V84</f>
        <v>#DIV/0!</v>
      </c>
      <c r="BJ84" t="e">
        <f>(BG84+BH84)/BF84</f>
        <v>#DIV/0!</v>
      </c>
    </row>
    <row r="85" spans="1:62">
      <c r="F85" t="s">
        <v>731</v>
      </c>
    </row>
    <row r="86" spans="1:62">
      <c r="F86" t="s">
        <v>92</v>
      </c>
      <c r="AY86">
        <v>0</v>
      </c>
    </row>
    <row r="87" spans="1:62">
      <c r="F87" t="s">
        <v>93</v>
      </c>
      <c r="AY87">
        <v>5.4167E-2</v>
      </c>
      <c r="AZ87">
        <v>5.0555999999999997E-2</v>
      </c>
      <c r="BA87">
        <v>0.05</v>
      </c>
    </row>
    <row r="88" spans="1:62">
      <c r="F88" t="s">
        <v>268</v>
      </c>
      <c r="AY88">
        <v>5.4167E-2</v>
      </c>
      <c r="AZ88">
        <v>5.0555999999999997E-2</v>
      </c>
      <c r="BA88">
        <v>0.05</v>
      </c>
    </row>
    <row r="89" spans="1:62">
      <c r="F89" t="s">
        <v>94</v>
      </c>
      <c r="AY89">
        <v>3.9630000000000004E-3</v>
      </c>
      <c r="AZ89">
        <v>3.699E-3</v>
      </c>
      <c r="BA89">
        <v>3.6579999999999998E-3</v>
      </c>
    </row>
    <row r="90" spans="1:62">
      <c r="F90" t="s">
        <v>95</v>
      </c>
      <c r="AY90">
        <v>9.4439999999999993E-3</v>
      </c>
      <c r="AZ90">
        <v>8.8149999999999999E-3</v>
      </c>
      <c r="BA90">
        <v>8.7180000000000001E-3</v>
      </c>
    </row>
    <row r="91" spans="1:62">
      <c r="A91" s="3" t="s">
        <v>453</v>
      </c>
      <c r="F91" t="s">
        <v>214</v>
      </c>
      <c r="AY91">
        <v>0</v>
      </c>
    </row>
    <row r="92" spans="1:62">
      <c r="F92" t="s">
        <v>97</v>
      </c>
      <c r="AY92">
        <v>0</v>
      </c>
    </row>
    <row r="93" spans="1:62">
      <c r="F93" t="s">
        <v>311</v>
      </c>
      <c r="AY93">
        <v>0</v>
      </c>
    </row>
    <row r="94" spans="1:62">
      <c r="C94" t="s">
        <v>235</v>
      </c>
      <c r="D94" t="s">
        <v>236</v>
      </c>
      <c r="E94" t="s">
        <v>741</v>
      </c>
      <c r="F94" t="s">
        <v>483</v>
      </c>
      <c r="H94">
        <v>31.536000000000001</v>
      </c>
      <c r="I94">
        <v>2035</v>
      </c>
      <c r="L94">
        <v>0.33</v>
      </c>
      <c r="M94">
        <v>0.33</v>
      </c>
      <c r="N94">
        <v>0.39400000000000002</v>
      </c>
      <c r="O94">
        <v>0.9</v>
      </c>
      <c r="P94">
        <v>1</v>
      </c>
      <c r="S94">
        <v>0.25</v>
      </c>
      <c r="X94">
        <v>2.23</v>
      </c>
      <c r="Y94">
        <v>2.23</v>
      </c>
      <c r="Z94">
        <v>2.9081286549707603</v>
      </c>
      <c r="AF94">
        <v>25</v>
      </c>
      <c r="AG94">
        <v>2</v>
      </c>
      <c r="AT94">
        <v>8.1946899999999996</v>
      </c>
      <c r="AU94">
        <v>8.1946899999999996</v>
      </c>
      <c r="AV94">
        <v>7.9024400000000004</v>
      </c>
      <c r="BC94" t="s">
        <v>865</v>
      </c>
      <c r="BF94" t="e">
        <f>1*H94*O94/J94</f>
        <v>#DIV/0!</v>
      </c>
      <c r="BG94" t="e">
        <f>BF94*J94</f>
        <v>#DIV/0!</v>
      </c>
      <c r="BH94" t="e">
        <f>BG94*V94</f>
        <v>#DIV/0!</v>
      </c>
      <c r="BJ94" t="e">
        <f>(BG94+BH94)/BF94</f>
        <v>#DIV/0!</v>
      </c>
    </row>
    <row r="95" spans="1:62">
      <c r="F95" t="s">
        <v>731</v>
      </c>
    </row>
    <row r="96" spans="1:62">
      <c r="F96" t="s">
        <v>92</v>
      </c>
      <c r="AY96">
        <v>0</v>
      </c>
    </row>
    <row r="97" spans="1:62">
      <c r="F97" t="s">
        <v>93</v>
      </c>
      <c r="AY97">
        <v>5.4167E-2</v>
      </c>
      <c r="AZ97">
        <v>5.0555999999999997E-2</v>
      </c>
      <c r="BA97">
        <v>0.05</v>
      </c>
    </row>
    <row r="98" spans="1:62">
      <c r="F98" t="s">
        <v>268</v>
      </c>
      <c r="AY98">
        <v>5.4167E-2</v>
      </c>
      <c r="AZ98">
        <v>5.0555999999999997E-2</v>
      </c>
      <c r="BA98">
        <v>0.05</v>
      </c>
    </row>
    <row r="99" spans="1:62">
      <c r="F99" t="s">
        <v>94</v>
      </c>
      <c r="AY99">
        <v>3.9630000000000004E-3</v>
      </c>
      <c r="AZ99">
        <v>3.699E-3</v>
      </c>
      <c r="BA99">
        <v>3.6579999999999998E-3</v>
      </c>
    </row>
    <row r="100" spans="1:62">
      <c r="F100" t="s">
        <v>95</v>
      </c>
      <c r="AY100">
        <v>9.4439999999999993E-3</v>
      </c>
      <c r="AZ100">
        <v>8.8149999999999999E-3</v>
      </c>
      <c r="BA100">
        <v>8.7180000000000001E-3</v>
      </c>
    </row>
    <row r="101" spans="1:62">
      <c r="A101" s="3" t="s">
        <v>453</v>
      </c>
      <c r="F101" t="s">
        <v>214</v>
      </c>
      <c r="AY101">
        <v>0</v>
      </c>
    </row>
    <row r="102" spans="1:62">
      <c r="F102" t="s">
        <v>97</v>
      </c>
      <c r="AY102">
        <v>0</v>
      </c>
    </row>
    <row r="103" spans="1:62">
      <c r="F103" t="s">
        <v>311</v>
      </c>
      <c r="AY103">
        <v>0</v>
      </c>
    </row>
    <row r="104" spans="1:62">
      <c r="C104" t="s">
        <v>241</v>
      </c>
      <c r="D104" t="s">
        <v>242</v>
      </c>
      <c r="E104" t="s">
        <v>372</v>
      </c>
      <c r="F104" t="s">
        <v>483</v>
      </c>
      <c r="H104">
        <v>31.536000000000001</v>
      </c>
      <c r="I104">
        <v>2035</v>
      </c>
      <c r="L104">
        <v>0.28599999999999998</v>
      </c>
      <c r="M104">
        <v>0.28599999999999998</v>
      </c>
      <c r="N104">
        <v>0.33400000000000002</v>
      </c>
      <c r="O104">
        <v>0.9</v>
      </c>
      <c r="P104">
        <v>1</v>
      </c>
      <c r="S104">
        <v>0.25</v>
      </c>
      <c r="X104">
        <v>2.73</v>
      </c>
      <c r="Y104">
        <v>2.73</v>
      </c>
      <c r="Z104">
        <v>3.3876818181818176</v>
      </c>
      <c r="AF104">
        <v>30</v>
      </c>
      <c r="AG104">
        <v>2</v>
      </c>
      <c r="AT104">
        <v>3.93953</v>
      </c>
      <c r="AU104">
        <v>3.93953</v>
      </c>
      <c r="AV104">
        <v>3.78756</v>
      </c>
      <c r="BC104" t="s">
        <v>865</v>
      </c>
      <c r="BF104" t="e">
        <f>1*H104*O104/J104</f>
        <v>#DIV/0!</v>
      </c>
      <c r="BG104" t="e">
        <f>BF104*J104</f>
        <v>#DIV/0!</v>
      </c>
      <c r="BH104" t="e">
        <f>BG104*V104</f>
        <v>#DIV/0!</v>
      </c>
      <c r="BJ104" t="e">
        <f>(BG104+BH104)/BF104</f>
        <v>#DIV/0!</v>
      </c>
    </row>
    <row r="105" spans="1:62">
      <c r="F105" t="s">
        <v>731</v>
      </c>
    </row>
    <row r="106" spans="1:62">
      <c r="F106" t="s">
        <v>92</v>
      </c>
      <c r="AY106">
        <v>0</v>
      </c>
    </row>
    <row r="107" spans="1:62">
      <c r="F107" t="s">
        <v>93</v>
      </c>
      <c r="AY107">
        <v>5.4167E-2</v>
      </c>
      <c r="AZ107">
        <v>5.0555999999999997E-2</v>
      </c>
      <c r="BA107">
        <v>0.05</v>
      </c>
    </row>
    <row r="108" spans="1:62">
      <c r="F108" t="s">
        <v>268</v>
      </c>
      <c r="AY108">
        <v>5.4167E-2</v>
      </c>
      <c r="AZ108">
        <v>5.0555999999999997E-2</v>
      </c>
      <c r="BA108">
        <v>0.05</v>
      </c>
    </row>
    <row r="109" spans="1:62">
      <c r="F109" t="s">
        <v>94</v>
      </c>
      <c r="AY109">
        <v>3.9630000000000004E-3</v>
      </c>
      <c r="AZ109">
        <v>3.699E-3</v>
      </c>
      <c r="BA109">
        <v>3.6579999999999998E-3</v>
      </c>
    </row>
    <row r="110" spans="1:62">
      <c r="F110" t="s">
        <v>95</v>
      </c>
      <c r="AY110">
        <v>9.4439999999999993E-3</v>
      </c>
      <c r="AZ110">
        <v>8.8149999999999999E-3</v>
      </c>
      <c r="BA110">
        <v>8.7180000000000001E-3</v>
      </c>
    </row>
    <row r="111" spans="1:62">
      <c r="A111" s="3" t="s">
        <v>453</v>
      </c>
      <c r="F111" t="s">
        <v>214</v>
      </c>
      <c r="AY111">
        <v>0</v>
      </c>
    </row>
    <row r="112" spans="1:62">
      <c r="F112" t="s">
        <v>97</v>
      </c>
      <c r="AY112">
        <v>0</v>
      </c>
    </row>
    <row r="113" spans="1:62">
      <c r="F113" t="s">
        <v>311</v>
      </c>
      <c r="AY113">
        <v>0</v>
      </c>
    </row>
    <row r="114" spans="1:62">
      <c r="C114" t="s">
        <v>771</v>
      </c>
      <c r="D114" t="s">
        <v>243</v>
      </c>
      <c r="E114" t="s">
        <v>372</v>
      </c>
      <c r="F114" t="s">
        <v>483</v>
      </c>
      <c r="H114">
        <v>31.536000000000001</v>
      </c>
      <c r="I114">
        <v>2035</v>
      </c>
      <c r="L114">
        <v>0.27700000000000002</v>
      </c>
      <c r="M114">
        <v>0.27700000000000002</v>
      </c>
      <c r="N114">
        <v>0.33800000000000002</v>
      </c>
      <c r="O114">
        <v>0.9</v>
      </c>
      <c r="P114">
        <v>1</v>
      </c>
      <c r="S114">
        <v>0.25</v>
      </c>
      <c r="X114">
        <v>2.86</v>
      </c>
      <c r="Y114">
        <v>2.86</v>
      </c>
      <c r="Z114">
        <v>3.7868518518518512</v>
      </c>
      <c r="AF114">
        <v>30</v>
      </c>
      <c r="AG114">
        <v>2</v>
      </c>
      <c r="AT114">
        <v>5.6930300000000003</v>
      </c>
      <c r="AU114">
        <v>5.6930300000000003</v>
      </c>
      <c r="AV114">
        <v>5.4709199999999996</v>
      </c>
      <c r="BC114" t="s">
        <v>865</v>
      </c>
      <c r="BF114" t="e">
        <f>1*H114*O114/J114</f>
        <v>#DIV/0!</v>
      </c>
      <c r="BG114" t="e">
        <f>BF114*J114</f>
        <v>#DIV/0!</v>
      </c>
      <c r="BH114" t="e">
        <f>BG114*V114</f>
        <v>#DIV/0!</v>
      </c>
      <c r="BJ114" t="e">
        <f>(BG114+BH114)/BF114</f>
        <v>#DIV/0!</v>
      </c>
    </row>
    <row r="115" spans="1:62">
      <c r="F115" t="s">
        <v>731</v>
      </c>
    </row>
    <row r="116" spans="1:62">
      <c r="F116" t="s">
        <v>92</v>
      </c>
      <c r="AY116">
        <v>0</v>
      </c>
    </row>
    <row r="117" spans="1:62">
      <c r="F117" t="s">
        <v>93</v>
      </c>
      <c r="AY117">
        <v>5.4167E-2</v>
      </c>
      <c r="AZ117">
        <v>5.0555999999999997E-2</v>
      </c>
      <c r="BA117">
        <v>0.05</v>
      </c>
    </row>
    <row r="118" spans="1:62">
      <c r="F118" t="s">
        <v>268</v>
      </c>
      <c r="AY118">
        <v>5.4167E-2</v>
      </c>
      <c r="AZ118">
        <v>5.0555999999999997E-2</v>
      </c>
      <c r="BA118">
        <v>0.05</v>
      </c>
    </row>
    <row r="119" spans="1:62">
      <c r="F119" t="s">
        <v>94</v>
      </c>
      <c r="AY119">
        <v>3.9630000000000004E-3</v>
      </c>
      <c r="AZ119">
        <v>3.699E-3</v>
      </c>
      <c r="BA119">
        <v>3.6579999999999998E-3</v>
      </c>
    </row>
    <row r="120" spans="1:62">
      <c r="F120" t="s">
        <v>95</v>
      </c>
      <c r="AY120">
        <v>9.4439999999999993E-3</v>
      </c>
      <c r="AZ120">
        <v>8.8149999999999999E-3</v>
      </c>
      <c r="BA120">
        <v>8.7180000000000001E-3</v>
      </c>
    </row>
    <row r="121" spans="1:62">
      <c r="A121" s="3" t="s">
        <v>453</v>
      </c>
      <c r="F121" t="s">
        <v>214</v>
      </c>
      <c r="AY121">
        <v>0</v>
      </c>
    </row>
    <row r="122" spans="1:62">
      <c r="F122" t="s">
        <v>97</v>
      </c>
      <c r="AY122">
        <v>0</v>
      </c>
    </row>
    <row r="123" spans="1:62">
      <c r="F123" t="s">
        <v>311</v>
      </c>
      <c r="AY123">
        <v>0</v>
      </c>
    </row>
    <row r="124" spans="1:62">
      <c r="C124" t="s">
        <v>244</v>
      </c>
      <c r="D124" t="s">
        <v>245</v>
      </c>
      <c r="E124" t="s">
        <v>372</v>
      </c>
      <c r="F124" t="s">
        <v>483</v>
      </c>
      <c r="H124">
        <v>31.536000000000001</v>
      </c>
      <c r="I124">
        <v>2035</v>
      </c>
      <c r="L124">
        <v>0.31900000000000001</v>
      </c>
      <c r="M124">
        <v>0.31900000000000001</v>
      </c>
      <c r="N124">
        <v>0.36899999999999999</v>
      </c>
      <c r="O124">
        <v>0.9</v>
      </c>
      <c r="P124">
        <v>1</v>
      </c>
      <c r="S124">
        <v>0.25</v>
      </c>
      <c r="X124">
        <v>2.34</v>
      </c>
      <c r="Y124">
        <v>2.34</v>
      </c>
      <c r="Z124">
        <v>2.8971428571428572</v>
      </c>
      <c r="AF124">
        <v>25</v>
      </c>
      <c r="AG124">
        <v>2</v>
      </c>
      <c r="AT124">
        <v>7.7972299999999999</v>
      </c>
      <c r="AU124">
        <v>7.7972299999999999</v>
      </c>
      <c r="AV124">
        <v>7.5166700000000004</v>
      </c>
      <c r="BC124" t="s">
        <v>865</v>
      </c>
      <c r="BF124" t="e">
        <f>1*H124*O124/J124</f>
        <v>#DIV/0!</v>
      </c>
      <c r="BG124" t="e">
        <f>BF124*J124</f>
        <v>#DIV/0!</v>
      </c>
      <c r="BH124" t="e">
        <f>BG124*V124</f>
        <v>#DIV/0!</v>
      </c>
      <c r="BJ124" t="e">
        <f>(BG124+BH124)/BF124</f>
        <v>#DIV/0!</v>
      </c>
    </row>
    <row r="125" spans="1:62">
      <c r="F125" t="s">
        <v>731</v>
      </c>
    </row>
    <row r="126" spans="1:62">
      <c r="F126" t="s">
        <v>92</v>
      </c>
      <c r="AY126">
        <v>0</v>
      </c>
    </row>
    <row r="127" spans="1:62">
      <c r="F127" t="s">
        <v>93</v>
      </c>
      <c r="AY127">
        <v>5.4167E-2</v>
      </c>
      <c r="AZ127">
        <v>5.0555999999999997E-2</v>
      </c>
      <c r="BA127">
        <v>0.05</v>
      </c>
    </row>
    <row r="128" spans="1:62">
      <c r="F128" t="s">
        <v>268</v>
      </c>
      <c r="AY128">
        <v>5.4167E-2</v>
      </c>
      <c r="AZ128">
        <v>5.0555999999999997E-2</v>
      </c>
      <c r="BA128">
        <v>0.05</v>
      </c>
    </row>
    <row r="129" spans="1:62">
      <c r="F129" t="s">
        <v>94</v>
      </c>
      <c r="AY129">
        <v>3.9630000000000004E-3</v>
      </c>
      <c r="AZ129">
        <v>3.699E-3</v>
      </c>
      <c r="BA129">
        <v>3.6579999999999998E-3</v>
      </c>
    </row>
    <row r="130" spans="1:62">
      <c r="F130" t="s">
        <v>95</v>
      </c>
      <c r="AY130">
        <v>9.4439999999999993E-3</v>
      </c>
      <c r="AZ130">
        <v>8.8149999999999999E-3</v>
      </c>
      <c r="BA130">
        <v>8.7180000000000001E-3</v>
      </c>
    </row>
    <row r="131" spans="1:62">
      <c r="A131" s="3" t="s">
        <v>453</v>
      </c>
      <c r="F131" t="s">
        <v>214</v>
      </c>
      <c r="AY131">
        <v>0</v>
      </c>
    </row>
    <row r="132" spans="1:62">
      <c r="F132" t="s">
        <v>97</v>
      </c>
      <c r="AY132">
        <v>0</v>
      </c>
    </row>
    <row r="133" spans="1:62">
      <c r="F133" t="s">
        <v>311</v>
      </c>
      <c r="AY133">
        <v>0</v>
      </c>
    </row>
    <row r="134" spans="1:62">
      <c r="C134" t="s">
        <v>246</v>
      </c>
      <c r="D134" t="s">
        <v>247</v>
      </c>
      <c r="E134" t="s">
        <v>372</v>
      </c>
      <c r="F134" t="s">
        <v>483</v>
      </c>
      <c r="H134">
        <v>31.536000000000001</v>
      </c>
      <c r="I134">
        <v>2035</v>
      </c>
      <c r="L134">
        <v>0.312</v>
      </c>
      <c r="M134">
        <v>0.312</v>
      </c>
      <c r="N134">
        <v>0.36699999999999999</v>
      </c>
      <c r="O134">
        <v>0.9</v>
      </c>
      <c r="P134">
        <v>1</v>
      </c>
      <c r="S134">
        <v>0.25</v>
      </c>
      <c r="X134">
        <v>2.42</v>
      </c>
      <c r="Y134">
        <v>2.42</v>
      </c>
      <c r="Z134">
        <v>3.0661780104712042</v>
      </c>
      <c r="AF134">
        <v>25</v>
      </c>
      <c r="AG134">
        <v>2</v>
      </c>
      <c r="AT134">
        <v>7.15428</v>
      </c>
      <c r="AU134">
        <v>7.15428</v>
      </c>
      <c r="AV134">
        <v>6.8971</v>
      </c>
      <c r="BC134" t="s">
        <v>865</v>
      </c>
      <c r="BF134" t="e">
        <f>1*H134*O134/J134</f>
        <v>#DIV/0!</v>
      </c>
      <c r="BG134" t="e">
        <f>BF134*J134</f>
        <v>#DIV/0!</v>
      </c>
      <c r="BH134" t="e">
        <f>BG134*V134</f>
        <v>#DIV/0!</v>
      </c>
      <c r="BJ134" t="e">
        <f>(BG134+BH134)/BF134</f>
        <v>#DIV/0!</v>
      </c>
    </row>
    <row r="135" spans="1:62">
      <c r="F135" t="s">
        <v>731</v>
      </c>
    </row>
    <row r="136" spans="1:62">
      <c r="F136" t="s">
        <v>92</v>
      </c>
      <c r="AY136">
        <v>0</v>
      </c>
    </row>
    <row r="137" spans="1:62">
      <c r="F137" t="s">
        <v>93</v>
      </c>
      <c r="AY137">
        <v>5.4167E-2</v>
      </c>
      <c r="AZ137">
        <v>5.0555999999999997E-2</v>
      </c>
      <c r="BA137">
        <v>0.05</v>
      </c>
    </row>
    <row r="138" spans="1:62">
      <c r="F138" t="s">
        <v>268</v>
      </c>
      <c r="AY138">
        <v>5.4167E-2</v>
      </c>
      <c r="AZ138">
        <v>5.0555999999999997E-2</v>
      </c>
      <c r="BA138">
        <v>0.05</v>
      </c>
    </row>
    <row r="139" spans="1:62">
      <c r="F139" t="s">
        <v>94</v>
      </c>
      <c r="AY139">
        <v>3.9630000000000004E-3</v>
      </c>
      <c r="AZ139">
        <v>3.699E-3</v>
      </c>
      <c r="BA139">
        <v>3.6579999999999998E-3</v>
      </c>
    </row>
    <row r="140" spans="1:62">
      <c r="F140" t="s">
        <v>95</v>
      </c>
      <c r="AY140">
        <v>9.4439999999999993E-3</v>
      </c>
      <c r="AZ140">
        <v>8.8149999999999999E-3</v>
      </c>
      <c r="BA140">
        <v>8.7180000000000001E-3</v>
      </c>
    </row>
    <row r="141" spans="1:62">
      <c r="A141" s="3" t="s">
        <v>453</v>
      </c>
      <c r="F141" t="s">
        <v>214</v>
      </c>
      <c r="AY141">
        <v>0</v>
      </c>
    </row>
    <row r="142" spans="1:62">
      <c r="F142" t="s">
        <v>97</v>
      </c>
      <c r="AY142">
        <v>0</v>
      </c>
    </row>
    <row r="143" spans="1:62">
      <c r="F143" t="s">
        <v>311</v>
      </c>
      <c r="AY143">
        <v>0</v>
      </c>
    </row>
    <row r="144" spans="1:62">
      <c r="C144" t="s">
        <v>770</v>
      </c>
      <c r="D144" t="s">
        <v>248</v>
      </c>
      <c r="E144" t="s">
        <v>372</v>
      </c>
      <c r="F144" t="s">
        <v>483</v>
      </c>
      <c r="H144">
        <v>31.536000000000001</v>
      </c>
      <c r="I144">
        <v>2035</v>
      </c>
      <c r="L144">
        <v>0.309</v>
      </c>
      <c r="M144">
        <v>0.309</v>
      </c>
      <c r="N144">
        <v>0.36599999999999999</v>
      </c>
      <c r="O144">
        <v>0.9</v>
      </c>
      <c r="P144">
        <v>1</v>
      </c>
      <c r="S144">
        <v>0.25</v>
      </c>
      <c r="X144">
        <v>2.46</v>
      </c>
      <c r="Y144">
        <v>2.46</v>
      </c>
      <c r="Z144">
        <v>3.1683769633507857</v>
      </c>
      <c r="AF144">
        <v>25</v>
      </c>
      <c r="AG144">
        <v>2</v>
      </c>
      <c r="AT144">
        <v>8.1946899999999996</v>
      </c>
      <c r="AU144">
        <v>8.1946899999999996</v>
      </c>
      <c r="AV144">
        <v>7.9024400000000004</v>
      </c>
      <c r="BC144" t="s">
        <v>865</v>
      </c>
      <c r="BF144" t="e">
        <f>1*H144*O144/J144</f>
        <v>#DIV/0!</v>
      </c>
      <c r="BG144" t="e">
        <f>BF144*J144</f>
        <v>#DIV/0!</v>
      </c>
      <c r="BH144" t="e">
        <f>BG144*V144</f>
        <v>#DIV/0!</v>
      </c>
      <c r="BJ144" t="e">
        <f>(BG144+BH144)/BF144</f>
        <v>#DIV/0!</v>
      </c>
    </row>
    <row r="145" spans="1:62">
      <c r="F145" t="s">
        <v>731</v>
      </c>
    </row>
    <row r="146" spans="1:62">
      <c r="F146" t="s">
        <v>92</v>
      </c>
      <c r="AY146">
        <v>0</v>
      </c>
    </row>
    <row r="147" spans="1:62">
      <c r="F147" t="s">
        <v>93</v>
      </c>
      <c r="AY147">
        <v>5.4167E-2</v>
      </c>
      <c r="AZ147">
        <v>5.0555999999999997E-2</v>
      </c>
      <c r="BA147">
        <v>0.05</v>
      </c>
    </row>
    <row r="148" spans="1:62">
      <c r="F148" t="s">
        <v>268</v>
      </c>
      <c r="AY148">
        <v>5.4167E-2</v>
      </c>
      <c r="AZ148">
        <v>5.0555999999999997E-2</v>
      </c>
      <c r="BA148">
        <v>0.05</v>
      </c>
    </row>
    <row r="149" spans="1:62">
      <c r="F149" t="s">
        <v>94</v>
      </c>
      <c r="AY149">
        <v>3.9630000000000004E-3</v>
      </c>
      <c r="AZ149">
        <v>3.699E-3</v>
      </c>
      <c r="BA149">
        <v>3.6579999999999998E-3</v>
      </c>
    </row>
    <row r="150" spans="1:62">
      <c r="F150" t="s">
        <v>95</v>
      </c>
      <c r="AY150">
        <v>9.4439999999999993E-3</v>
      </c>
      <c r="AZ150">
        <v>8.8149999999999999E-3</v>
      </c>
      <c r="BA150">
        <v>8.7180000000000001E-3</v>
      </c>
    </row>
    <row r="151" spans="1:62">
      <c r="A151" s="3" t="s">
        <v>453</v>
      </c>
      <c r="F151" t="s">
        <v>214</v>
      </c>
      <c r="AY151">
        <v>0</v>
      </c>
    </row>
    <row r="152" spans="1:62">
      <c r="F152" t="s">
        <v>97</v>
      </c>
      <c r="AY152">
        <v>0</v>
      </c>
    </row>
    <row r="153" spans="1:62">
      <c r="F153" t="s">
        <v>311</v>
      </c>
      <c r="AY153">
        <v>0</v>
      </c>
    </row>
    <row r="154" spans="1:62">
      <c r="C154" t="s">
        <v>255</v>
      </c>
      <c r="D154" t="s">
        <v>256</v>
      </c>
      <c r="E154" t="s">
        <v>556</v>
      </c>
      <c r="F154" t="s">
        <v>483</v>
      </c>
      <c r="H154">
        <v>31.536000000000001</v>
      </c>
      <c r="I154">
        <v>2035</v>
      </c>
      <c r="L154">
        <v>0.44400000000000001</v>
      </c>
      <c r="M154">
        <v>0.44400000000000001</v>
      </c>
      <c r="N154">
        <v>0.46369685767097962</v>
      </c>
      <c r="O154">
        <v>0.9</v>
      </c>
      <c r="P154">
        <v>1</v>
      </c>
      <c r="S154">
        <v>0.2</v>
      </c>
      <c r="X154">
        <v>1.122450980392157</v>
      </c>
      <c r="Y154">
        <v>1.1499999999999999</v>
      </c>
      <c r="Z154">
        <v>1.18</v>
      </c>
      <c r="AF154">
        <v>25</v>
      </c>
      <c r="AG154">
        <v>2</v>
      </c>
      <c r="AT154">
        <v>3.47193</v>
      </c>
      <c r="AU154">
        <v>3.47193</v>
      </c>
      <c r="AV154">
        <v>3.3550300000000002</v>
      </c>
      <c r="BC154" t="s">
        <v>865</v>
      </c>
      <c r="BF154" t="e">
        <f>1*H154*O154/J154</f>
        <v>#DIV/0!</v>
      </c>
      <c r="BG154" t="e">
        <f>BF154*J154</f>
        <v>#DIV/0!</v>
      </c>
      <c r="BH154" t="e">
        <f>BG154*V154</f>
        <v>#DIV/0!</v>
      </c>
      <c r="BJ154" t="e">
        <f>(BG154+BH154)/BF154</f>
        <v>#DIV/0!</v>
      </c>
    </row>
    <row r="155" spans="1:62">
      <c r="F155" t="s">
        <v>731</v>
      </c>
    </row>
    <row r="156" spans="1:62">
      <c r="F156" t="s">
        <v>92</v>
      </c>
      <c r="AY156">
        <v>6.1939999999999999E-3</v>
      </c>
      <c r="AZ156">
        <v>5.9719999999999999E-3</v>
      </c>
      <c r="BA156">
        <v>5.8890000000000001E-3</v>
      </c>
    </row>
    <row r="157" spans="1:62">
      <c r="F157" t="s">
        <v>268</v>
      </c>
      <c r="AY157">
        <v>0</v>
      </c>
    </row>
    <row r="158" spans="1:62">
      <c r="F158" t="s">
        <v>93</v>
      </c>
      <c r="AY158">
        <v>8.0556000000000003E-2</v>
      </c>
      <c r="AZ158">
        <v>7.7778E-2</v>
      </c>
      <c r="BA158">
        <v>7.4999999999999997E-2</v>
      </c>
    </row>
    <row r="159" spans="1:62">
      <c r="F159" t="s">
        <v>94</v>
      </c>
      <c r="AY159">
        <v>1.4809999999999999E-3</v>
      </c>
      <c r="AZ159">
        <v>1.428E-3</v>
      </c>
      <c r="BA159">
        <v>1.403E-3</v>
      </c>
    </row>
    <row r="160" spans="1:62">
      <c r="F160" t="s">
        <v>95</v>
      </c>
      <c r="AY160">
        <v>2.7799999999999999E-3</v>
      </c>
      <c r="AZ160">
        <v>2.6809999999999998E-3</v>
      </c>
      <c r="BA160">
        <v>2.6340000000000001E-3</v>
      </c>
    </row>
    <row r="161" spans="1:62">
      <c r="A161" s="3" t="s">
        <v>453</v>
      </c>
      <c r="F161" t="s">
        <v>214</v>
      </c>
      <c r="AY161">
        <v>0</v>
      </c>
    </row>
    <row r="162" spans="1:62">
      <c r="F162" t="s">
        <v>97</v>
      </c>
      <c r="AY162">
        <v>0</v>
      </c>
    </row>
    <row r="163" spans="1:62">
      <c r="F163" t="s">
        <v>311</v>
      </c>
      <c r="AY163">
        <v>0</v>
      </c>
    </row>
    <row r="164" spans="1:62">
      <c r="C164" t="s">
        <v>257</v>
      </c>
      <c r="D164" t="s">
        <v>258</v>
      </c>
      <c r="E164" t="s">
        <v>556</v>
      </c>
      <c r="F164" t="s">
        <v>483</v>
      </c>
      <c r="H164">
        <v>31.536000000000001</v>
      </c>
      <c r="I164">
        <v>2035</v>
      </c>
      <c r="L164">
        <v>0.42699999999999999</v>
      </c>
      <c r="M164">
        <v>0.42699999999999999</v>
      </c>
      <c r="N164">
        <v>0.44594269870609976</v>
      </c>
      <c r="O164">
        <v>0.9</v>
      </c>
      <c r="P164">
        <v>1</v>
      </c>
      <c r="S164">
        <v>0.2</v>
      </c>
      <c r="X164">
        <v>1.176638269100744</v>
      </c>
      <c r="Y164">
        <v>1.2055172413793103</v>
      </c>
      <c r="Z164">
        <v>1.2966810939357907</v>
      </c>
      <c r="AF164">
        <v>25</v>
      </c>
      <c r="AG164">
        <v>2</v>
      </c>
      <c r="AT164">
        <v>2.7822200000000001</v>
      </c>
      <c r="AU164">
        <v>2.7822200000000001</v>
      </c>
      <c r="AV164">
        <v>2.6886999999999999</v>
      </c>
      <c r="BC164" t="s">
        <v>865</v>
      </c>
      <c r="BF164" t="e">
        <f>1*H164*O164/J164</f>
        <v>#DIV/0!</v>
      </c>
      <c r="BG164" t="e">
        <f>BF164*J164</f>
        <v>#DIV/0!</v>
      </c>
      <c r="BH164" t="e">
        <f>BG164*V164</f>
        <v>#DIV/0!</v>
      </c>
      <c r="BJ164" t="e">
        <f>(BG164+BH164)/BF164</f>
        <v>#DIV/0!</v>
      </c>
    </row>
    <row r="165" spans="1:62">
      <c r="F165" t="s">
        <v>731</v>
      </c>
    </row>
    <row r="166" spans="1:62">
      <c r="F166" t="s">
        <v>92</v>
      </c>
      <c r="AY166">
        <v>6.1939999999999999E-3</v>
      </c>
      <c r="AZ166">
        <v>5.9719999999999999E-3</v>
      </c>
      <c r="BA166">
        <v>5.8890000000000001E-3</v>
      </c>
    </row>
    <row r="167" spans="1:62">
      <c r="F167" t="s">
        <v>268</v>
      </c>
      <c r="AY167">
        <v>0</v>
      </c>
    </row>
    <row r="168" spans="1:62">
      <c r="F168" t="s">
        <v>93</v>
      </c>
      <c r="AY168">
        <v>8.0556000000000003E-2</v>
      </c>
      <c r="AZ168">
        <v>7.7778E-2</v>
      </c>
      <c r="BA168">
        <v>7.4999999999999997E-2</v>
      </c>
    </row>
    <row r="169" spans="1:62">
      <c r="F169" t="s">
        <v>94</v>
      </c>
      <c r="AY169">
        <v>1.4809999999999999E-3</v>
      </c>
      <c r="AZ169">
        <v>1.428E-3</v>
      </c>
      <c r="BA169">
        <v>1.403E-3</v>
      </c>
    </row>
    <row r="170" spans="1:62">
      <c r="F170" t="s">
        <v>95</v>
      </c>
      <c r="AY170">
        <v>2.7799999999999999E-3</v>
      </c>
      <c r="AZ170">
        <v>2.6809999999999998E-3</v>
      </c>
      <c r="BA170">
        <v>2.6340000000000001E-3</v>
      </c>
    </row>
    <row r="171" spans="1:62">
      <c r="A171" s="3" t="s">
        <v>453</v>
      </c>
      <c r="F171" t="s">
        <v>214</v>
      </c>
      <c r="AY171">
        <v>0</v>
      </c>
    </row>
    <row r="172" spans="1:62">
      <c r="F172" t="s">
        <v>97</v>
      </c>
      <c r="AY172">
        <v>0</v>
      </c>
    </row>
    <row r="173" spans="1:62">
      <c r="F173" t="s">
        <v>311</v>
      </c>
      <c r="AY173">
        <v>0</v>
      </c>
    </row>
    <row r="174" spans="1:62">
      <c r="C174" t="s">
        <v>259</v>
      </c>
      <c r="D174" t="s">
        <v>260</v>
      </c>
      <c r="E174" t="s">
        <v>556</v>
      </c>
      <c r="F174" t="s">
        <v>483</v>
      </c>
      <c r="H174">
        <v>31.536000000000001</v>
      </c>
      <c r="I174">
        <v>2035</v>
      </c>
      <c r="L174">
        <v>0.40899999999999997</v>
      </c>
      <c r="M174">
        <v>0.40899999999999997</v>
      </c>
      <c r="N174">
        <v>0.42714417744916816</v>
      </c>
      <c r="O174">
        <v>0.9</v>
      </c>
      <c r="P174">
        <v>1</v>
      </c>
      <c r="S174">
        <v>0.2</v>
      </c>
      <c r="X174">
        <v>1.230825557809331</v>
      </c>
      <c r="Y174">
        <v>1.2610344827586208</v>
      </c>
      <c r="Z174">
        <v>1.4188623067776456</v>
      </c>
      <c r="AF174">
        <v>25</v>
      </c>
      <c r="AG174">
        <v>2</v>
      </c>
      <c r="AT174">
        <v>3.8693900000000001</v>
      </c>
      <c r="AU174">
        <v>3.8693900000000001</v>
      </c>
      <c r="AV174">
        <v>3.7408000000000001</v>
      </c>
      <c r="BC174" t="s">
        <v>865</v>
      </c>
      <c r="BF174" t="e">
        <f>1*H174*O174/J174</f>
        <v>#DIV/0!</v>
      </c>
      <c r="BG174" t="e">
        <f>BF174*J174</f>
        <v>#DIV/0!</v>
      </c>
      <c r="BH174" t="e">
        <f>BG174*V174</f>
        <v>#DIV/0!</v>
      </c>
      <c r="BJ174" t="e">
        <f>(BG174+BH174)/BF174</f>
        <v>#DIV/0!</v>
      </c>
    </row>
    <row r="175" spans="1:62">
      <c r="F175" t="s">
        <v>731</v>
      </c>
    </row>
    <row r="176" spans="1:62">
      <c r="F176" t="s">
        <v>92</v>
      </c>
      <c r="AY176">
        <v>6.1939999999999999E-3</v>
      </c>
      <c r="AZ176">
        <v>5.9719999999999999E-3</v>
      </c>
      <c r="BA176">
        <v>5.8890000000000001E-3</v>
      </c>
    </row>
    <row r="177" spans="1:53">
      <c r="F177" t="s">
        <v>268</v>
      </c>
      <c r="AY177">
        <v>0</v>
      </c>
    </row>
    <row r="178" spans="1:53">
      <c r="F178" t="s">
        <v>93</v>
      </c>
      <c r="AY178">
        <v>8.0556000000000003E-2</v>
      </c>
      <c r="AZ178">
        <v>7.7778E-2</v>
      </c>
      <c r="BA178">
        <v>7.4999999999999997E-2</v>
      </c>
    </row>
    <row r="179" spans="1:53">
      <c r="F179" t="s">
        <v>94</v>
      </c>
      <c r="AY179">
        <v>1.4809999999999999E-3</v>
      </c>
      <c r="AZ179">
        <v>1.428E-3</v>
      </c>
      <c r="BA179">
        <v>1.403E-3</v>
      </c>
    </row>
    <row r="180" spans="1:53">
      <c r="F180" t="s">
        <v>95</v>
      </c>
      <c r="AY180">
        <v>2.7799999999999999E-3</v>
      </c>
      <c r="AZ180">
        <v>2.6809999999999998E-3</v>
      </c>
      <c r="BA180">
        <v>2.6340000000000001E-3</v>
      </c>
    </row>
    <row r="181" spans="1:53">
      <c r="A181" s="3" t="s">
        <v>453</v>
      </c>
      <c r="F181" t="s">
        <v>214</v>
      </c>
      <c r="AY181">
        <v>0</v>
      </c>
    </row>
    <row r="182" spans="1:53">
      <c r="F182" t="s">
        <v>97</v>
      </c>
      <c r="AY182">
        <v>0</v>
      </c>
    </row>
    <row r="183" spans="1:53">
      <c r="F183" t="s">
        <v>311</v>
      </c>
      <c r="AY183">
        <v>0</v>
      </c>
    </row>
    <row r="189" spans="1:53">
      <c r="A189" t="s">
        <v>368</v>
      </c>
    </row>
    <row r="190" spans="1:53" ht="12" customHeight="1">
      <c r="G190" t="s">
        <v>940</v>
      </c>
    </row>
    <row r="191" spans="1:53" ht="46.5" customHeight="1">
      <c r="A191" t="s">
        <v>303</v>
      </c>
      <c r="B191" t="s">
        <v>321</v>
      </c>
      <c r="C191" t="s">
        <v>304</v>
      </c>
      <c r="D191" t="s">
        <v>305</v>
      </c>
      <c r="E191" t="s">
        <v>308</v>
      </c>
      <c r="F191" t="s">
        <v>309</v>
      </c>
      <c r="G191" t="s">
        <v>322</v>
      </c>
      <c r="H191" t="s">
        <v>325</v>
      </c>
      <c r="I191" t="s">
        <v>340</v>
      </c>
      <c r="J191" t="s">
        <v>338</v>
      </c>
      <c r="K191" t="s">
        <v>363</v>
      </c>
      <c r="L191" t="s">
        <v>743</v>
      </c>
      <c r="M191" t="s">
        <v>744</v>
      </c>
      <c r="N191" t="s">
        <v>745</v>
      </c>
      <c r="O191" t="s">
        <v>746</v>
      </c>
      <c r="P191" t="s">
        <v>364</v>
      </c>
      <c r="Q191" t="s">
        <v>747</v>
      </c>
      <c r="R191" t="s">
        <v>748</v>
      </c>
      <c r="S191" t="s">
        <v>749</v>
      </c>
      <c r="T191" t="s">
        <v>750</v>
      </c>
      <c r="U191" t="s">
        <v>365</v>
      </c>
      <c r="V191" t="s">
        <v>327</v>
      </c>
      <c r="W191" t="s">
        <v>551</v>
      </c>
      <c r="X191" t="s">
        <v>733</v>
      </c>
      <c r="Y191" t="s">
        <v>734</v>
      </c>
      <c r="Z191" t="s">
        <v>366</v>
      </c>
      <c r="AA191" t="s">
        <v>735</v>
      </c>
      <c r="AB191" t="s">
        <v>736</v>
      </c>
      <c r="AC191" t="s">
        <v>737</v>
      </c>
      <c r="AD191" t="s">
        <v>738</v>
      </c>
      <c r="AE191" t="s">
        <v>552</v>
      </c>
      <c r="AF191" t="s">
        <v>553</v>
      </c>
      <c r="AG191" t="s">
        <v>367</v>
      </c>
      <c r="AH191" t="s">
        <v>752</v>
      </c>
      <c r="AI191" t="s">
        <v>753</v>
      </c>
      <c r="AJ191" t="s">
        <v>341</v>
      </c>
      <c r="AK191" t="s">
        <v>342</v>
      </c>
      <c r="AM191" t="s">
        <v>864</v>
      </c>
      <c r="AO191" t="s">
        <v>1585</v>
      </c>
    </row>
    <row r="192" spans="1:53">
      <c r="A192" t="s">
        <v>554</v>
      </c>
    </row>
    <row r="193" spans="3:43" ht="12" customHeight="1">
      <c r="C193" t="s">
        <v>115</v>
      </c>
      <c r="D193" t="s">
        <v>111</v>
      </c>
      <c r="E193" t="s">
        <v>556</v>
      </c>
      <c r="F193" t="s">
        <v>731</v>
      </c>
      <c r="H193">
        <v>31.536000000000001</v>
      </c>
      <c r="I193">
        <v>2006</v>
      </c>
      <c r="J193">
        <v>25</v>
      </c>
      <c r="K193">
        <v>2.9885010460000001</v>
      </c>
      <c r="L193">
        <v>2.9885010460000001</v>
      </c>
      <c r="M193">
        <v>2.9885010460000001</v>
      </c>
      <c r="N193">
        <v>2.9885010460000001</v>
      </c>
      <c r="O193">
        <v>2.9885010460000001</v>
      </c>
      <c r="P193">
        <v>0.149425052</v>
      </c>
      <c r="Q193">
        <v>0.149425052</v>
      </c>
      <c r="R193">
        <v>0.149425052</v>
      </c>
      <c r="S193">
        <v>0.149425052</v>
      </c>
      <c r="T193">
        <v>0.149425052</v>
      </c>
      <c r="U193">
        <v>140.28</v>
      </c>
      <c r="V193">
        <v>140.28</v>
      </c>
      <c r="W193">
        <v>140.28</v>
      </c>
      <c r="X193">
        <v>140.28</v>
      </c>
      <c r="Y193">
        <v>140.28</v>
      </c>
      <c r="Z193">
        <v>0.9</v>
      </c>
      <c r="AA193">
        <v>0.9</v>
      </c>
      <c r="AB193">
        <v>0.9</v>
      </c>
      <c r="AC193">
        <v>0.9</v>
      </c>
      <c r="AD193">
        <v>0.9</v>
      </c>
      <c r="AE193">
        <v>0.2</v>
      </c>
      <c r="AF193">
        <v>1</v>
      </c>
      <c r="AM193" t="s">
        <v>865</v>
      </c>
      <c r="AO193" t="s">
        <v>893</v>
      </c>
      <c r="AP193" t="s">
        <v>1586</v>
      </c>
      <c r="AQ193" t="s">
        <v>180</v>
      </c>
    </row>
    <row r="194" spans="3:43" ht="12" customHeight="1">
      <c r="F194" t="s">
        <v>92</v>
      </c>
      <c r="AG194">
        <v>2.1666666666666667E-2</v>
      </c>
    </row>
    <row r="195" spans="3:43" ht="12" customHeight="1">
      <c r="F195" t="s">
        <v>93</v>
      </c>
      <c r="AG195">
        <v>2.1666666666666667E-2</v>
      </c>
    </row>
    <row r="196" spans="3:43" ht="12" customHeight="1">
      <c r="F196" t="s">
        <v>94</v>
      </c>
      <c r="AG196">
        <v>3.4444444444444449E-3</v>
      </c>
    </row>
    <row r="197" spans="3:43" ht="12" customHeight="1">
      <c r="F197" t="s">
        <v>95</v>
      </c>
      <c r="AG197">
        <v>1.1111111111111111E-3</v>
      </c>
    </row>
    <row r="198" spans="3:43" ht="12" customHeight="1">
      <c r="F198" t="s">
        <v>96</v>
      </c>
      <c r="AG198">
        <v>1.5555555555555556E-4</v>
      </c>
    </row>
    <row r="199" spans="3:43" ht="12" customHeight="1">
      <c r="F199" t="s">
        <v>97</v>
      </c>
      <c r="AG199">
        <v>4.3333333333333337E-4</v>
      </c>
    </row>
    <row r="200" spans="3:43" ht="12" customHeight="1">
      <c r="C200" t="str">
        <f>D272</f>
        <v>HHTHH2001</v>
      </c>
      <c r="D200" t="str">
        <f>E272</f>
        <v>District Heating. Heat.Hydrogen. New</v>
      </c>
      <c r="E200" t="s">
        <v>1581</v>
      </c>
      <c r="F200" t="s">
        <v>731</v>
      </c>
      <c r="H200">
        <f>H193</f>
        <v>31.536000000000001</v>
      </c>
      <c r="I200">
        <f>I193</f>
        <v>2006</v>
      </c>
      <c r="J200">
        <f>J193</f>
        <v>25</v>
      </c>
      <c r="K200">
        <v>2.9885010460000001</v>
      </c>
      <c r="L200">
        <v>2.9885010460000001</v>
      </c>
      <c r="M200">
        <v>2.9885010460000001</v>
      </c>
      <c r="N200">
        <v>2.9885010460000001</v>
      </c>
      <c r="O200">
        <v>2.9885010460000001</v>
      </c>
      <c r="P200">
        <v>0.149425052</v>
      </c>
      <c r="Q200">
        <v>0.149425052</v>
      </c>
      <c r="R200">
        <v>0.149425052</v>
      </c>
      <c r="S200">
        <v>0.149425052</v>
      </c>
      <c r="T200">
        <v>0.149425052</v>
      </c>
      <c r="U200">
        <v>140.28</v>
      </c>
      <c r="V200">
        <v>140.28</v>
      </c>
      <c r="W200">
        <v>140.28</v>
      </c>
      <c r="X200">
        <v>140.28</v>
      </c>
      <c r="Y200">
        <v>140.28</v>
      </c>
      <c r="Z200">
        <f t="shared" ref="Z200:AF200" si="0">Z193</f>
        <v>0.9</v>
      </c>
      <c r="AA200">
        <f t="shared" si="0"/>
        <v>0.9</v>
      </c>
      <c r="AB200">
        <f t="shared" si="0"/>
        <v>0.9</v>
      </c>
      <c r="AC200">
        <f t="shared" si="0"/>
        <v>0.9</v>
      </c>
      <c r="AD200">
        <f t="shared" si="0"/>
        <v>0.9</v>
      </c>
      <c r="AE200">
        <f t="shared" si="0"/>
        <v>0.2</v>
      </c>
      <c r="AF200">
        <f t="shared" si="0"/>
        <v>1</v>
      </c>
      <c r="AM200" t="s">
        <v>865</v>
      </c>
      <c r="AO200" t="s">
        <v>1587</v>
      </c>
      <c r="AP200" t="s">
        <v>1586</v>
      </c>
      <c r="AQ200" t="s">
        <v>180</v>
      </c>
    </row>
    <row r="201" spans="3:43" ht="12" customHeight="1">
      <c r="E201" t="s">
        <v>941</v>
      </c>
    </row>
    <row r="202" spans="3:43" ht="12" customHeight="1">
      <c r="E202" t="s">
        <v>1582</v>
      </c>
    </row>
    <row r="203" spans="3:43" ht="12" customHeight="1">
      <c r="C203" t="str">
        <f>D273</f>
        <v>HHTHELC001</v>
      </c>
      <c r="D203" t="str">
        <f>E273</f>
        <v>District Heating. Heat.Electricity. New</v>
      </c>
      <c r="E203" t="s">
        <v>15</v>
      </c>
      <c r="F203" t="s">
        <v>731</v>
      </c>
      <c r="H203">
        <f>H193</f>
        <v>31.536000000000001</v>
      </c>
      <c r="I203">
        <f>I193</f>
        <v>2006</v>
      </c>
      <c r="J203">
        <f>J193</f>
        <v>25</v>
      </c>
      <c r="K203">
        <v>2.9885010460000001</v>
      </c>
      <c r="L203">
        <v>2.9885010460000001</v>
      </c>
      <c r="M203">
        <v>2.9885010460000001</v>
      </c>
      <c r="N203">
        <v>2.9885010460000001</v>
      </c>
      <c r="O203">
        <v>2.9885010460000001</v>
      </c>
      <c r="P203">
        <v>0.149425052</v>
      </c>
      <c r="Q203">
        <v>0.149425052</v>
      </c>
      <c r="R203">
        <v>0.149425052</v>
      </c>
      <c r="S203">
        <v>0.149425052</v>
      </c>
      <c r="T203">
        <v>0.149425052</v>
      </c>
      <c r="U203">
        <v>140.28</v>
      </c>
      <c r="V203">
        <v>140.28</v>
      </c>
      <c r="W203">
        <v>140.28</v>
      </c>
      <c r="X203">
        <v>140.28</v>
      </c>
      <c r="Y203">
        <v>140.28</v>
      </c>
      <c r="Z203">
        <v>0.95</v>
      </c>
      <c r="AA203">
        <v>0.95</v>
      </c>
      <c r="AB203">
        <v>0.95</v>
      </c>
      <c r="AC203">
        <v>0.95</v>
      </c>
      <c r="AD203">
        <v>0.95</v>
      </c>
      <c r="AE203">
        <f>AE193</f>
        <v>0.2</v>
      </c>
      <c r="AF203">
        <f>AF193</f>
        <v>1</v>
      </c>
      <c r="AM203" t="s">
        <v>865</v>
      </c>
      <c r="AO203" t="s">
        <v>893</v>
      </c>
      <c r="AP203" t="s">
        <v>1586</v>
      </c>
      <c r="AQ203" t="s">
        <v>180</v>
      </c>
    </row>
    <row r="204" spans="3:43" ht="12" customHeight="1">
      <c r="C204" t="s">
        <v>764</v>
      </c>
      <c r="D204" t="s">
        <v>362</v>
      </c>
      <c r="E204" t="s">
        <v>652</v>
      </c>
      <c r="F204" t="s">
        <v>731</v>
      </c>
      <c r="H204">
        <v>31.536000000000001</v>
      </c>
      <c r="I204">
        <v>2006</v>
      </c>
      <c r="J204">
        <v>25</v>
      </c>
      <c r="K204">
        <v>23.462587939999999</v>
      </c>
      <c r="L204">
        <v>22.46611884</v>
      </c>
      <c r="M204">
        <v>21.388106910000001</v>
      </c>
      <c r="N204">
        <v>20.220335710000001</v>
      </c>
      <c r="O204">
        <v>18.000300029999998</v>
      </c>
      <c r="P204">
        <v>0</v>
      </c>
      <c r="Q204">
        <v>0</v>
      </c>
      <c r="R204">
        <v>0</v>
      </c>
      <c r="S204">
        <v>0.149425052</v>
      </c>
      <c r="T204">
        <v>0</v>
      </c>
      <c r="U204">
        <v>450.27245490000001</v>
      </c>
      <c r="V204">
        <v>488.62610100000001</v>
      </c>
      <c r="W204">
        <v>482.67305970000001</v>
      </c>
      <c r="X204">
        <v>473.80448510000002</v>
      </c>
      <c r="Y204">
        <v>448.88317160000003</v>
      </c>
      <c r="Z204">
        <v>0.8607499032742002</v>
      </c>
      <c r="AA204">
        <v>0.87706153251699648</v>
      </c>
      <c r="AB204">
        <v>0.88199740994353981</v>
      </c>
      <c r="AC204">
        <v>0.88092981282200156</v>
      </c>
      <c r="AD204">
        <v>0.87958808659425491</v>
      </c>
      <c r="AE204">
        <v>0.2</v>
      </c>
      <c r="AF204">
        <v>1</v>
      </c>
      <c r="AM204" t="s">
        <v>865</v>
      </c>
      <c r="AO204" t="s">
        <v>1588</v>
      </c>
      <c r="AP204" t="s">
        <v>1586</v>
      </c>
      <c r="AQ204" t="s">
        <v>180</v>
      </c>
    </row>
    <row r="205" spans="3:43" ht="12" customHeight="1">
      <c r="F205" t="s">
        <v>92</v>
      </c>
      <c r="AG205">
        <v>5.5599999999999997E-2</v>
      </c>
    </row>
    <row r="206" spans="3:43" ht="12" customHeight="1">
      <c r="F206" t="s">
        <v>268</v>
      </c>
      <c r="AG206">
        <v>9.7200000000000009E-2</v>
      </c>
    </row>
    <row r="207" spans="3:43" ht="12" customHeight="1">
      <c r="F207" t="s">
        <v>93</v>
      </c>
      <c r="AG207">
        <v>9.7200000000000009E-2</v>
      </c>
    </row>
    <row r="208" spans="3:43" ht="12" customHeight="1">
      <c r="F208" t="s">
        <v>94</v>
      </c>
      <c r="AG208">
        <v>5.9999999999999995E-4</v>
      </c>
    </row>
    <row r="209" spans="3:43" ht="12" customHeight="1">
      <c r="F209" t="s">
        <v>95</v>
      </c>
      <c r="AG209">
        <v>5.7000000000000002E-3</v>
      </c>
    </row>
    <row r="210" spans="3:43" ht="12" customHeight="1">
      <c r="F210" t="s">
        <v>97</v>
      </c>
      <c r="AG210">
        <v>4.3333333333333337E-4</v>
      </c>
    </row>
    <row r="211" spans="3:43" ht="12" customHeight="1">
      <c r="C211" t="s">
        <v>116</v>
      </c>
      <c r="D211" t="s">
        <v>112</v>
      </c>
      <c r="E211" t="s">
        <v>742</v>
      </c>
      <c r="F211" t="s">
        <v>731</v>
      </c>
      <c r="H211">
        <v>31.536000000000001</v>
      </c>
      <c r="I211">
        <v>2006</v>
      </c>
      <c r="J211">
        <v>25</v>
      </c>
      <c r="K211">
        <v>2.9885010460000001</v>
      </c>
      <c r="L211">
        <v>2.9885010460000001</v>
      </c>
      <c r="M211">
        <v>2.9885010460000001</v>
      </c>
      <c r="N211">
        <v>2.9885010460000001</v>
      </c>
      <c r="O211">
        <v>2.9885010460000001</v>
      </c>
      <c r="P211">
        <v>0.17931006299999999</v>
      </c>
      <c r="Q211">
        <v>0.17931006299999999</v>
      </c>
      <c r="R211">
        <v>0.17931006299999999</v>
      </c>
      <c r="S211">
        <v>0.17931006299999999</v>
      </c>
      <c r="T211">
        <v>0.17931006299999999</v>
      </c>
      <c r="U211">
        <v>128.59</v>
      </c>
      <c r="V211">
        <v>128.59</v>
      </c>
      <c r="W211">
        <v>128.59</v>
      </c>
      <c r="X211">
        <v>128.59</v>
      </c>
      <c r="Y211">
        <v>128.59</v>
      </c>
      <c r="Z211">
        <v>0.88</v>
      </c>
      <c r="AA211">
        <v>0.88</v>
      </c>
      <c r="AB211">
        <v>0.88</v>
      </c>
      <c r="AC211">
        <v>0.88</v>
      </c>
      <c r="AD211">
        <v>0.88</v>
      </c>
      <c r="AE211">
        <v>0.2</v>
      </c>
      <c r="AF211">
        <v>1</v>
      </c>
      <c r="AM211" t="s">
        <v>865</v>
      </c>
      <c r="AO211" t="s">
        <v>1589</v>
      </c>
      <c r="AP211" t="s">
        <v>1586</v>
      </c>
      <c r="AQ211" t="s">
        <v>180</v>
      </c>
    </row>
    <row r="212" spans="3:43" ht="12" customHeight="1">
      <c r="F212" t="s">
        <v>92</v>
      </c>
      <c r="AG212">
        <v>3.4166666666666665E-2</v>
      </c>
    </row>
    <row r="213" spans="3:43" ht="12" customHeight="1">
      <c r="F213" t="s">
        <v>93</v>
      </c>
      <c r="AG213">
        <v>3.4166666666666665E-2</v>
      </c>
    </row>
    <row r="214" spans="3:43" ht="12" customHeight="1">
      <c r="F214" t="s">
        <v>94</v>
      </c>
      <c r="AG214">
        <v>3.6111111111111109E-3</v>
      </c>
    </row>
    <row r="215" spans="3:43" ht="12" customHeight="1">
      <c r="F215" t="s">
        <v>95</v>
      </c>
      <c r="AG215">
        <v>1.1111111111111111E-3</v>
      </c>
    </row>
    <row r="216" spans="3:43" ht="12" customHeight="1">
      <c r="F216" t="s">
        <v>96</v>
      </c>
      <c r="AG216">
        <v>1.1111111111111111E-3</v>
      </c>
    </row>
    <row r="217" spans="3:43" ht="12" customHeight="1">
      <c r="F217" t="s">
        <v>97</v>
      </c>
      <c r="AG217">
        <v>1.3888888888888889E-3</v>
      </c>
    </row>
    <row r="218" spans="3:43" ht="12" customHeight="1">
      <c r="C218" t="s">
        <v>117</v>
      </c>
      <c r="D218" t="s">
        <v>113</v>
      </c>
      <c r="E218" t="s">
        <v>741</v>
      </c>
      <c r="F218" t="s">
        <v>731</v>
      </c>
      <c r="H218">
        <v>31.536000000000001</v>
      </c>
      <c r="I218">
        <v>2006</v>
      </c>
      <c r="J218">
        <v>25</v>
      </c>
      <c r="K218">
        <v>2.9885010460000001</v>
      </c>
      <c r="L218">
        <v>2.9885010460000001</v>
      </c>
      <c r="M218">
        <v>2.9885010460000001</v>
      </c>
      <c r="N218">
        <v>2.9885010460000001</v>
      </c>
      <c r="O218">
        <v>2.9885010460000001</v>
      </c>
      <c r="P218">
        <v>0.17931006299999999</v>
      </c>
      <c r="Q218">
        <v>0.17931006299999999</v>
      </c>
      <c r="R218">
        <v>0.17931006299999999</v>
      </c>
      <c r="S218">
        <v>0.17931006299999999</v>
      </c>
      <c r="T218">
        <v>0.17931006299999999</v>
      </c>
      <c r="U218">
        <v>128.59</v>
      </c>
      <c r="V218">
        <v>128.59</v>
      </c>
      <c r="W218">
        <v>128.59</v>
      </c>
      <c r="X218">
        <v>128.59</v>
      </c>
      <c r="Y218">
        <v>128.59</v>
      </c>
      <c r="Z218">
        <v>0.88</v>
      </c>
      <c r="AA218">
        <v>0.88</v>
      </c>
      <c r="AB218">
        <v>0.88</v>
      </c>
      <c r="AC218">
        <v>0.88</v>
      </c>
      <c r="AD218">
        <v>0.88</v>
      </c>
      <c r="AE218">
        <v>0.2</v>
      </c>
      <c r="AF218">
        <v>1</v>
      </c>
      <c r="AM218" t="s">
        <v>865</v>
      </c>
      <c r="AO218" t="s">
        <v>1590</v>
      </c>
      <c r="AP218" t="s">
        <v>1586</v>
      </c>
      <c r="AQ218" t="s">
        <v>180</v>
      </c>
    </row>
    <row r="219" spans="3:43" ht="12" customHeight="1">
      <c r="F219" t="s">
        <v>92</v>
      </c>
      <c r="AG219">
        <v>1.9888888888888887E-2</v>
      </c>
    </row>
    <row r="220" spans="3:43" ht="12" customHeight="1">
      <c r="F220" t="s">
        <v>93</v>
      </c>
      <c r="AG220">
        <v>7.9722222222222208E-2</v>
      </c>
    </row>
    <row r="221" spans="3:43" ht="12" customHeight="1">
      <c r="F221" t="s">
        <v>94</v>
      </c>
      <c r="AG221">
        <v>1.8888888888888887E-3</v>
      </c>
    </row>
    <row r="222" spans="3:43" ht="12" customHeight="1">
      <c r="F222" t="s">
        <v>95</v>
      </c>
      <c r="AG222">
        <v>4.4999999999999997E-3</v>
      </c>
    </row>
    <row r="223" spans="3:43" ht="12" customHeight="1">
      <c r="F223" t="s">
        <v>96</v>
      </c>
      <c r="AG223">
        <v>3.9166666666666664E-3</v>
      </c>
    </row>
    <row r="224" spans="3:43" ht="12" customHeight="1">
      <c r="F224" t="s">
        <v>97</v>
      </c>
      <c r="AG224">
        <v>1.8888888888888887E-3</v>
      </c>
    </row>
    <row r="225" spans="1:68" ht="12" customHeight="1">
      <c r="C225" t="s">
        <v>887</v>
      </c>
      <c r="D225" t="s">
        <v>888</v>
      </c>
      <c r="E225" t="s">
        <v>889</v>
      </c>
      <c r="F225" t="s">
        <v>731</v>
      </c>
      <c r="H225">
        <v>31.536000000000001</v>
      </c>
      <c r="I225">
        <v>2010</v>
      </c>
      <c r="J225">
        <v>25</v>
      </c>
      <c r="K225">
        <v>112.0687892</v>
      </c>
      <c r="L225">
        <v>112.0687892</v>
      </c>
      <c r="M225">
        <v>112.0687892</v>
      </c>
      <c r="N225">
        <v>112.0687892</v>
      </c>
      <c r="O225">
        <v>112.0687892</v>
      </c>
      <c r="P225">
        <v>5.6034394599999997</v>
      </c>
      <c r="Q225">
        <v>5.6034394599999997</v>
      </c>
      <c r="R225">
        <v>5.6034394599999997</v>
      </c>
      <c r="S225">
        <v>5.6034394599999997</v>
      </c>
      <c r="T225">
        <v>5.6034394599999997</v>
      </c>
      <c r="U225">
        <v>1315.8263999999999</v>
      </c>
      <c r="V225">
        <v>1315.8263999999999</v>
      </c>
      <c r="W225">
        <v>1315.8263999999999</v>
      </c>
      <c r="X225">
        <v>1315.8263999999999</v>
      </c>
      <c r="Y225">
        <v>1315.8263999999999</v>
      </c>
      <c r="Z225">
        <v>0.88</v>
      </c>
      <c r="AA225">
        <v>0.88</v>
      </c>
      <c r="AB225">
        <v>0.88</v>
      </c>
      <c r="AC225">
        <v>0.88</v>
      </c>
      <c r="AD225">
        <v>0.88</v>
      </c>
      <c r="AE225">
        <v>0.2</v>
      </c>
      <c r="AF225">
        <v>1</v>
      </c>
      <c r="AM225" t="s">
        <v>865</v>
      </c>
      <c r="AO225" t="s">
        <v>1591</v>
      </c>
      <c r="AP225" t="s">
        <v>1586</v>
      </c>
      <c r="AQ225" t="s">
        <v>180</v>
      </c>
    </row>
    <row r="227" spans="1:68" ht="12" customHeight="1">
      <c r="B227" t="s">
        <v>298</v>
      </c>
      <c r="G227" t="s">
        <v>25</v>
      </c>
    </row>
    <row r="228" spans="1:68" ht="12" customHeight="1">
      <c r="A228" t="s">
        <v>303</v>
      </c>
      <c r="B228" t="s">
        <v>321</v>
      </c>
      <c r="C228" t="s">
        <v>304</v>
      </c>
      <c r="D228" t="s">
        <v>281</v>
      </c>
      <c r="E228" t="s">
        <v>308</v>
      </c>
      <c r="F228" t="s">
        <v>309</v>
      </c>
      <c r="G228" t="s">
        <v>322</v>
      </c>
      <c r="H228" t="s">
        <v>323</v>
      </c>
      <c r="I228" t="s">
        <v>285</v>
      </c>
      <c r="J228" t="s">
        <v>325</v>
      </c>
      <c r="K228" t="s">
        <v>340</v>
      </c>
      <c r="L228" t="s">
        <v>338</v>
      </c>
    </row>
    <row r="229" spans="1:68" ht="12" customHeight="1">
      <c r="A229" t="s">
        <v>554</v>
      </c>
      <c r="J229" t="s">
        <v>555</v>
      </c>
    </row>
    <row r="230" spans="1:68" ht="12" customHeight="1">
      <c r="C230" t="s">
        <v>317</v>
      </c>
      <c r="E230" t="s">
        <v>311</v>
      </c>
      <c r="F230" t="s">
        <v>98</v>
      </c>
      <c r="H230">
        <v>1</v>
      </c>
      <c r="K230">
        <v>2006</v>
      </c>
      <c r="L230">
        <v>100</v>
      </c>
    </row>
    <row r="231" spans="1:68" ht="12" customHeight="1">
      <c r="C231" t="s">
        <v>318</v>
      </c>
      <c r="E231" t="s">
        <v>312</v>
      </c>
      <c r="F231" t="s">
        <v>98</v>
      </c>
      <c r="I231">
        <v>1</v>
      </c>
      <c r="K231">
        <v>2006</v>
      </c>
      <c r="L231">
        <v>100</v>
      </c>
    </row>
    <row r="232" spans="1:68" ht="12" customHeight="1">
      <c r="E232">
        <f>D303</f>
        <v>0</v>
      </c>
    </row>
    <row r="233" spans="1:68" ht="12" customHeight="1">
      <c r="C233" t="s">
        <v>319</v>
      </c>
      <c r="E233" t="s">
        <v>314</v>
      </c>
      <c r="F233" t="s">
        <v>98</v>
      </c>
      <c r="H233">
        <v>1</v>
      </c>
      <c r="K233">
        <v>2006</v>
      </c>
      <c r="L233">
        <v>100</v>
      </c>
    </row>
    <row r="234" spans="1:68" ht="12" customHeight="1">
      <c r="C234" t="s">
        <v>320</v>
      </c>
      <c r="E234" t="s">
        <v>315</v>
      </c>
      <c r="F234" t="s">
        <v>98</v>
      </c>
      <c r="H234">
        <v>1</v>
      </c>
      <c r="K234">
        <v>2006</v>
      </c>
      <c r="L234">
        <v>100</v>
      </c>
    </row>
    <row r="235" spans="1:68" ht="12" customHeight="1">
      <c r="BP235" t="str">
        <f>RIGHT(E235,3)</f>
        <v/>
      </c>
    </row>
    <row r="236" spans="1:68">
      <c r="BP236" t="str">
        <f>RIGHT(E236,3)</f>
        <v/>
      </c>
    </row>
    <row r="240" spans="1:68">
      <c r="C240" t="s">
        <v>399</v>
      </c>
    </row>
    <row r="241" spans="3:10">
      <c r="C241" t="s">
        <v>303</v>
      </c>
      <c r="D241" t="s">
        <v>304</v>
      </c>
      <c r="E241" t="s">
        <v>305</v>
      </c>
      <c r="F241" t="s">
        <v>400</v>
      </c>
      <c r="G241" t="s">
        <v>401</v>
      </c>
      <c r="H241" t="s">
        <v>402</v>
      </c>
      <c r="I241" t="s">
        <v>403</v>
      </c>
      <c r="J241" t="s">
        <v>404</v>
      </c>
    </row>
    <row r="242" spans="3:10">
      <c r="C242" s="1" t="s">
        <v>1615</v>
      </c>
      <c r="D242" t="s">
        <v>212</v>
      </c>
      <c r="E242" t="s">
        <v>213</v>
      </c>
      <c r="F242" t="s">
        <v>631</v>
      </c>
      <c r="G242" t="s">
        <v>21</v>
      </c>
      <c r="H242" t="s">
        <v>14</v>
      </c>
      <c r="J242" t="s">
        <v>405</v>
      </c>
    </row>
    <row r="243" spans="3:10">
      <c r="C243" s="1" t="s">
        <v>1615</v>
      </c>
      <c r="D243" t="s">
        <v>215</v>
      </c>
      <c r="E243" t="s">
        <v>216</v>
      </c>
      <c r="F243" t="s">
        <v>631</v>
      </c>
      <c r="G243" t="s">
        <v>21</v>
      </c>
      <c r="H243" t="s">
        <v>14</v>
      </c>
      <c r="J243" t="s">
        <v>405</v>
      </c>
    </row>
    <row r="244" spans="3:10">
      <c r="C244" s="1" t="s">
        <v>1615</v>
      </c>
      <c r="D244" t="s">
        <v>265</v>
      </c>
      <c r="E244" t="s">
        <v>217</v>
      </c>
      <c r="F244" t="s">
        <v>631</v>
      </c>
      <c r="G244" t="s">
        <v>21</v>
      </c>
      <c r="H244" t="s">
        <v>14</v>
      </c>
      <c r="J244" t="s">
        <v>405</v>
      </c>
    </row>
    <row r="245" spans="3:10">
      <c r="C245" s="1" t="s">
        <v>475</v>
      </c>
      <c r="D245" t="s">
        <v>267</v>
      </c>
      <c r="E245" t="s">
        <v>266</v>
      </c>
      <c r="F245" t="s">
        <v>631</v>
      </c>
      <c r="G245" t="s">
        <v>21</v>
      </c>
      <c r="H245" t="s">
        <v>14</v>
      </c>
      <c r="J245" t="s">
        <v>405</v>
      </c>
    </row>
    <row r="246" spans="3:10">
      <c r="C246" s="1" t="s">
        <v>475</v>
      </c>
      <c r="D246" t="s">
        <v>218</v>
      </c>
      <c r="E246" t="s">
        <v>219</v>
      </c>
      <c r="F246" t="s">
        <v>631</v>
      </c>
      <c r="G246" t="s">
        <v>21</v>
      </c>
      <c r="H246" t="s">
        <v>14</v>
      </c>
      <c r="J246" t="s">
        <v>405</v>
      </c>
    </row>
    <row r="247" spans="3:10">
      <c r="C247" s="1" t="s">
        <v>475</v>
      </c>
      <c r="D247" t="s">
        <v>220</v>
      </c>
      <c r="E247" t="s">
        <v>221</v>
      </c>
      <c r="F247" t="s">
        <v>631</v>
      </c>
      <c r="G247" t="s">
        <v>21</v>
      </c>
      <c r="H247" t="s">
        <v>14</v>
      </c>
      <c r="J247" t="s">
        <v>405</v>
      </c>
    </row>
    <row r="248" spans="3:10">
      <c r="C248" s="1" t="s">
        <v>475</v>
      </c>
      <c r="D248" t="s">
        <v>222</v>
      </c>
      <c r="E248" t="s">
        <v>223</v>
      </c>
      <c r="F248" t="s">
        <v>631</v>
      </c>
      <c r="G248" t="s">
        <v>21</v>
      </c>
      <c r="H248" t="s">
        <v>14</v>
      </c>
      <c r="J248" t="s">
        <v>405</v>
      </c>
    </row>
    <row r="249" spans="3:10">
      <c r="C249" s="1" t="s">
        <v>1615</v>
      </c>
      <c r="D249" t="s">
        <v>224</v>
      </c>
      <c r="E249" t="s">
        <v>225</v>
      </c>
      <c r="F249" t="s">
        <v>631</v>
      </c>
      <c r="G249" t="s">
        <v>21</v>
      </c>
      <c r="H249" t="s">
        <v>14</v>
      </c>
      <c r="J249" t="s">
        <v>405</v>
      </c>
    </row>
    <row r="250" spans="3:10">
      <c r="C250" s="1" t="s">
        <v>1615</v>
      </c>
      <c r="D250" t="s">
        <v>226</v>
      </c>
      <c r="E250" t="s">
        <v>227</v>
      </c>
      <c r="F250" t="s">
        <v>631</v>
      </c>
      <c r="G250" t="s">
        <v>21</v>
      </c>
      <c r="H250" t="s">
        <v>14</v>
      </c>
      <c r="J250" t="s">
        <v>405</v>
      </c>
    </row>
    <row r="251" spans="3:10">
      <c r="C251" s="1" t="s">
        <v>475</v>
      </c>
      <c r="D251" t="s">
        <v>228</v>
      </c>
      <c r="E251" t="s">
        <v>229</v>
      </c>
      <c r="F251" t="s">
        <v>631</v>
      </c>
      <c r="G251" t="s">
        <v>21</v>
      </c>
      <c r="H251" t="s">
        <v>14</v>
      </c>
      <c r="J251" t="s">
        <v>405</v>
      </c>
    </row>
    <row r="252" spans="3:10">
      <c r="C252" s="1" t="s">
        <v>475</v>
      </c>
      <c r="D252" t="s">
        <v>772</v>
      </c>
      <c r="E252" t="s">
        <v>230</v>
      </c>
      <c r="F252" t="s">
        <v>631</v>
      </c>
      <c r="G252" t="s">
        <v>21</v>
      </c>
      <c r="H252" t="s">
        <v>14</v>
      </c>
      <c r="J252" t="s">
        <v>405</v>
      </c>
    </row>
    <row r="253" spans="3:10">
      <c r="C253" s="1" t="s">
        <v>475</v>
      </c>
      <c r="D253" t="s">
        <v>231</v>
      </c>
      <c r="E253" t="s">
        <v>232</v>
      </c>
      <c r="F253" t="s">
        <v>631</v>
      </c>
      <c r="G253" t="s">
        <v>21</v>
      </c>
      <c r="H253" t="s">
        <v>14</v>
      </c>
      <c r="J253" t="s">
        <v>405</v>
      </c>
    </row>
    <row r="254" spans="3:10">
      <c r="C254" s="1" t="s">
        <v>475</v>
      </c>
      <c r="D254" t="s">
        <v>233</v>
      </c>
      <c r="E254" t="s">
        <v>234</v>
      </c>
      <c r="F254" t="s">
        <v>631</v>
      </c>
      <c r="G254" t="s">
        <v>21</v>
      </c>
      <c r="H254" t="s">
        <v>14</v>
      </c>
      <c r="J254" t="s">
        <v>405</v>
      </c>
    </row>
    <row r="255" spans="3:10">
      <c r="C255" s="1" t="s">
        <v>475</v>
      </c>
      <c r="D255" t="s">
        <v>235</v>
      </c>
      <c r="E255" t="s">
        <v>236</v>
      </c>
      <c r="F255" t="s">
        <v>631</v>
      </c>
      <c r="G255" t="s">
        <v>21</v>
      </c>
      <c r="H255" t="s">
        <v>14</v>
      </c>
      <c r="J255" t="s">
        <v>405</v>
      </c>
    </row>
    <row r="256" spans="3:10">
      <c r="C256" s="1" t="s">
        <v>1615</v>
      </c>
      <c r="D256" t="s">
        <v>237</v>
      </c>
      <c r="E256" t="s">
        <v>238</v>
      </c>
      <c r="F256" t="s">
        <v>631</v>
      </c>
      <c r="G256" t="s">
        <v>21</v>
      </c>
      <c r="H256" t="s">
        <v>14</v>
      </c>
      <c r="J256" t="s">
        <v>405</v>
      </c>
    </row>
    <row r="257" spans="3:10">
      <c r="C257" s="1" t="s">
        <v>1615</v>
      </c>
      <c r="D257" t="s">
        <v>239</v>
      </c>
      <c r="E257" t="s">
        <v>240</v>
      </c>
      <c r="F257" t="s">
        <v>631</v>
      </c>
      <c r="G257" t="s">
        <v>21</v>
      </c>
      <c r="H257" t="s">
        <v>14</v>
      </c>
      <c r="J257" t="s">
        <v>405</v>
      </c>
    </row>
    <row r="258" spans="3:10">
      <c r="C258" s="1" t="s">
        <v>475</v>
      </c>
      <c r="D258" t="s">
        <v>241</v>
      </c>
      <c r="E258" t="s">
        <v>242</v>
      </c>
      <c r="F258" t="s">
        <v>631</v>
      </c>
      <c r="G258" t="s">
        <v>21</v>
      </c>
      <c r="H258" t="s">
        <v>14</v>
      </c>
      <c r="J258" t="s">
        <v>405</v>
      </c>
    </row>
    <row r="259" spans="3:10">
      <c r="C259" s="1" t="s">
        <v>475</v>
      </c>
      <c r="D259" t="s">
        <v>771</v>
      </c>
      <c r="E259" t="s">
        <v>243</v>
      </c>
      <c r="F259" t="s">
        <v>631</v>
      </c>
      <c r="G259" t="s">
        <v>21</v>
      </c>
      <c r="H259" t="s">
        <v>14</v>
      </c>
      <c r="J259" t="s">
        <v>405</v>
      </c>
    </row>
    <row r="260" spans="3:10">
      <c r="C260" s="1" t="s">
        <v>475</v>
      </c>
      <c r="D260" t="s">
        <v>244</v>
      </c>
      <c r="E260" t="s">
        <v>245</v>
      </c>
      <c r="F260" t="s">
        <v>631</v>
      </c>
      <c r="G260" t="s">
        <v>21</v>
      </c>
      <c r="H260" t="s">
        <v>14</v>
      </c>
      <c r="J260" t="s">
        <v>405</v>
      </c>
    </row>
    <row r="261" spans="3:10">
      <c r="C261" s="1" t="s">
        <v>475</v>
      </c>
      <c r="D261" t="s">
        <v>246</v>
      </c>
      <c r="E261" t="s">
        <v>247</v>
      </c>
      <c r="F261" t="s">
        <v>631</v>
      </c>
      <c r="G261" t="s">
        <v>21</v>
      </c>
      <c r="H261" t="s">
        <v>14</v>
      </c>
      <c r="J261" t="s">
        <v>405</v>
      </c>
    </row>
    <row r="262" spans="3:10">
      <c r="C262" s="1" t="s">
        <v>475</v>
      </c>
      <c r="D262" t="s">
        <v>770</v>
      </c>
      <c r="E262" t="s">
        <v>248</v>
      </c>
      <c r="F262" t="s">
        <v>631</v>
      </c>
      <c r="G262" t="s">
        <v>21</v>
      </c>
      <c r="H262" t="s">
        <v>14</v>
      </c>
      <c r="J262" t="s">
        <v>405</v>
      </c>
    </row>
    <row r="263" spans="3:10">
      <c r="C263" s="1" t="s">
        <v>1615</v>
      </c>
      <c r="D263" t="s">
        <v>249</v>
      </c>
      <c r="E263" t="s">
        <v>250</v>
      </c>
      <c r="F263" t="s">
        <v>631</v>
      </c>
      <c r="G263" t="s">
        <v>21</v>
      </c>
      <c r="H263" t="s">
        <v>14</v>
      </c>
      <c r="J263" t="s">
        <v>405</v>
      </c>
    </row>
    <row r="264" spans="3:10">
      <c r="C264" s="1" t="s">
        <v>1615</v>
      </c>
      <c r="D264" t="s">
        <v>251</v>
      </c>
      <c r="E264" t="s">
        <v>252</v>
      </c>
      <c r="F264" t="s">
        <v>631</v>
      </c>
      <c r="G264" t="s">
        <v>21</v>
      </c>
      <c r="H264" t="s">
        <v>14</v>
      </c>
      <c r="J264" t="s">
        <v>405</v>
      </c>
    </row>
    <row r="265" spans="3:10">
      <c r="C265" s="1" t="s">
        <v>475</v>
      </c>
      <c r="D265" t="s">
        <v>253</v>
      </c>
      <c r="E265" t="s">
        <v>254</v>
      </c>
      <c r="F265" t="s">
        <v>631</v>
      </c>
      <c r="G265" t="s">
        <v>21</v>
      </c>
      <c r="H265" t="s">
        <v>14</v>
      </c>
      <c r="J265" t="s">
        <v>405</v>
      </c>
    </row>
    <row r="266" spans="3:10">
      <c r="C266" s="1" t="s">
        <v>475</v>
      </c>
      <c r="D266" t="s">
        <v>255</v>
      </c>
      <c r="E266" t="s">
        <v>256</v>
      </c>
      <c r="F266" t="s">
        <v>631</v>
      </c>
      <c r="G266" t="s">
        <v>21</v>
      </c>
      <c r="H266" t="s">
        <v>14</v>
      </c>
      <c r="J266" t="s">
        <v>405</v>
      </c>
    </row>
    <row r="267" spans="3:10">
      <c r="C267" s="1" t="s">
        <v>475</v>
      </c>
      <c r="D267" t="s">
        <v>257</v>
      </c>
      <c r="E267" t="s">
        <v>258</v>
      </c>
      <c r="F267" t="s">
        <v>631</v>
      </c>
      <c r="G267" t="s">
        <v>21</v>
      </c>
      <c r="H267" t="s">
        <v>14</v>
      </c>
      <c r="J267" t="s">
        <v>405</v>
      </c>
    </row>
    <row r="268" spans="3:10">
      <c r="C268" s="1" t="s">
        <v>475</v>
      </c>
      <c r="D268" t="s">
        <v>259</v>
      </c>
      <c r="E268" t="s">
        <v>260</v>
      </c>
      <c r="F268" t="s">
        <v>631</v>
      </c>
      <c r="G268" t="s">
        <v>21</v>
      </c>
      <c r="H268" t="s">
        <v>14</v>
      </c>
      <c r="J268" t="s">
        <v>405</v>
      </c>
    </row>
    <row r="269" spans="3:10">
      <c r="C269" s="1" t="s">
        <v>1615</v>
      </c>
      <c r="D269" t="s">
        <v>261</v>
      </c>
      <c r="E269" t="s">
        <v>262</v>
      </c>
      <c r="F269" t="s">
        <v>631</v>
      </c>
      <c r="G269" t="s">
        <v>21</v>
      </c>
      <c r="H269" t="s">
        <v>14</v>
      </c>
      <c r="J269" t="s">
        <v>405</v>
      </c>
    </row>
    <row r="270" spans="3:10">
      <c r="C270" s="1" t="s">
        <v>114</v>
      </c>
      <c r="D270" t="s">
        <v>117</v>
      </c>
      <c r="E270" t="s">
        <v>113</v>
      </c>
      <c r="F270" t="s">
        <v>631</v>
      </c>
      <c r="G270" t="s">
        <v>21</v>
      </c>
      <c r="H270" t="s">
        <v>14</v>
      </c>
      <c r="J270" t="s">
        <v>405</v>
      </c>
    </row>
    <row r="271" spans="3:10">
      <c r="C271" s="1" t="s">
        <v>114</v>
      </c>
      <c r="D271" t="s">
        <v>115</v>
      </c>
      <c r="E271" t="s">
        <v>111</v>
      </c>
      <c r="F271" t="s">
        <v>631</v>
      </c>
      <c r="G271" t="s">
        <v>21</v>
      </c>
      <c r="H271" t="s">
        <v>14</v>
      </c>
      <c r="J271" t="s">
        <v>405</v>
      </c>
    </row>
    <row r="272" spans="3:10">
      <c r="C272" s="1" t="s">
        <v>114</v>
      </c>
      <c r="D272" t="s">
        <v>1579</v>
      </c>
      <c r="E272" t="s">
        <v>1580</v>
      </c>
      <c r="F272" t="s">
        <v>631</v>
      </c>
      <c r="G272" t="s">
        <v>21</v>
      </c>
      <c r="H272" t="s">
        <v>14</v>
      </c>
      <c r="J272" t="s">
        <v>405</v>
      </c>
    </row>
    <row r="273" spans="3:10">
      <c r="C273" s="1" t="s">
        <v>114</v>
      </c>
      <c r="D273" t="s">
        <v>1583</v>
      </c>
      <c r="E273" t="s">
        <v>1584</v>
      </c>
      <c r="F273" t="s">
        <v>631</v>
      </c>
      <c r="G273" t="s">
        <v>21</v>
      </c>
      <c r="H273" t="s">
        <v>14</v>
      </c>
      <c r="J273" t="s">
        <v>405</v>
      </c>
    </row>
    <row r="274" spans="3:10">
      <c r="C274" s="1" t="s">
        <v>114</v>
      </c>
      <c r="D274" t="s">
        <v>116</v>
      </c>
      <c r="E274" t="s">
        <v>112</v>
      </c>
      <c r="F274" t="s">
        <v>631</v>
      </c>
      <c r="G274" t="s">
        <v>21</v>
      </c>
      <c r="H274" t="s">
        <v>14</v>
      </c>
      <c r="J274" t="s">
        <v>405</v>
      </c>
    </row>
    <row r="275" spans="3:10">
      <c r="C275" s="1" t="s">
        <v>114</v>
      </c>
      <c r="D275" t="s">
        <v>764</v>
      </c>
      <c r="E275" t="s">
        <v>362</v>
      </c>
      <c r="F275" t="s">
        <v>631</v>
      </c>
      <c r="G275" t="s">
        <v>21</v>
      </c>
      <c r="H275" t="s">
        <v>14</v>
      </c>
      <c r="J275" t="s">
        <v>405</v>
      </c>
    </row>
    <row r="276" spans="3:10">
      <c r="C276" s="1" t="s">
        <v>114</v>
      </c>
      <c r="D276" t="s">
        <v>887</v>
      </c>
      <c r="E276" t="s">
        <v>888</v>
      </c>
      <c r="F276" t="s">
        <v>631</v>
      </c>
      <c r="G276" t="s">
        <v>21</v>
      </c>
      <c r="H276" t="s">
        <v>14</v>
      </c>
      <c r="J276" t="s">
        <v>405</v>
      </c>
    </row>
    <row r="277" spans="3:10">
      <c r="C277" s="1" t="s">
        <v>456</v>
      </c>
      <c r="D277" t="s">
        <v>320</v>
      </c>
      <c r="E277" t="s">
        <v>436</v>
      </c>
      <c r="F277" t="s">
        <v>282</v>
      </c>
      <c r="G277" t="s">
        <v>407</v>
      </c>
      <c r="J277" t="s">
        <v>405</v>
      </c>
    </row>
    <row r="278" spans="3:10">
      <c r="C278" s="1" t="s">
        <v>456</v>
      </c>
      <c r="D278" t="s">
        <v>317</v>
      </c>
      <c r="E278" t="s">
        <v>310</v>
      </c>
      <c r="F278" t="s">
        <v>282</v>
      </c>
      <c r="G278" t="s">
        <v>407</v>
      </c>
      <c r="J278" t="s">
        <v>405</v>
      </c>
    </row>
    <row r="279" spans="3:10">
      <c r="C279" s="1" t="s">
        <v>456</v>
      </c>
      <c r="D279" t="s">
        <v>318</v>
      </c>
      <c r="E279" t="s">
        <v>316</v>
      </c>
      <c r="F279" t="s">
        <v>282</v>
      </c>
      <c r="G279" t="s">
        <v>407</v>
      </c>
      <c r="J279" t="s">
        <v>405</v>
      </c>
    </row>
    <row r="280" spans="3:10">
      <c r="C280" s="1" t="s">
        <v>456</v>
      </c>
      <c r="D280" t="s">
        <v>319</v>
      </c>
      <c r="E280" t="s">
        <v>313</v>
      </c>
      <c r="F280" t="s">
        <v>282</v>
      </c>
      <c r="G280" t="s">
        <v>407</v>
      </c>
      <c r="J280" t="s">
        <v>405</v>
      </c>
    </row>
  </sheetData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G55"/>
  <sheetViews>
    <sheetView topLeftCell="A38" workbookViewId="0">
      <selection activeCell="B38" sqref="B38"/>
    </sheetView>
  </sheetViews>
  <sheetFormatPr defaultRowHeight="12.75"/>
  <cols>
    <col min="2" max="2" width="16" customWidth="1"/>
    <col min="3" max="3" width="17.85546875" bestFit="1" customWidth="1"/>
    <col min="4" max="4" width="20.5703125" customWidth="1"/>
  </cols>
  <sheetData>
    <row r="3" spans="2:9">
      <c r="B3" t="s">
        <v>399</v>
      </c>
    </row>
    <row r="4" spans="2:9">
      <c r="B4" t="s">
        <v>303</v>
      </c>
      <c r="C4" t="s">
        <v>304</v>
      </c>
      <c r="D4" t="s">
        <v>305</v>
      </c>
      <c r="E4" t="s">
        <v>400</v>
      </c>
      <c r="F4" t="s">
        <v>401</v>
      </c>
      <c r="G4" t="s">
        <v>402</v>
      </c>
      <c r="H4" t="s">
        <v>403</v>
      </c>
      <c r="I4" t="s">
        <v>404</v>
      </c>
    </row>
    <row r="5" spans="2:9">
      <c r="B5" t="s">
        <v>906</v>
      </c>
      <c r="C5" t="s">
        <v>907</v>
      </c>
      <c r="D5" t="s">
        <v>908</v>
      </c>
      <c r="E5" t="s">
        <v>631</v>
      </c>
      <c r="F5" t="s">
        <v>21</v>
      </c>
      <c r="G5" t="s">
        <v>14</v>
      </c>
      <c r="I5" t="s">
        <v>405</v>
      </c>
    </row>
    <row r="6" spans="2:9">
      <c r="B6" t="s">
        <v>906</v>
      </c>
      <c r="C6" t="s">
        <v>909</v>
      </c>
      <c r="D6" t="s">
        <v>910</v>
      </c>
      <c r="E6" t="s">
        <v>631</v>
      </c>
      <c r="F6" t="s">
        <v>21</v>
      </c>
      <c r="G6" t="s">
        <v>14</v>
      </c>
      <c r="I6" t="s">
        <v>405</v>
      </c>
    </row>
    <row r="7" spans="2:9">
      <c r="B7" t="s">
        <v>456</v>
      </c>
      <c r="C7" t="s">
        <v>911</v>
      </c>
      <c r="D7" t="s">
        <v>912</v>
      </c>
      <c r="E7" t="s">
        <v>631</v>
      </c>
      <c r="F7" t="s">
        <v>406</v>
      </c>
      <c r="I7" t="s">
        <v>405</v>
      </c>
    </row>
    <row r="8" spans="2:9">
      <c r="B8" t="s">
        <v>456</v>
      </c>
      <c r="C8" t="s">
        <v>913</v>
      </c>
      <c r="D8" t="s">
        <v>914</v>
      </c>
      <c r="E8" t="s">
        <v>631</v>
      </c>
      <c r="F8" t="s">
        <v>406</v>
      </c>
      <c r="I8" t="s">
        <v>405</v>
      </c>
    </row>
    <row r="9" spans="2:9">
      <c r="B9" t="s">
        <v>456</v>
      </c>
      <c r="C9" t="s">
        <v>915</v>
      </c>
      <c r="D9" t="s">
        <v>916</v>
      </c>
      <c r="E9" t="s">
        <v>631</v>
      </c>
      <c r="F9" t="s">
        <v>406</v>
      </c>
      <c r="I9" t="s">
        <v>405</v>
      </c>
    </row>
    <row r="10" spans="2:9">
      <c r="B10" t="s">
        <v>456</v>
      </c>
      <c r="C10" t="s">
        <v>917</v>
      </c>
      <c r="D10" t="s">
        <v>918</v>
      </c>
      <c r="E10" t="s">
        <v>631</v>
      </c>
      <c r="F10" t="s">
        <v>406</v>
      </c>
      <c r="I10" t="s">
        <v>405</v>
      </c>
    </row>
    <row r="11" spans="2:9">
      <c r="B11" t="s">
        <v>456</v>
      </c>
      <c r="C11" t="s">
        <v>919</v>
      </c>
      <c r="D11" t="s">
        <v>920</v>
      </c>
      <c r="E11" t="s">
        <v>631</v>
      </c>
      <c r="F11" t="s">
        <v>406</v>
      </c>
      <c r="I11" t="s">
        <v>405</v>
      </c>
    </row>
    <row r="13" spans="2:9">
      <c r="B13" t="s">
        <v>1578</v>
      </c>
    </row>
    <row r="14" spans="2:9" ht="13.5" thickBot="1">
      <c r="B14" t="s">
        <v>370</v>
      </c>
      <c r="C14" t="s">
        <v>26</v>
      </c>
      <c r="D14" t="s">
        <v>27</v>
      </c>
      <c r="E14" t="s">
        <v>28</v>
      </c>
      <c r="F14" t="s">
        <v>481</v>
      </c>
      <c r="G14" t="s">
        <v>29</v>
      </c>
      <c r="H14" t="s">
        <v>30</v>
      </c>
      <c r="I14" t="s">
        <v>31</v>
      </c>
    </row>
    <row r="15" spans="2:9">
      <c r="B15" t="s">
        <v>597</v>
      </c>
      <c r="C15" t="s">
        <v>921</v>
      </c>
      <c r="D15" t="s">
        <v>922</v>
      </c>
      <c r="E15" t="s">
        <v>631</v>
      </c>
    </row>
    <row r="16" spans="2:9">
      <c r="B16" t="s">
        <v>597</v>
      </c>
      <c r="C16" t="s">
        <v>923</v>
      </c>
      <c r="D16" t="s">
        <v>924</v>
      </c>
      <c r="E16" t="s">
        <v>631</v>
      </c>
    </row>
    <row r="17" spans="2:33">
      <c r="B17" t="s">
        <v>597</v>
      </c>
      <c r="C17" t="s">
        <v>925</v>
      </c>
      <c r="D17" t="s">
        <v>926</v>
      </c>
      <c r="E17" t="s">
        <v>631</v>
      </c>
    </row>
    <row r="18" spans="2:33">
      <c r="B18" t="s">
        <v>597</v>
      </c>
      <c r="C18" t="s">
        <v>927</v>
      </c>
      <c r="D18" t="s">
        <v>928</v>
      </c>
      <c r="E18" t="s">
        <v>631</v>
      </c>
    </row>
    <row r="19" spans="2:33">
      <c r="B19" t="s">
        <v>597</v>
      </c>
      <c r="C19" t="s">
        <v>929</v>
      </c>
      <c r="D19" t="s">
        <v>930</v>
      </c>
      <c r="E19" t="s">
        <v>631</v>
      </c>
    </row>
    <row r="20" spans="2:33">
      <c r="B20" t="s">
        <v>1575</v>
      </c>
      <c r="C20" t="s">
        <v>931</v>
      </c>
      <c r="D20" t="s">
        <v>276</v>
      </c>
      <c r="E20" t="s">
        <v>631</v>
      </c>
    </row>
    <row r="23" spans="2:33">
      <c r="E23" t="s">
        <v>25</v>
      </c>
    </row>
    <row r="24" spans="2:33">
      <c r="B24" t="s">
        <v>304</v>
      </c>
      <c r="C24" t="s">
        <v>308</v>
      </c>
      <c r="D24" t="s">
        <v>309</v>
      </c>
      <c r="E24" t="s">
        <v>322</v>
      </c>
      <c r="F24" t="s">
        <v>325</v>
      </c>
      <c r="G24" t="s">
        <v>340</v>
      </c>
      <c r="H24" t="s">
        <v>366</v>
      </c>
      <c r="I24" t="s">
        <v>735</v>
      </c>
      <c r="J24" t="s">
        <v>736</v>
      </c>
      <c r="K24" t="s">
        <v>737</v>
      </c>
      <c r="L24" t="s">
        <v>738</v>
      </c>
      <c r="M24" t="s">
        <v>365</v>
      </c>
      <c r="N24" t="s">
        <v>327</v>
      </c>
      <c r="O24" t="s">
        <v>551</v>
      </c>
      <c r="P24" t="s">
        <v>733</v>
      </c>
      <c r="Q24" t="s">
        <v>734</v>
      </c>
      <c r="R24" t="s">
        <v>363</v>
      </c>
      <c r="S24" t="s">
        <v>743</v>
      </c>
      <c r="T24" t="s">
        <v>744</v>
      </c>
      <c r="U24" t="s">
        <v>745</v>
      </c>
      <c r="V24" t="s">
        <v>746</v>
      </c>
      <c r="W24" t="s">
        <v>364</v>
      </c>
      <c r="X24" t="s">
        <v>747</v>
      </c>
      <c r="Y24" t="s">
        <v>748</v>
      </c>
      <c r="Z24" t="s">
        <v>749</v>
      </c>
      <c r="AA24" t="s">
        <v>750</v>
      </c>
      <c r="AB24" t="s">
        <v>552</v>
      </c>
      <c r="AC24" t="s">
        <v>338</v>
      </c>
      <c r="AD24" t="s">
        <v>932</v>
      </c>
      <c r="AE24" t="s">
        <v>933</v>
      </c>
      <c r="AF24" t="s">
        <v>934</v>
      </c>
      <c r="AG24" t="s">
        <v>935</v>
      </c>
    </row>
    <row r="25" spans="2:33" ht="13.5" thickBot="1">
      <c r="B25" t="s">
        <v>554</v>
      </c>
      <c r="F25" t="s">
        <v>555</v>
      </c>
      <c r="M25" t="s">
        <v>936</v>
      </c>
      <c r="N25" t="s">
        <v>936</v>
      </c>
      <c r="O25" t="s">
        <v>936</v>
      </c>
      <c r="P25" t="s">
        <v>936</v>
      </c>
      <c r="Q25" t="s">
        <v>936</v>
      </c>
      <c r="R25" t="s">
        <v>936</v>
      </c>
      <c r="S25" t="s">
        <v>936</v>
      </c>
      <c r="T25" t="s">
        <v>936</v>
      </c>
      <c r="U25" t="s">
        <v>936</v>
      </c>
      <c r="V25" t="s">
        <v>936</v>
      </c>
      <c r="W25" t="s">
        <v>937</v>
      </c>
      <c r="X25" t="s">
        <v>937</v>
      </c>
      <c r="Y25" t="s">
        <v>937</v>
      </c>
      <c r="Z25" t="s">
        <v>937</v>
      </c>
      <c r="AA25" t="s">
        <v>937</v>
      </c>
    </row>
    <row r="26" spans="2:33">
      <c r="B26" t="s">
        <v>938</v>
      </c>
    </row>
    <row r="27" spans="2:33">
      <c r="B27" t="s">
        <v>907</v>
      </c>
      <c r="C27" t="s">
        <v>921</v>
      </c>
      <c r="D27" t="s">
        <v>483</v>
      </c>
      <c r="E27">
        <v>2006</v>
      </c>
      <c r="F27">
        <v>31.536000000000001</v>
      </c>
      <c r="G27">
        <v>2006</v>
      </c>
      <c r="H27">
        <v>0.42000000000000004</v>
      </c>
      <c r="I27">
        <v>0.42000000000000004</v>
      </c>
      <c r="J27">
        <v>0.4425</v>
      </c>
      <c r="K27">
        <v>0.46499999999999997</v>
      </c>
      <c r="L27">
        <v>0.47250000000000003</v>
      </c>
      <c r="M27">
        <v>1071.0134094368339</v>
      </c>
      <c r="N27">
        <v>1071.0134094368339</v>
      </c>
      <c r="O27">
        <v>1071.0134094368339</v>
      </c>
      <c r="P27">
        <v>973.64855403348554</v>
      </c>
      <c r="Q27">
        <v>876.283698630137</v>
      </c>
      <c r="R27">
        <v>25.331609159999999</v>
      </c>
      <c r="S27">
        <v>22.51698592</v>
      </c>
      <c r="W27">
        <v>0.47961180009599996</v>
      </c>
      <c r="X27">
        <v>0.47961180009599996</v>
      </c>
      <c r="Y27">
        <v>0.47961180009599996</v>
      </c>
      <c r="Z27">
        <v>0.47961180009599996</v>
      </c>
      <c r="AA27">
        <v>0.47961180009599996</v>
      </c>
      <c r="AB27">
        <v>0.85</v>
      </c>
      <c r="AC27">
        <v>25</v>
      </c>
      <c r="AD27">
        <v>1</v>
      </c>
      <c r="AE27">
        <v>2</v>
      </c>
      <c r="AF27">
        <v>3</v>
      </c>
      <c r="AG27">
        <v>0.8</v>
      </c>
    </row>
    <row r="28" spans="2:33">
      <c r="C28" t="s">
        <v>923</v>
      </c>
    </row>
    <row r="29" spans="2:33">
      <c r="C29" t="s">
        <v>925</v>
      </c>
    </row>
    <row r="30" spans="2:33">
      <c r="C30" t="s">
        <v>927</v>
      </c>
    </row>
    <row r="31" spans="2:33">
      <c r="C31" t="s">
        <v>929</v>
      </c>
    </row>
    <row r="32" spans="2:33">
      <c r="C32" t="s">
        <v>1576</v>
      </c>
    </row>
    <row r="33" spans="2:33">
      <c r="B33" t="s">
        <v>909</v>
      </c>
      <c r="C33" t="s">
        <v>921</v>
      </c>
      <c r="D33" t="s">
        <v>483</v>
      </c>
      <c r="E33">
        <v>2015</v>
      </c>
      <c r="F33">
        <v>31.536000000000001</v>
      </c>
      <c r="G33">
        <v>2015</v>
      </c>
      <c r="H33" t="s">
        <v>896</v>
      </c>
      <c r="I33" t="s">
        <v>896</v>
      </c>
      <c r="J33">
        <v>0.35250000000000004</v>
      </c>
      <c r="K33">
        <v>0.375</v>
      </c>
      <c r="L33">
        <v>0.38250000000000006</v>
      </c>
      <c r="M33" t="s">
        <v>896</v>
      </c>
      <c r="N33" t="s">
        <v>896</v>
      </c>
      <c r="O33">
        <v>1246.6514459665145</v>
      </c>
      <c r="P33">
        <v>1169.6831326968313</v>
      </c>
      <c r="Q33">
        <v>1092.7148194271481</v>
      </c>
      <c r="R33" t="s">
        <v>896</v>
      </c>
      <c r="S33">
        <v>59.107088039999994</v>
      </c>
      <c r="W33" t="s">
        <v>896</v>
      </c>
      <c r="X33">
        <v>0.52768556503520003</v>
      </c>
      <c r="Y33">
        <v>0.52768556503520003</v>
      </c>
      <c r="Z33">
        <v>0.52768556503520003</v>
      </c>
      <c r="AA33">
        <v>0.52768556503520003</v>
      </c>
      <c r="AB33">
        <v>0.85</v>
      </c>
      <c r="AC33">
        <v>25</v>
      </c>
      <c r="AD33">
        <v>1</v>
      </c>
      <c r="AE33">
        <v>2</v>
      </c>
      <c r="AF33">
        <v>3</v>
      </c>
      <c r="AG33">
        <v>0.8</v>
      </c>
    </row>
    <row r="34" spans="2:33">
      <c r="C34" t="s">
        <v>923</v>
      </c>
    </row>
    <row r="35" spans="2:33">
      <c r="C35" t="s">
        <v>925</v>
      </c>
    </row>
    <row r="36" spans="2:33">
      <c r="C36" t="s">
        <v>927</v>
      </c>
    </row>
    <row r="37" spans="2:33">
      <c r="C37" t="s">
        <v>929</v>
      </c>
    </row>
    <row r="38" spans="2:33">
      <c r="C38" t="s">
        <v>1576</v>
      </c>
    </row>
    <row r="41" spans="2:33">
      <c r="B41" t="s">
        <v>900</v>
      </c>
    </row>
    <row r="43" spans="2:33">
      <c r="B43" t="s">
        <v>901</v>
      </c>
      <c r="D43" t="s">
        <v>25</v>
      </c>
    </row>
    <row r="44" spans="2:33">
      <c r="B44" t="s">
        <v>304</v>
      </c>
      <c r="C44" t="s">
        <v>308</v>
      </c>
      <c r="D44" t="s">
        <v>309</v>
      </c>
      <c r="E44" t="s">
        <v>285</v>
      </c>
      <c r="F44" t="s">
        <v>337</v>
      </c>
      <c r="G44" t="s">
        <v>902</v>
      </c>
      <c r="H44" t="s">
        <v>340</v>
      </c>
    </row>
    <row r="45" spans="2:33" ht="13.5" thickBot="1">
      <c r="D45" t="s">
        <v>903</v>
      </c>
      <c r="F45" t="s">
        <v>939</v>
      </c>
      <c r="G45" t="s">
        <v>904</v>
      </c>
    </row>
    <row r="46" spans="2:33">
      <c r="B46" t="s">
        <v>911</v>
      </c>
      <c r="C46" t="s">
        <v>106</v>
      </c>
      <c r="E46">
        <v>1</v>
      </c>
      <c r="F46">
        <v>1</v>
      </c>
      <c r="G46">
        <v>60</v>
      </c>
      <c r="H46">
        <v>2006</v>
      </c>
    </row>
    <row r="47" spans="2:33">
      <c r="D47" t="s">
        <v>921</v>
      </c>
    </row>
    <row r="48" spans="2:33">
      <c r="B48" t="s">
        <v>913</v>
      </c>
      <c r="C48" t="s">
        <v>897</v>
      </c>
      <c r="E48">
        <v>1</v>
      </c>
      <c r="F48">
        <v>1</v>
      </c>
      <c r="G48">
        <v>60</v>
      </c>
      <c r="H48">
        <v>2006</v>
      </c>
    </row>
    <row r="49" spans="2:8">
      <c r="D49" t="s">
        <v>923</v>
      </c>
    </row>
    <row r="50" spans="2:8">
      <c r="B50" t="s">
        <v>915</v>
      </c>
      <c r="C50" t="s">
        <v>905</v>
      </c>
      <c r="E50">
        <v>1</v>
      </c>
      <c r="F50">
        <v>1</v>
      </c>
      <c r="G50">
        <v>60</v>
      </c>
      <c r="H50">
        <v>2006</v>
      </c>
    </row>
    <row r="51" spans="2:8">
      <c r="D51" t="s">
        <v>925</v>
      </c>
    </row>
    <row r="52" spans="2:8">
      <c r="B52" t="s">
        <v>917</v>
      </c>
      <c r="C52" t="s">
        <v>898</v>
      </c>
      <c r="E52">
        <v>1</v>
      </c>
      <c r="F52">
        <v>1</v>
      </c>
      <c r="G52">
        <v>60</v>
      </c>
      <c r="H52">
        <v>2006</v>
      </c>
    </row>
    <row r="53" spans="2:8">
      <c r="D53" t="s">
        <v>927</v>
      </c>
    </row>
    <row r="54" spans="2:8">
      <c r="B54" t="s">
        <v>919</v>
      </c>
      <c r="C54" t="s">
        <v>899</v>
      </c>
      <c r="E54">
        <v>1</v>
      </c>
      <c r="F54">
        <v>1</v>
      </c>
      <c r="G54">
        <v>60</v>
      </c>
      <c r="H54">
        <v>2006</v>
      </c>
    </row>
    <row r="55" spans="2:8">
      <c r="D55" t="s">
        <v>929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2:AC608"/>
  <sheetViews>
    <sheetView zoomScale="85" zoomScaleNormal="85" workbookViewId="0">
      <selection activeCell="C567" sqref="C567"/>
    </sheetView>
  </sheetViews>
  <sheetFormatPr defaultRowHeight="12.75"/>
  <cols>
    <col min="1" max="1" width="16.85546875" customWidth="1"/>
    <col min="2" max="2" width="46.42578125" customWidth="1"/>
    <col min="3" max="3" width="55.28515625" bestFit="1" customWidth="1"/>
    <col min="4" max="4" width="56" bestFit="1" customWidth="1"/>
    <col min="5" max="5" width="38.7109375" bestFit="1" customWidth="1"/>
    <col min="8" max="8" width="11.5703125" customWidth="1"/>
    <col min="11" max="11" width="11.140625" bestFit="1" customWidth="1"/>
    <col min="14" max="14" width="10.7109375" customWidth="1"/>
    <col min="15" max="15" width="10.28515625" customWidth="1"/>
    <col min="16" max="16" width="22.5703125" bestFit="1" customWidth="1"/>
    <col min="17" max="17" width="26.85546875" customWidth="1"/>
    <col min="22" max="22" width="10" customWidth="1"/>
    <col min="23" max="23" width="11.28515625" customWidth="1"/>
  </cols>
  <sheetData>
    <row r="2" spans="2:19">
      <c r="I2" t="s">
        <v>25</v>
      </c>
    </row>
    <row r="3" spans="2:19" ht="13.5" thickBot="1">
      <c r="B3" t="s">
        <v>304</v>
      </c>
      <c r="C3" t="s">
        <v>305</v>
      </c>
      <c r="D3" t="s">
        <v>306</v>
      </c>
      <c r="E3" t="s">
        <v>307</v>
      </c>
      <c r="F3" t="s">
        <v>308</v>
      </c>
      <c r="G3" t="s">
        <v>309</v>
      </c>
      <c r="H3" t="s">
        <v>332</v>
      </c>
      <c r="I3" t="s">
        <v>333</v>
      </c>
      <c r="J3" t="s">
        <v>686</v>
      </c>
      <c r="K3" t="s">
        <v>334</v>
      </c>
      <c r="L3" t="s">
        <v>285</v>
      </c>
      <c r="M3" t="s">
        <v>335</v>
      </c>
      <c r="N3" t="s">
        <v>336</v>
      </c>
      <c r="O3" t="s">
        <v>337</v>
      </c>
      <c r="P3" t="s">
        <v>338</v>
      </c>
      <c r="Q3" t="s">
        <v>339</v>
      </c>
      <c r="R3" t="s">
        <v>340</v>
      </c>
      <c r="S3" t="s">
        <v>423</v>
      </c>
    </row>
    <row r="4" spans="2:19">
      <c r="B4" t="s">
        <v>641</v>
      </c>
      <c r="C4" t="s">
        <v>166</v>
      </c>
      <c r="D4" t="s">
        <v>21</v>
      </c>
      <c r="E4" t="s">
        <v>631</v>
      </c>
      <c r="H4" t="s">
        <v>424</v>
      </c>
      <c r="K4" t="s">
        <v>165</v>
      </c>
      <c r="P4" t="s">
        <v>55</v>
      </c>
      <c r="R4" t="s">
        <v>269</v>
      </c>
    </row>
    <row r="5" spans="2:19">
      <c r="F5" t="s">
        <v>381</v>
      </c>
      <c r="G5" t="s">
        <v>542</v>
      </c>
      <c r="I5" t="s">
        <v>269</v>
      </c>
      <c r="J5" t="s">
        <v>167</v>
      </c>
      <c r="M5">
        <v>12.2222222222222</v>
      </c>
      <c r="N5" t="s">
        <v>168</v>
      </c>
      <c r="O5">
        <v>611.11111111111097</v>
      </c>
      <c r="Q5">
        <v>1</v>
      </c>
      <c r="S5" t="s">
        <v>169</v>
      </c>
    </row>
    <row r="6" spans="2:19">
      <c r="G6" t="s">
        <v>183</v>
      </c>
      <c r="I6" t="s">
        <v>269</v>
      </c>
      <c r="Q6">
        <v>0.2</v>
      </c>
    </row>
    <row r="7" spans="2:19">
      <c r="B7" t="s">
        <v>550</v>
      </c>
      <c r="C7" t="s">
        <v>170</v>
      </c>
      <c r="D7" t="s">
        <v>21</v>
      </c>
      <c r="E7" t="s">
        <v>631</v>
      </c>
      <c r="H7" t="s">
        <v>424</v>
      </c>
      <c r="K7" t="s">
        <v>165</v>
      </c>
      <c r="P7" t="s">
        <v>55</v>
      </c>
      <c r="R7" t="s">
        <v>269</v>
      </c>
    </row>
    <row r="8" spans="2:19">
      <c r="F8" t="s">
        <v>381</v>
      </c>
      <c r="G8" t="s">
        <v>543</v>
      </c>
      <c r="I8" t="s">
        <v>269</v>
      </c>
      <c r="J8" t="s">
        <v>167</v>
      </c>
      <c r="M8">
        <v>18.8888888888889</v>
      </c>
      <c r="N8" t="s">
        <v>171</v>
      </c>
      <c r="O8">
        <v>944.444444444444</v>
      </c>
      <c r="Q8">
        <v>1</v>
      </c>
      <c r="S8" t="s">
        <v>430</v>
      </c>
    </row>
    <row r="9" spans="2:19">
      <c r="G9" t="s">
        <v>183</v>
      </c>
      <c r="I9" t="s">
        <v>269</v>
      </c>
      <c r="Q9">
        <v>0.2</v>
      </c>
    </row>
    <row r="10" spans="2:19">
      <c r="B10" t="s">
        <v>642</v>
      </c>
      <c r="C10" t="s">
        <v>762</v>
      </c>
      <c r="D10" t="s">
        <v>21</v>
      </c>
      <c r="E10" t="s">
        <v>631</v>
      </c>
      <c r="H10" t="s">
        <v>424</v>
      </c>
      <c r="K10" t="s">
        <v>165</v>
      </c>
      <c r="P10" t="s">
        <v>55</v>
      </c>
      <c r="R10" t="s">
        <v>269</v>
      </c>
    </row>
    <row r="11" spans="2:19">
      <c r="F11" t="s">
        <v>381</v>
      </c>
      <c r="G11" t="s">
        <v>272</v>
      </c>
      <c r="I11" t="s">
        <v>269</v>
      </c>
      <c r="J11" t="s">
        <v>167</v>
      </c>
      <c r="M11">
        <v>12.8888888888889</v>
      </c>
      <c r="N11" t="s">
        <v>277</v>
      </c>
      <c r="O11">
        <v>644.444444444444</v>
      </c>
      <c r="Q11">
        <v>1</v>
      </c>
      <c r="S11" t="s">
        <v>278</v>
      </c>
    </row>
    <row r="12" spans="2:19">
      <c r="G12" t="s">
        <v>183</v>
      </c>
      <c r="I12" t="s">
        <v>269</v>
      </c>
      <c r="Q12">
        <v>0.2</v>
      </c>
    </row>
    <row r="13" spans="2:19">
      <c r="B13" t="s">
        <v>464</v>
      </c>
      <c r="C13" t="s">
        <v>279</v>
      </c>
      <c r="D13" t="s">
        <v>21</v>
      </c>
      <c r="E13" t="s">
        <v>631</v>
      </c>
      <c r="H13" t="s">
        <v>424</v>
      </c>
      <c r="K13" t="s">
        <v>165</v>
      </c>
      <c r="P13" t="s">
        <v>55</v>
      </c>
      <c r="R13" t="s">
        <v>269</v>
      </c>
    </row>
    <row r="14" spans="2:19">
      <c r="F14" t="s">
        <v>381</v>
      </c>
      <c r="G14" t="s">
        <v>462</v>
      </c>
      <c r="I14" t="s">
        <v>269</v>
      </c>
      <c r="J14" t="s">
        <v>167</v>
      </c>
      <c r="M14">
        <v>11.1111111111111</v>
      </c>
      <c r="N14" t="s">
        <v>280</v>
      </c>
      <c r="O14">
        <v>555.555555555556</v>
      </c>
      <c r="Q14">
        <v>1</v>
      </c>
      <c r="S14" t="s">
        <v>169</v>
      </c>
    </row>
    <row r="15" spans="2:19">
      <c r="G15" t="s">
        <v>183</v>
      </c>
      <c r="I15" t="s">
        <v>269</v>
      </c>
      <c r="Q15">
        <v>0.2</v>
      </c>
    </row>
    <row r="16" spans="2:19">
      <c r="B16" t="s">
        <v>146</v>
      </c>
      <c r="C16" t="s">
        <v>70</v>
      </c>
      <c r="D16" t="s">
        <v>21</v>
      </c>
      <c r="E16" t="s">
        <v>631</v>
      </c>
      <c r="F16" t="s">
        <v>274</v>
      </c>
      <c r="G16" t="s">
        <v>272</v>
      </c>
      <c r="H16" t="s">
        <v>424</v>
      </c>
      <c r="J16" t="s">
        <v>167</v>
      </c>
      <c r="K16" t="s">
        <v>165</v>
      </c>
      <c r="M16">
        <v>55.5555555555556</v>
      </c>
      <c r="N16" t="s">
        <v>53</v>
      </c>
      <c r="O16">
        <v>2777.7777777777801</v>
      </c>
      <c r="P16" t="s">
        <v>55</v>
      </c>
      <c r="Q16" t="s">
        <v>425</v>
      </c>
      <c r="R16">
        <v>2006</v>
      </c>
      <c r="S16" t="s">
        <v>71</v>
      </c>
    </row>
    <row r="17" spans="2:19">
      <c r="B17" t="s">
        <v>645</v>
      </c>
      <c r="C17" t="s">
        <v>507</v>
      </c>
      <c r="D17" t="s">
        <v>21</v>
      </c>
      <c r="E17" t="s">
        <v>631</v>
      </c>
      <c r="H17" t="s">
        <v>424</v>
      </c>
      <c r="K17" t="s">
        <v>165</v>
      </c>
      <c r="P17" t="s">
        <v>55</v>
      </c>
      <c r="R17" t="s">
        <v>269</v>
      </c>
    </row>
    <row r="18" spans="2:19">
      <c r="F18" t="s">
        <v>271</v>
      </c>
      <c r="G18" t="s">
        <v>272</v>
      </c>
      <c r="I18" t="s">
        <v>269</v>
      </c>
      <c r="J18" t="s">
        <v>167</v>
      </c>
      <c r="M18">
        <v>30</v>
      </c>
      <c r="N18" t="s">
        <v>107</v>
      </c>
      <c r="O18">
        <v>1500</v>
      </c>
      <c r="Q18">
        <v>1</v>
      </c>
      <c r="S18" t="s">
        <v>508</v>
      </c>
    </row>
    <row r="19" spans="2:19">
      <c r="G19" t="s">
        <v>89</v>
      </c>
      <c r="I19" t="s">
        <v>269</v>
      </c>
      <c r="Q19">
        <v>0.2</v>
      </c>
    </row>
    <row r="20" spans="2:19">
      <c r="B20" t="s">
        <v>5</v>
      </c>
      <c r="C20" t="s">
        <v>623</v>
      </c>
      <c r="D20" t="s">
        <v>21</v>
      </c>
      <c r="E20" t="s">
        <v>631</v>
      </c>
      <c r="H20" t="s">
        <v>424</v>
      </c>
      <c r="K20" t="s">
        <v>165</v>
      </c>
      <c r="P20" t="s">
        <v>55</v>
      </c>
      <c r="R20" t="s">
        <v>269</v>
      </c>
    </row>
    <row r="21" spans="2:19">
      <c r="B21" t="s">
        <v>5</v>
      </c>
      <c r="F21" t="s">
        <v>381</v>
      </c>
      <c r="G21" t="s">
        <v>528</v>
      </c>
      <c r="I21" t="s">
        <v>269</v>
      </c>
      <c r="J21" t="s">
        <v>167</v>
      </c>
      <c r="M21">
        <v>11.1111111111111</v>
      </c>
      <c r="N21" t="s">
        <v>53</v>
      </c>
      <c r="O21">
        <v>555.555555555556</v>
      </c>
      <c r="Q21">
        <v>1</v>
      </c>
      <c r="S21" t="s">
        <v>54</v>
      </c>
    </row>
    <row r="22" spans="2:19">
      <c r="B22" t="s">
        <v>5</v>
      </c>
      <c r="G22" t="s">
        <v>183</v>
      </c>
      <c r="I22" t="s">
        <v>269</v>
      </c>
      <c r="Q22">
        <v>0.2</v>
      </c>
    </row>
    <row r="23" spans="2:19">
      <c r="B23" t="s">
        <v>647</v>
      </c>
      <c r="C23" t="s">
        <v>190</v>
      </c>
      <c r="D23" t="s">
        <v>21</v>
      </c>
      <c r="E23" t="s">
        <v>631</v>
      </c>
      <c r="H23" t="s">
        <v>424</v>
      </c>
      <c r="K23" t="s">
        <v>165</v>
      </c>
      <c r="P23" t="s">
        <v>55</v>
      </c>
      <c r="R23" t="s">
        <v>269</v>
      </c>
    </row>
    <row r="24" spans="2:19">
      <c r="F24" t="s">
        <v>426</v>
      </c>
      <c r="G24" t="s">
        <v>89</v>
      </c>
      <c r="I24" t="s">
        <v>269</v>
      </c>
      <c r="J24" t="s">
        <v>167</v>
      </c>
      <c r="M24">
        <v>28.8888888888889</v>
      </c>
      <c r="N24">
        <v>1.75</v>
      </c>
      <c r="O24">
        <v>1444.44444444444</v>
      </c>
      <c r="Q24" t="s">
        <v>427</v>
      </c>
      <c r="S24" t="s">
        <v>169</v>
      </c>
    </row>
    <row r="25" spans="2:19">
      <c r="G25" t="s">
        <v>495</v>
      </c>
      <c r="I25" t="s">
        <v>269</v>
      </c>
      <c r="Q25" t="s">
        <v>425</v>
      </c>
    </row>
    <row r="26" spans="2:19">
      <c r="B26" t="s">
        <v>648</v>
      </c>
      <c r="C26" t="s">
        <v>191</v>
      </c>
      <c r="D26" t="s">
        <v>21</v>
      </c>
      <c r="E26" t="s">
        <v>631</v>
      </c>
      <c r="H26" t="s">
        <v>424</v>
      </c>
      <c r="K26" t="s">
        <v>165</v>
      </c>
      <c r="P26" t="s">
        <v>55</v>
      </c>
      <c r="R26" t="s">
        <v>269</v>
      </c>
    </row>
    <row r="27" spans="2:19">
      <c r="F27" t="s">
        <v>426</v>
      </c>
      <c r="G27" t="s">
        <v>163</v>
      </c>
      <c r="I27" t="s">
        <v>269</v>
      </c>
      <c r="J27" t="s">
        <v>167</v>
      </c>
      <c r="M27">
        <v>38.8888888888889</v>
      </c>
      <c r="N27" t="s">
        <v>639</v>
      </c>
      <c r="O27">
        <v>1944.44444444444</v>
      </c>
      <c r="Q27">
        <v>1</v>
      </c>
      <c r="S27" t="s">
        <v>640</v>
      </c>
    </row>
    <row r="28" spans="2:19">
      <c r="G28" t="s">
        <v>89</v>
      </c>
      <c r="I28" t="s">
        <v>269</v>
      </c>
      <c r="Q28">
        <v>0.22</v>
      </c>
    </row>
    <row r="29" spans="2:19">
      <c r="B29" t="s">
        <v>649</v>
      </c>
      <c r="C29" t="s">
        <v>428</v>
      </c>
      <c r="D29" t="s">
        <v>21</v>
      </c>
      <c r="E29" t="s">
        <v>631</v>
      </c>
      <c r="H29" t="s">
        <v>424</v>
      </c>
      <c r="K29" t="s">
        <v>165</v>
      </c>
      <c r="P29" t="s">
        <v>55</v>
      </c>
      <c r="R29" t="s">
        <v>269</v>
      </c>
    </row>
    <row r="30" spans="2:19">
      <c r="F30" t="s">
        <v>426</v>
      </c>
      <c r="G30" t="s">
        <v>270</v>
      </c>
      <c r="I30" t="s">
        <v>269</v>
      </c>
      <c r="J30" t="s">
        <v>167</v>
      </c>
      <c r="M30">
        <v>30</v>
      </c>
      <c r="N30" t="s">
        <v>107</v>
      </c>
      <c r="O30">
        <v>1500</v>
      </c>
      <c r="Q30">
        <v>1</v>
      </c>
      <c r="S30" t="s">
        <v>508</v>
      </c>
    </row>
    <row r="31" spans="2:19">
      <c r="G31" t="s">
        <v>89</v>
      </c>
      <c r="I31" t="s">
        <v>269</v>
      </c>
      <c r="Q31">
        <v>0.2</v>
      </c>
    </row>
    <row r="32" spans="2:19">
      <c r="B32" t="s">
        <v>465</v>
      </c>
      <c r="C32" t="s">
        <v>429</v>
      </c>
      <c r="D32" t="s">
        <v>21</v>
      </c>
      <c r="E32" t="s">
        <v>631</v>
      </c>
      <c r="H32" t="s">
        <v>424</v>
      </c>
      <c r="K32" t="s">
        <v>165</v>
      </c>
      <c r="P32" t="s">
        <v>55</v>
      </c>
      <c r="R32" t="s">
        <v>269</v>
      </c>
    </row>
    <row r="33" spans="2:19">
      <c r="F33" t="s">
        <v>426</v>
      </c>
      <c r="G33" t="s">
        <v>461</v>
      </c>
      <c r="I33" t="s">
        <v>269</v>
      </c>
      <c r="J33" t="s">
        <v>167</v>
      </c>
      <c r="M33">
        <v>27.7777777777778</v>
      </c>
      <c r="N33" t="s">
        <v>622</v>
      </c>
      <c r="O33">
        <v>1388.8888888888901</v>
      </c>
      <c r="Q33">
        <v>1</v>
      </c>
      <c r="S33" t="s">
        <v>278</v>
      </c>
    </row>
    <row r="34" spans="2:19">
      <c r="G34" t="s">
        <v>89</v>
      </c>
      <c r="I34" t="s">
        <v>269</v>
      </c>
      <c r="Q34">
        <v>0.19</v>
      </c>
    </row>
    <row r="35" spans="2:19">
      <c r="B35" t="s">
        <v>650</v>
      </c>
      <c r="C35" t="s">
        <v>628</v>
      </c>
      <c r="D35" t="s">
        <v>21</v>
      </c>
      <c r="E35" t="s">
        <v>631</v>
      </c>
      <c r="F35" t="s">
        <v>270</v>
      </c>
      <c r="G35" t="s">
        <v>495</v>
      </c>
      <c r="H35" t="s">
        <v>424</v>
      </c>
      <c r="J35" t="s">
        <v>167</v>
      </c>
      <c r="K35" t="s">
        <v>165</v>
      </c>
      <c r="M35">
        <v>25.86</v>
      </c>
      <c r="N35" t="s">
        <v>378</v>
      </c>
      <c r="O35">
        <v>555.555555555556</v>
      </c>
      <c r="P35" t="s">
        <v>55</v>
      </c>
      <c r="Q35" t="s">
        <v>425</v>
      </c>
      <c r="R35" t="s">
        <v>269</v>
      </c>
      <c r="S35" t="s">
        <v>629</v>
      </c>
    </row>
    <row r="36" spans="2:19">
      <c r="B36" t="s">
        <v>374</v>
      </c>
      <c r="C36" t="s">
        <v>630</v>
      </c>
      <c r="D36" t="s">
        <v>21</v>
      </c>
      <c r="E36" t="s">
        <v>631</v>
      </c>
      <c r="F36" t="s">
        <v>270</v>
      </c>
      <c r="G36" t="s">
        <v>163</v>
      </c>
      <c r="H36" t="s">
        <v>424</v>
      </c>
      <c r="J36" t="s">
        <v>167</v>
      </c>
      <c r="K36" t="s">
        <v>165</v>
      </c>
      <c r="M36">
        <v>14.4444444444444</v>
      </c>
      <c r="N36" t="s">
        <v>72</v>
      </c>
      <c r="O36">
        <v>722.22222222222194</v>
      </c>
      <c r="P36" t="s">
        <v>55</v>
      </c>
      <c r="Q36" t="s">
        <v>425</v>
      </c>
      <c r="R36" t="s">
        <v>269</v>
      </c>
      <c r="S36" t="s">
        <v>756</v>
      </c>
    </row>
    <row r="37" spans="2:19">
      <c r="B37" t="s">
        <v>759</v>
      </c>
      <c r="C37" t="s">
        <v>630</v>
      </c>
      <c r="D37" t="s">
        <v>21</v>
      </c>
      <c r="E37" t="s">
        <v>631</v>
      </c>
      <c r="F37" t="s">
        <v>270</v>
      </c>
      <c r="G37" t="s">
        <v>163</v>
      </c>
      <c r="H37" t="s">
        <v>424</v>
      </c>
      <c r="I37">
        <v>2030</v>
      </c>
      <c r="J37" t="s">
        <v>167</v>
      </c>
      <c r="K37" t="s">
        <v>165</v>
      </c>
      <c r="M37">
        <v>5.05</v>
      </c>
      <c r="N37">
        <v>1.54</v>
      </c>
      <c r="O37">
        <v>287.3</v>
      </c>
      <c r="P37" t="s">
        <v>55</v>
      </c>
      <c r="Q37" t="s">
        <v>425</v>
      </c>
      <c r="R37">
        <v>2030</v>
      </c>
      <c r="S37" t="s">
        <v>756</v>
      </c>
    </row>
    <row r="38" spans="2:19">
      <c r="B38" t="s">
        <v>466</v>
      </c>
      <c r="C38" t="s">
        <v>757</v>
      </c>
      <c r="D38" t="s">
        <v>21</v>
      </c>
      <c r="E38" t="s">
        <v>631</v>
      </c>
      <c r="F38" t="s">
        <v>270</v>
      </c>
      <c r="G38" t="s">
        <v>461</v>
      </c>
      <c r="H38" t="s">
        <v>424</v>
      </c>
      <c r="J38" t="s">
        <v>167</v>
      </c>
      <c r="K38" t="s">
        <v>165</v>
      </c>
      <c r="M38">
        <v>10.6666666666667</v>
      </c>
      <c r="N38" t="s">
        <v>485</v>
      </c>
      <c r="O38">
        <v>533.33333333333303</v>
      </c>
      <c r="P38" t="s">
        <v>55</v>
      </c>
      <c r="Q38" t="s">
        <v>425</v>
      </c>
      <c r="R38" t="s">
        <v>269</v>
      </c>
      <c r="S38" t="s">
        <v>380</v>
      </c>
    </row>
    <row r="39" spans="2:19">
      <c r="B39" t="s">
        <v>945</v>
      </c>
      <c r="C39" t="s">
        <v>545</v>
      </c>
      <c r="D39" t="s">
        <v>21</v>
      </c>
      <c r="E39" t="s">
        <v>181</v>
      </c>
      <c r="F39" t="s">
        <v>567</v>
      </c>
      <c r="G39" t="s">
        <v>272</v>
      </c>
      <c r="H39" t="s">
        <v>424</v>
      </c>
      <c r="J39" t="s">
        <v>167</v>
      </c>
      <c r="K39" t="s">
        <v>165</v>
      </c>
      <c r="M39">
        <v>20</v>
      </c>
      <c r="N39" t="s">
        <v>53</v>
      </c>
      <c r="O39">
        <v>1000</v>
      </c>
      <c r="P39" t="s">
        <v>55</v>
      </c>
      <c r="Q39" t="s">
        <v>425</v>
      </c>
      <c r="R39">
        <v>2006</v>
      </c>
      <c r="S39">
        <f>0.462962962962964</f>
        <v>0.46296296296296402</v>
      </c>
    </row>
    <row r="40" spans="2:19">
      <c r="B40" t="s">
        <v>944</v>
      </c>
      <c r="C40" t="s">
        <v>547</v>
      </c>
      <c r="D40" t="s">
        <v>21</v>
      </c>
      <c r="E40" t="s">
        <v>631</v>
      </c>
      <c r="F40" t="s">
        <v>567</v>
      </c>
      <c r="G40" t="s">
        <v>272</v>
      </c>
      <c r="H40" t="s">
        <v>424</v>
      </c>
      <c r="I40">
        <v>2030</v>
      </c>
      <c r="J40" t="s">
        <v>167</v>
      </c>
      <c r="K40" t="s">
        <v>165</v>
      </c>
      <c r="M40">
        <v>21.13</v>
      </c>
      <c r="N40">
        <v>1.5625</v>
      </c>
      <c r="O40">
        <v>568</v>
      </c>
      <c r="P40" t="s">
        <v>55</v>
      </c>
      <c r="Q40">
        <f>1.85/2.5*0.2</f>
        <v>0.14799999999999999</v>
      </c>
      <c r="R40">
        <v>2006</v>
      </c>
    </row>
    <row r="41" spans="2:19">
      <c r="B41" t="s">
        <v>5</v>
      </c>
      <c r="G41" t="s">
        <v>493</v>
      </c>
      <c r="I41">
        <v>2030</v>
      </c>
      <c r="Q41" t="s">
        <v>425</v>
      </c>
    </row>
    <row r="50" spans="2:24">
      <c r="I50" t="s">
        <v>480</v>
      </c>
    </row>
    <row r="51" spans="2:24" ht="13.5" thickBot="1">
      <c r="B51" t="s">
        <v>304</v>
      </c>
      <c r="C51" t="s">
        <v>305</v>
      </c>
      <c r="D51" t="s">
        <v>306</v>
      </c>
      <c r="E51" t="s">
        <v>307</v>
      </c>
      <c r="F51" t="s">
        <v>308</v>
      </c>
      <c r="G51" t="s">
        <v>309</v>
      </c>
      <c r="H51" t="s">
        <v>332</v>
      </c>
      <c r="I51" t="s">
        <v>333</v>
      </c>
      <c r="J51" t="s">
        <v>686</v>
      </c>
      <c r="K51" t="s">
        <v>334</v>
      </c>
      <c r="L51" t="s">
        <v>285</v>
      </c>
      <c r="M51" t="s">
        <v>335</v>
      </c>
      <c r="N51" t="s">
        <v>336</v>
      </c>
      <c r="O51" t="s">
        <v>326</v>
      </c>
      <c r="P51" t="s">
        <v>327</v>
      </c>
      <c r="Q51" t="s">
        <v>551</v>
      </c>
      <c r="R51" t="s">
        <v>184</v>
      </c>
      <c r="S51" t="s">
        <v>733</v>
      </c>
      <c r="T51" t="s">
        <v>185</v>
      </c>
      <c r="U51" t="s">
        <v>338</v>
      </c>
      <c r="V51" t="s">
        <v>339</v>
      </c>
      <c r="W51" t="s">
        <v>340</v>
      </c>
      <c r="X51" t="s">
        <v>423</v>
      </c>
    </row>
    <row r="52" spans="2:24">
      <c r="B52" t="s">
        <v>558</v>
      </c>
      <c r="C52" t="s">
        <v>559</v>
      </c>
      <c r="D52" t="s">
        <v>21</v>
      </c>
      <c r="E52" t="s">
        <v>631</v>
      </c>
      <c r="F52" t="s">
        <v>560</v>
      </c>
      <c r="G52" t="s">
        <v>494</v>
      </c>
      <c r="H52" t="s">
        <v>561</v>
      </c>
      <c r="J52" t="s">
        <v>167</v>
      </c>
      <c r="K52">
        <v>31.536000000000001</v>
      </c>
      <c r="M52">
        <f>80.6*0.25/1/37.3/(1000000/365/24/3600)</f>
        <v>17.036203753351209</v>
      </c>
      <c r="N52">
        <f>1/(37.3/36)</f>
        <v>0.96514745308311001</v>
      </c>
      <c r="O52">
        <f>200/1/37.3/(1000000/365/24/3600)</f>
        <v>169.09383378016088</v>
      </c>
      <c r="P52">
        <f>$O52*(1-0.02)</f>
        <v>165.71195710455765</v>
      </c>
      <c r="Q52">
        <f>$O52*(1-0.07)</f>
        <v>157.2572654155496</v>
      </c>
      <c r="R52">
        <f>$O52*(1-0.11)</f>
        <v>150.49351206434318</v>
      </c>
      <c r="S52">
        <f>$O52*(1-0.14)</f>
        <v>145.42069705093834</v>
      </c>
      <c r="T52">
        <f>$O52*(1-0.15)</f>
        <v>143.72975871313673</v>
      </c>
      <c r="U52">
        <v>20</v>
      </c>
      <c r="V52">
        <v>1</v>
      </c>
      <c r="W52">
        <v>2001</v>
      </c>
      <c r="X52">
        <f>80.6*0.75/1/37.3</f>
        <v>1.6206434316353888</v>
      </c>
    </row>
    <row r="53" spans="2:24">
      <c r="G53" t="s">
        <v>562</v>
      </c>
      <c r="V53">
        <f>(0.1125*12.8)/(1*37.3)</f>
        <v>3.8605898123324406E-2</v>
      </c>
    </row>
    <row r="54" spans="2:24">
      <c r="B54" t="s">
        <v>563</v>
      </c>
      <c r="C54" t="s">
        <v>564</v>
      </c>
      <c r="D54" t="s">
        <v>21</v>
      </c>
      <c r="E54" t="s">
        <v>631</v>
      </c>
      <c r="F54" t="s">
        <v>69</v>
      </c>
      <c r="G54" t="s">
        <v>560</v>
      </c>
      <c r="H54" t="s">
        <v>561</v>
      </c>
      <c r="J54" t="s">
        <v>167</v>
      </c>
      <c r="K54">
        <v>31.536000000000001</v>
      </c>
      <c r="M54">
        <f>26.61*0.25/0.39/36/(1000000/365/24/3600)</f>
        <v>14.942538461538462</v>
      </c>
      <c r="N54">
        <f>1/(0.39*36/24.4)</f>
        <v>1.7378917378917378</v>
      </c>
      <c r="O54">
        <f>102.5/0.39/36/(1000000/365/24/3600)</f>
        <v>230.23076923076923</v>
      </c>
      <c r="P54">
        <f>$O54</f>
        <v>230.23076923076923</v>
      </c>
      <c r="Q54">
        <f>$O54</f>
        <v>230.23076923076923</v>
      </c>
      <c r="R54">
        <f>$O54</f>
        <v>230.23076923076923</v>
      </c>
      <c r="S54">
        <f>$O54</f>
        <v>230.23076923076923</v>
      </c>
      <c r="T54">
        <f>$O54</f>
        <v>230.23076923076923</v>
      </c>
      <c r="U54">
        <v>20</v>
      </c>
      <c r="V54">
        <v>1</v>
      </c>
      <c r="W54">
        <v>2001</v>
      </c>
      <c r="X54">
        <f>26.61*0.75/0.39/36</f>
        <v>1.4214743589743588</v>
      </c>
    </row>
    <row r="55" spans="2:24">
      <c r="G55" t="s">
        <v>565</v>
      </c>
      <c r="V55">
        <f>0.59*17.5/(0.39*36)</f>
        <v>0.73539886039886027</v>
      </c>
    </row>
    <row r="56" spans="2:24">
      <c r="B56" t="s">
        <v>145</v>
      </c>
      <c r="C56" t="s">
        <v>566</v>
      </c>
      <c r="D56" t="s">
        <v>21</v>
      </c>
      <c r="E56" t="s">
        <v>631</v>
      </c>
      <c r="F56" t="s">
        <v>567</v>
      </c>
      <c r="G56" t="s">
        <v>493</v>
      </c>
      <c r="H56" t="s">
        <v>561</v>
      </c>
      <c r="J56" t="s">
        <v>167</v>
      </c>
      <c r="K56">
        <v>31.536000000000001</v>
      </c>
      <c r="M56">
        <f>9.9*0.3/(1000000/365/24/3600)</f>
        <v>93.661920000000009</v>
      </c>
      <c r="N56">
        <f>1/(0.35*26.7/16.1)</f>
        <v>1.722846441947566</v>
      </c>
      <c r="O56">
        <f>264/0.35/26.7/(1000000/365/24/3600)</f>
        <v>890.90465489566623</v>
      </c>
      <c r="P56">
        <f>$O56*(1-0.08)</f>
        <v>819.63228250401301</v>
      </c>
      <c r="Q56">
        <f>$O56*(1-0.16)</f>
        <v>748.35991011235956</v>
      </c>
      <c r="R56">
        <f>$O56*(1-0.24)</f>
        <v>677.08753772070634</v>
      </c>
      <c r="S56">
        <f>$O56*(1-0.31)</f>
        <v>614.72421187800967</v>
      </c>
      <c r="T56">
        <f>$O56*(1-0.36)</f>
        <v>570.17897913322645</v>
      </c>
      <c r="U56">
        <v>20</v>
      </c>
      <c r="V56">
        <v>1</v>
      </c>
      <c r="W56">
        <v>2001</v>
      </c>
      <c r="X56">
        <f>9.9*0.7</f>
        <v>6.93</v>
      </c>
    </row>
    <row r="57" spans="2:24">
      <c r="G57" t="s">
        <v>568</v>
      </c>
      <c r="V57">
        <f>0.281*16/(0.35*26.7)</f>
        <v>0.48111289459604079</v>
      </c>
    </row>
    <row r="58" spans="2:24">
      <c r="B58" t="s">
        <v>569</v>
      </c>
      <c r="C58" t="s">
        <v>570</v>
      </c>
      <c r="D58" t="s">
        <v>21</v>
      </c>
      <c r="E58" t="s">
        <v>631</v>
      </c>
      <c r="F58" t="s">
        <v>571</v>
      </c>
      <c r="G58" t="s">
        <v>493</v>
      </c>
      <c r="H58" t="s">
        <v>561</v>
      </c>
      <c r="J58" t="s">
        <v>167</v>
      </c>
      <c r="K58">
        <v>31.536000000000001</v>
      </c>
      <c r="M58">
        <f>8.7*0.3/(1000000/365/24/3600)</f>
        <v>82.308959999999999</v>
      </c>
      <c r="N58">
        <f>1/(0.292*26.7/17.3)</f>
        <v>2.2189728592683808</v>
      </c>
      <c r="O58">
        <f>163/0.292/26.7/(1000000/365/24/3600)</f>
        <v>659.32584269662925</v>
      </c>
      <c r="P58">
        <f>$O58*(1-0.08)</f>
        <v>606.57977528089896</v>
      </c>
      <c r="Q58">
        <f>$O58*(1-0.16)</f>
        <v>553.83370786516855</v>
      </c>
      <c r="R58">
        <f>$O58*(1-0.24)</f>
        <v>501.08764044943825</v>
      </c>
      <c r="S58">
        <f>$O58*(1-0.31)</f>
        <v>454.93483146067416</v>
      </c>
      <c r="T58">
        <f>$O58*(1-0.36)</f>
        <v>421.96853932584276</v>
      </c>
      <c r="U58">
        <v>20</v>
      </c>
      <c r="V58">
        <v>1</v>
      </c>
      <c r="W58">
        <v>2001</v>
      </c>
      <c r="X58">
        <f>8.7*0.7</f>
        <v>6.089999999999999</v>
      </c>
    </row>
    <row r="59" spans="2:24">
      <c r="G59" t="s">
        <v>572</v>
      </c>
      <c r="V59">
        <f>(0.311*14.4+0.116*15)/(0.292*26.7)</f>
        <v>0.79759889179621368</v>
      </c>
    </row>
    <row r="60" spans="2:24">
      <c r="B60" t="s">
        <v>573</v>
      </c>
      <c r="C60" t="s">
        <v>574</v>
      </c>
      <c r="D60" t="s">
        <v>21</v>
      </c>
      <c r="E60" t="s">
        <v>631</v>
      </c>
      <c r="F60" t="s">
        <v>271</v>
      </c>
      <c r="G60" t="s">
        <v>543</v>
      </c>
      <c r="H60" t="s">
        <v>561</v>
      </c>
      <c r="I60">
        <v>2010</v>
      </c>
      <c r="J60">
        <f>0.913</f>
        <v>0.91300000000000003</v>
      </c>
      <c r="K60">
        <v>31.536000000000001</v>
      </c>
      <c r="M60">
        <f>0.04*P60+(0.04+0.02)*P60*0.85*0.42</f>
        <v>145.37144949413533</v>
      </c>
      <c r="N60">
        <f>1/(0.95*0.525)</f>
        <v>2.0050125313283211</v>
      </c>
      <c r="P60">
        <f>697/20.5/0.525/(1000000/365/24/3600)+92.38/18/0.95/0.525/(1000000/365/24/3600)</f>
        <v>2366.8422255639098</v>
      </c>
      <c r="R60">
        <f>$P60*(1-0.04)</f>
        <v>2272.1685365413532</v>
      </c>
      <c r="S60">
        <f>$P60*(1-0.19)</f>
        <v>1917.142202706767</v>
      </c>
      <c r="T60">
        <f>$P60*(1-0.28)</f>
        <v>1704.1264024060149</v>
      </c>
      <c r="U60">
        <v>20</v>
      </c>
      <c r="V60">
        <v>1</v>
      </c>
      <c r="W60">
        <v>2010</v>
      </c>
      <c r="X60">
        <f>(0.02*P60+(0.04+0.02)*P60*0.85*0.58)*(1000000/365/24/3600)</f>
        <v>3.7210818602060707</v>
      </c>
    </row>
    <row r="61" spans="2:24">
      <c r="F61" t="s">
        <v>5</v>
      </c>
      <c r="G61" t="s">
        <v>17</v>
      </c>
      <c r="I61">
        <v>2010</v>
      </c>
      <c r="V61">
        <f>0.03*N60</f>
        <v>6.0150375939849635E-2</v>
      </c>
    </row>
    <row r="62" spans="2:24">
      <c r="B62" t="s">
        <v>644</v>
      </c>
      <c r="C62" t="s">
        <v>575</v>
      </c>
      <c r="D62" t="s">
        <v>21</v>
      </c>
      <c r="E62" t="s">
        <v>631</v>
      </c>
      <c r="F62" t="s">
        <v>271</v>
      </c>
      <c r="G62" t="s">
        <v>493</v>
      </c>
      <c r="H62" t="s">
        <v>561</v>
      </c>
      <c r="I62">
        <v>2010</v>
      </c>
      <c r="J62" t="s">
        <v>167</v>
      </c>
      <c r="K62">
        <v>31.536000000000001</v>
      </c>
      <c r="M62">
        <f>0.156/0.789*1000/26.7/(1000000/365/24/3600)</f>
        <v>233.53014055624388</v>
      </c>
      <c r="N62">
        <f>1/0.39</f>
        <v>2.5641025641025639</v>
      </c>
      <c r="P62">
        <f>678/18/0.39/(1000000/365/24/3600)</f>
        <v>3045.7846153846149</v>
      </c>
      <c r="R62">
        <f>$P62*(1-0.04)</f>
        <v>2923.9532307692302</v>
      </c>
      <c r="S62">
        <f>$P62*(1-0.2)</f>
        <v>2436.6276923076921</v>
      </c>
      <c r="T62">
        <f>$P62*(1-0.32)</f>
        <v>2071.1335384615381</v>
      </c>
      <c r="U62">
        <v>20</v>
      </c>
      <c r="V62">
        <v>1</v>
      </c>
      <c r="W62">
        <v>2010</v>
      </c>
      <c r="X62">
        <f>0.055/0.789*1000/26.7</f>
        <v>2.6108049348960187</v>
      </c>
    </row>
    <row r="63" spans="2:24">
      <c r="F63" t="s">
        <v>5</v>
      </c>
      <c r="G63" t="s">
        <v>17</v>
      </c>
      <c r="I63">
        <v>2010</v>
      </c>
      <c r="V63">
        <f>0.095*N62</f>
        <v>0.24358974358974358</v>
      </c>
    </row>
    <row r="64" spans="2:24">
      <c r="B64" t="s">
        <v>467</v>
      </c>
      <c r="C64" t="s">
        <v>576</v>
      </c>
      <c r="D64" t="s">
        <v>21</v>
      </c>
      <c r="E64" t="s">
        <v>631</v>
      </c>
      <c r="F64" t="s">
        <v>271</v>
      </c>
      <c r="G64" t="s">
        <v>462</v>
      </c>
      <c r="H64" t="s">
        <v>561</v>
      </c>
      <c r="I64">
        <v>2010</v>
      </c>
      <c r="J64" t="s">
        <v>167</v>
      </c>
      <c r="K64">
        <v>31.536000000000001</v>
      </c>
      <c r="M64">
        <f>0.04*P64+(0.04+0.02)*P64*0.85*0.42</f>
        <v>118.73853211677974</v>
      </c>
      <c r="N64">
        <f>1/(0.95*0.54)</f>
        <v>1.9493177387914229</v>
      </c>
      <c r="P64">
        <f>P66</f>
        <v>1933.2226004034474</v>
      </c>
      <c r="R64">
        <f>$P64*(1-0.04)</f>
        <v>1855.8936963873093</v>
      </c>
      <c r="S64">
        <f>$P64*(1-0.19)</f>
        <v>1565.9103063267924</v>
      </c>
      <c r="T64">
        <f>$P64*(1-0.28)</f>
        <v>1391.920272290482</v>
      </c>
      <c r="U64">
        <v>20</v>
      </c>
      <c r="V64">
        <v>1</v>
      </c>
      <c r="W64">
        <v>2010</v>
      </c>
      <c r="X64">
        <f>(0.02*P64+(0.04+0.02)*P64*0.85*0.58)*(1000000/365/24/3600)</f>
        <v>3.0393574495181035</v>
      </c>
    </row>
    <row r="65" spans="1:24">
      <c r="F65" t="s">
        <v>5</v>
      </c>
      <c r="G65" t="s">
        <v>17</v>
      </c>
      <c r="I65">
        <v>2010</v>
      </c>
      <c r="V65">
        <f>0.03*N64</f>
        <v>5.8479532163742687E-2</v>
      </c>
    </row>
    <row r="66" spans="1:24">
      <c r="B66" t="s">
        <v>643</v>
      </c>
      <c r="C66" t="s">
        <v>577</v>
      </c>
      <c r="D66" t="s">
        <v>21</v>
      </c>
      <c r="E66" t="s">
        <v>631</v>
      </c>
      <c r="F66" t="s">
        <v>271</v>
      </c>
      <c r="G66" t="s">
        <v>542</v>
      </c>
      <c r="H66" t="s">
        <v>561</v>
      </c>
      <c r="I66">
        <v>2010</v>
      </c>
      <c r="J66" t="s">
        <v>167</v>
      </c>
      <c r="K66">
        <v>31.536000000000001</v>
      </c>
      <c r="M66">
        <f>0.04*P66+(0.04+0.02)*P66*0.85*0.42</f>
        <v>118.73853211677974</v>
      </c>
      <c r="N66">
        <f>1/(0.95*0.56)</f>
        <v>1.8796992481203008</v>
      </c>
      <c r="P66">
        <f>593/20.5/0.56/(1000000/365/24/3600)+92.38/18/0.95/0.56/(1000000/365/24/3600)</f>
        <v>1933.2226004034474</v>
      </c>
      <c r="R66">
        <f>$P66*(1-0.04)</f>
        <v>1855.8936963873093</v>
      </c>
      <c r="S66">
        <f>$P66*(1-0.19)</f>
        <v>1565.9103063267924</v>
      </c>
      <c r="T66">
        <f>$P66*(1-0.28)</f>
        <v>1391.920272290482</v>
      </c>
      <c r="U66">
        <v>20</v>
      </c>
      <c r="V66">
        <v>1</v>
      </c>
      <c r="W66">
        <v>2010</v>
      </c>
      <c r="X66">
        <f>(0.02*P66+(0.04+0.02)*P66*0.85*0.58)*(1000000/365/24/3600)</f>
        <v>3.0393574495181035</v>
      </c>
    </row>
    <row r="67" spans="1:24">
      <c r="F67" t="s">
        <v>5</v>
      </c>
      <c r="G67" t="s">
        <v>17</v>
      </c>
      <c r="I67">
        <v>2010</v>
      </c>
      <c r="V67">
        <f>0.03*N66</f>
        <v>5.6390977443609019E-2</v>
      </c>
    </row>
    <row r="68" spans="1:24">
      <c r="A68" t="s">
        <v>578</v>
      </c>
    </row>
    <row r="69" spans="1:24">
      <c r="B69" t="s">
        <v>579</v>
      </c>
      <c r="C69" t="s">
        <v>580</v>
      </c>
      <c r="D69" t="s">
        <v>631</v>
      </c>
      <c r="E69" t="s">
        <v>631</v>
      </c>
      <c r="F69" t="s">
        <v>562</v>
      </c>
      <c r="J69">
        <v>1</v>
      </c>
      <c r="K69">
        <v>1</v>
      </c>
      <c r="N69">
        <v>1</v>
      </c>
      <c r="W69">
        <v>2001</v>
      </c>
      <c r="X69">
        <f>-120/12.8</f>
        <v>-9.375</v>
      </c>
    </row>
    <row r="70" spans="1:24">
      <c r="B70" t="s">
        <v>581</v>
      </c>
      <c r="C70" t="s">
        <v>582</v>
      </c>
      <c r="D70" t="s">
        <v>631</v>
      </c>
      <c r="E70" t="s">
        <v>631</v>
      </c>
      <c r="F70" t="s">
        <v>565</v>
      </c>
      <c r="J70">
        <v>1</v>
      </c>
      <c r="K70">
        <v>1</v>
      </c>
      <c r="N70">
        <v>1</v>
      </c>
      <c r="W70">
        <v>2001</v>
      </c>
      <c r="X70">
        <f>-62.88/19.3</f>
        <v>-3.2580310880829018</v>
      </c>
    </row>
    <row r="71" spans="1:24">
      <c r="B71" t="s">
        <v>583</v>
      </c>
      <c r="C71" t="s">
        <v>584</v>
      </c>
      <c r="D71" t="s">
        <v>631</v>
      </c>
      <c r="E71" t="s">
        <v>631</v>
      </c>
      <c r="F71" t="s">
        <v>568</v>
      </c>
      <c r="J71">
        <v>1</v>
      </c>
      <c r="K71">
        <v>1</v>
      </c>
      <c r="N71">
        <v>1</v>
      </c>
      <c r="W71">
        <v>2001</v>
      </c>
      <c r="X71">
        <f>-104.7/16</f>
        <v>-6.5437500000000002</v>
      </c>
    </row>
    <row r="72" spans="1:24">
      <c r="B72" t="s">
        <v>585</v>
      </c>
      <c r="C72" t="s">
        <v>586</v>
      </c>
      <c r="D72" t="s">
        <v>631</v>
      </c>
      <c r="E72" t="s">
        <v>631</v>
      </c>
      <c r="F72" t="s">
        <v>572</v>
      </c>
      <c r="J72">
        <v>1</v>
      </c>
      <c r="K72">
        <v>1</v>
      </c>
      <c r="N72">
        <v>1</v>
      </c>
      <c r="W72">
        <v>2001</v>
      </c>
      <c r="X72">
        <f>-75.23/14.6</f>
        <v>-5.1527397260273977</v>
      </c>
    </row>
    <row r="76" spans="1:24">
      <c r="B76" t="s">
        <v>138</v>
      </c>
      <c r="D76" t="s">
        <v>25</v>
      </c>
    </row>
    <row r="77" spans="1:24">
      <c r="B77" t="s">
        <v>304</v>
      </c>
      <c r="C77" t="s">
        <v>305</v>
      </c>
      <c r="D77" t="s">
        <v>309</v>
      </c>
      <c r="E77" t="s">
        <v>340</v>
      </c>
    </row>
    <row r="78" spans="1:24" ht="13.5" thickBot="1">
      <c r="B78" t="s">
        <v>118</v>
      </c>
    </row>
    <row r="79" spans="1:24">
      <c r="B79" t="s">
        <v>373</v>
      </c>
      <c r="C79" t="s">
        <v>128</v>
      </c>
      <c r="D79" t="s">
        <v>69</v>
      </c>
      <c r="E79">
        <v>2005</v>
      </c>
    </row>
    <row r="80" spans="1:24">
      <c r="B80" t="s">
        <v>587</v>
      </c>
      <c r="C80" t="s">
        <v>127</v>
      </c>
      <c r="D80" t="s">
        <v>567</v>
      </c>
      <c r="E80">
        <v>2005</v>
      </c>
    </row>
    <row r="81" spans="2:5">
      <c r="B81" t="s">
        <v>588</v>
      </c>
      <c r="C81" t="s">
        <v>126</v>
      </c>
      <c r="D81" t="s">
        <v>571</v>
      </c>
      <c r="E81">
        <v>2005</v>
      </c>
    </row>
    <row r="82" spans="2:5">
      <c r="B82" t="s">
        <v>589</v>
      </c>
      <c r="C82" t="s">
        <v>125</v>
      </c>
      <c r="D82" t="s">
        <v>271</v>
      </c>
      <c r="E82">
        <v>2005</v>
      </c>
    </row>
    <row r="83" spans="2:5">
      <c r="B83" t="s">
        <v>590</v>
      </c>
      <c r="C83" t="s">
        <v>123</v>
      </c>
      <c r="D83" t="s">
        <v>271</v>
      </c>
      <c r="E83">
        <v>2005</v>
      </c>
    </row>
    <row r="84" spans="2:5">
      <c r="B84" t="s">
        <v>119</v>
      </c>
      <c r="C84" t="s">
        <v>124</v>
      </c>
      <c r="D84" t="s">
        <v>271</v>
      </c>
      <c r="E84">
        <v>2005</v>
      </c>
    </row>
    <row r="85" spans="2:5">
      <c r="B85" t="s">
        <v>591</v>
      </c>
      <c r="C85" t="s">
        <v>592</v>
      </c>
      <c r="D85" t="s">
        <v>271</v>
      </c>
      <c r="E85">
        <v>2005</v>
      </c>
    </row>
    <row r="86" spans="2:5">
      <c r="B86" t="s">
        <v>593</v>
      </c>
      <c r="C86" t="s">
        <v>594</v>
      </c>
      <c r="D86" t="s">
        <v>271</v>
      </c>
      <c r="E86">
        <v>2005</v>
      </c>
    </row>
    <row r="87" spans="2:5">
      <c r="B87" t="s">
        <v>132</v>
      </c>
      <c r="C87" t="s">
        <v>133</v>
      </c>
      <c r="D87" t="s">
        <v>271</v>
      </c>
      <c r="E87">
        <v>2005</v>
      </c>
    </row>
    <row r="88" spans="2:5">
      <c r="B88" t="s">
        <v>595</v>
      </c>
      <c r="C88" t="s">
        <v>596</v>
      </c>
      <c r="D88" t="s">
        <v>271</v>
      </c>
      <c r="E88">
        <v>2005</v>
      </c>
    </row>
    <row r="89" spans="2:5">
      <c r="B89" t="s">
        <v>130</v>
      </c>
      <c r="C89" t="s">
        <v>131</v>
      </c>
      <c r="D89" t="s">
        <v>271</v>
      </c>
      <c r="E89">
        <v>2005</v>
      </c>
    </row>
    <row r="90" spans="2:5">
      <c r="B90" t="s">
        <v>120</v>
      </c>
      <c r="C90" t="s">
        <v>121</v>
      </c>
      <c r="D90" t="s">
        <v>271</v>
      </c>
      <c r="E90">
        <v>2005</v>
      </c>
    </row>
    <row r="91" spans="2:5">
      <c r="B91" t="s">
        <v>122</v>
      </c>
      <c r="C91" t="s">
        <v>129</v>
      </c>
      <c r="D91" t="s">
        <v>271</v>
      </c>
      <c r="E91">
        <v>2005</v>
      </c>
    </row>
    <row r="92" spans="2:5">
      <c r="B92" t="s">
        <v>134</v>
      </c>
      <c r="C92" t="s">
        <v>139</v>
      </c>
      <c r="D92" t="s">
        <v>273</v>
      </c>
      <c r="E92">
        <v>2005</v>
      </c>
    </row>
    <row r="93" spans="2:5">
      <c r="B93" t="s">
        <v>135</v>
      </c>
      <c r="C93" t="s">
        <v>140</v>
      </c>
      <c r="D93" t="s">
        <v>274</v>
      </c>
      <c r="E93">
        <v>2005</v>
      </c>
    </row>
    <row r="94" spans="2:5">
      <c r="B94" t="s">
        <v>136</v>
      </c>
      <c r="C94" t="s">
        <v>141</v>
      </c>
      <c r="D94" t="s">
        <v>272</v>
      </c>
      <c r="E94">
        <v>2005</v>
      </c>
    </row>
    <row r="95" spans="2:5">
      <c r="B95" t="s">
        <v>137</v>
      </c>
      <c r="C95" t="s">
        <v>143</v>
      </c>
      <c r="D95" t="s">
        <v>142</v>
      </c>
      <c r="E95">
        <v>2005</v>
      </c>
    </row>
    <row r="96" spans="2:5">
      <c r="B96" s="5"/>
      <c r="C96" s="5"/>
      <c r="D96" s="5"/>
      <c r="E96" s="5"/>
    </row>
    <row r="97" spans="1:22">
      <c r="I97" t="s">
        <v>25</v>
      </c>
    </row>
    <row r="98" spans="1:22" ht="13.5" thickBot="1">
      <c r="A98" t="s">
        <v>303</v>
      </c>
      <c r="B98" t="s">
        <v>304</v>
      </c>
      <c r="C98" t="s">
        <v>305</v>
      </c>
      <c r="D98" t="s">
        <v>306</v>
      </c>
      <c r="E98" t="s">
        <v>307</v>
      </c>
      <c r="F98" t="s">
        <v>308</v>
      </c>
      <c r="G98" t="s">
        <v>309</v>
      </c>
      <c r="H98" t="s">
        <v>332</v>
      </c>
      <c r="I98" t="s">
        <v>333</v>
      </c>
      <c r="J98" t="s">
        <v>686</v>
      </c>
      <c r="K98" t="s">
        <v>334</v>
      </c>
      <c r="L98" t="s">
        <v>285</v>
      </c>
      <c r="M98" t="s">
        <v>335</v>
      </c>
      <c r="N98" t="s">
        <v>336</v>
      </c>
      <c r="O98" t="s">
        <v>337</v>
      </c>
      <c r="P98" t="s">
        <v>338</v>
      </c>
      <c r="Q98" t="s">
        <v>339</v>
      </c>
      <c r="R98" t="s">
        <v>340</v>
      </c>
      <c r="S98" t="s">
        <v>423</v>
      </c>
      <c r="T98" t="s">
        <v>751</v>
      </c>
      <c r="U98" t="s">
        <v>324</v>
      </c>
      <c r="V98" t="s">
        <v>824</v>
      </c>
    </row>
    <row r="99" spans="1:22">
      <c r="B99" t="s">
        <v>5</v>
      </c>
      <c r="C99" t="s">
        <v>188</v>
      </c>
      <c r="D99" t="s">
        <v>189</v>
      </c>
      <c r="E99" t="s">
        <v>631</v>
      </c>
      <c r="F99" t="s">
        <v>483</v>
      </c>
      <c r="G99" t="s">
        <v>528</v>
      </c>
      <c r="H99" t="s">
        <v>186</v>
      </c>
      <c r="J99">
        <v>0.9</v>
      </c>
      <c r="K99">
        <v>1</v>
      </c>
      <c r="M99">
        <v>0.5454</v>
      </c>
      <c r="N99">
        <v>1.43</v>
      </c>
      <c r="O99">
        <v>27.27</v>
      </c>
      <c r="P99">
        <v>20</v>
      </c>
      <c r="Q99">
        <v>1</v>
      </c>
      <c r="R99">
        <v>2010</v>
      </c>
      <c r="S99">
        <v>0</v>
      </c>
    </row>
    <row r="100" spans="1:22">
      <c r="B100" t="s">
        <v>5</v>
      </c>
      <c r="F100" t="s">
        <v>483</v>
      </c>
      <c r="G100" t="s">
        <v>528</v>
      </c>
      <c r="I100">
        <v>2030</v>
      </c>
      <c r="J100">
        <v>0.9</v>
      </c>
      <c r="K100">
        <v>1</v>
      </c>
      <c r="M100">
        <v>0.40588533739218668</v>
      </c>
      <c r="N100">
        <v>1.3</v>
      </c>
      <c r="O100">
        <v>20.294266869609334</v>
      </c>
      <c r="P100">
        <v>20</v>
      </c>
      <c r="Q100">
        <v>1</v>
      </c>
    </row>
    <row r="101" spans="1:22">
      <c r="B101" t="s">
        <v>5</v>
      </c>
      <c r="C101" t="s">
        <v>187</v>
      </c>
      <c r="D101" t="s">
        <v>189</v>
      </c>
      <c r="E101" t="s">
        <v>631</v>
      </c>
      <c r="F101" t="s">
        <v>483</v>
      </c>
      <c r="G101" t="s">
        <v>528</v>
      </c>
      <c r="H101" t="s">
        <v>186</v>
      </c>
      <c r="J101">
        <v>0.9</v>
      </c>
      <c r="K101">
        <v>1</v>
      </c>
      <c r="M101">
        <v>0.43759999999999999</v>
      </c>
      <c r="N101">
        <v>1.43</v>
      </c>
      <c r="O101">
        <v>21.88</v>
      </c>
      <c r="P101">
        <v>20</v>
      </c>
      <c r="Q101">
        <v>1</v>
      </c>
      <c r="R101">
        <v>2010</v>
      </c>
      <c r="S101">
        <v>0</v>
      </c>
    </row>
    <row r="102" spans="1:22">
      <c r="B102" t="s">
        <v>5</v>
      </c>
      <c r="F102" t="s">
        <v>483</v>
      </c>
      <c r="G102" t="s">
        <v>528</v>
      </c>
      <c r="I102">
        <v>2030</v>
      </c>
      <c r="J102">
        <v>0.9</v>
      </c>
      <c r="K102">
        <v>1</v>
      </c>
      <c r="M102">
        <v>0.32343987823439874</v>
      </c>
      <c r="N102">
        <v>1.3</v>
      </c>
      <c r="O102">
        <v>16.171993911719937</v>
      </c>
      <c r="P102">
        <v>20</v>
      </c>
      <c r="Q102">
        <v>1</v>
      </c>
    </row>
    <row r="103" spans="1:22">
      <c r="B103" t="s">
        <v>5</v>
      </c>
      <c r="C103" t="s">
        <v>497</v>
      </c>
      <c r="D103" t="s">
        <v>189</v>
      </c>
      <c r="E103" t="s">
        <v>631</v>
      </c>
      <c r="F103" t="s">
        <v>483</v>
      </c>
      <c r="G103" t="s">
        <v>0</v>
      </c>
      <c r="H103" t="s">
        <v>186</v>
      </c>
      <c r="J103">
        <v>0.9</v>
      </c>
      <c r="K103">
        <v>1</v>
      </c>
      <c r="M103">
        <v>0.5454</v>
      </c>
      <c r="N103">
        <v>1.43</v>
      </c>
      <c r="O103">
        <v>27.27</v>
      </c>
      <c r="P103">
        <v>20</v>
      </c>
      <c r="Q103">
        <v>1</v>
      </c>
      <c r="R103">
        <v>2010</v>
      </c>
      <c r="S103">
        <v>0</v>
      </c>
    </row>
    <row r="104" spans="1:22">
      <c r="B104" t="s">
        <v>5</v>
      </c>
      <c r="C104" t="s">
        <v>498</v>
      </c>
      <c r="D104" t="s">
        <v>189</v>
      </c>
      <c r="E104" t="s">
        <v>631</v>
      </c>
      <c r="H104" t="s">
        <v>186</v>
      </c>
      <c r="K104">
        <v>1</v>
      </c>
      <c r="P104">
        <v>20</v>
      </c>
      <c r="R104">
        <v>2020</v>
      </c>
    </row>
    <row r="105" spans="1:22">
      <c r="B105" t="s">
        <v>5</v>
      </c>
      <c r="F105" t="s">
        <v>483</v>
      </c>
      <c r="G105" t="s">
        <v>528</v>
      </c>
      <c r="I105">
        <v>2020</v>
      </c>
      <c r="J105">
        <v>0.9</v>
      </c>
      <c r="M105">
        <v>0.80542871638762048</v>
      </c>
      <c r="N105">
        <v>1.07</v>
      </c>
      <c r="O105">
        <v>40.271435819381026</v>
      </c>
      <c r="Q105">
        <v>1</v>
      </c>
      <c r="S105">
        <v>0</v>
      </c>
    </row>
    <row r="106" spans="1:22">
      <c r="B106" t="s">
        <v>5</v>
      </c>
      <c r="F106" t="s">
        <v>89</v>
      </c>
      <c r="I106">
        <v>2020</v>
      </c>
      <c r="N106">
        <v>0.2</v>
      </c>
    </row>
    <row r="107" spans="1:22">
      <c r="B107" t="s">
        <v>5</v>
      </c>
      <c r="C107" t="s">
        <v>432</v>
      </c>
      <c r="D107" t="s">
        <v>189</v>
      </c>
      <c r="E107" t="s">
        <v>631</v>
      </c>
      <c r="H107" t="s">
        <v>186</v>
      </c>
      <c r="P107">
        <v>25</v>
      </c>
      <c r="R107">
        <v>2006</v>
      </c>
    </row>
    <row r="108" spans="1:22">
      <c r="B108" t="s">
        <v>5</v>
      </c>
      <c r="F108" t="s">
        <v>270</v>
      </c>
      <c r="G108" t="s">
        <v>528</v>
      </c>
      <c r="J108">
        <v>0.8</v>
      </c>
      <c r="K108">
        <v>1</v>
      </c>
      <c r="M108">
        <v>1.0939878234398781</v>
      </c>
      <c r="N108">
        <v>1.5</v>
      </c>
      <c r="O108">
        <v>21.879756468797563</v>
      </c>
      <c r="Q108">
        <v>1</v>
      </c>
      <c r="S108">
        <v>0.51</v>
      </c>
    </row>
    <row r="109" spans="1:22">
      <c r="B109" t="s">
        <v>5</v>
      </c>
      <c r="F109" t="s">
        <v>270</v>
      </c>
      <c r="G109" t="s">
        <v>528</v>
      </c>
      <c r="I109">
        <v>2030</v>
      </c>
      <c r="J109">
        <v>0.8</v>
      </c>
      <c r="K109">
        <v>1</v>
      </c>
      <c r="M109">
        <v>0.77688990360223231</v>
      </c>
      <c r="N109">
        <v>1.43</v>
      </c>
      <c r="O109">
        <v>15.537798072044646</v>
      </c>
      <c r="Q109">
        <v>1</v>
      </c>
      <c r="S109">
        <v>0.51</v>
      </c>
    </row>
    <row r="110" spans="1:22">
      <c r="B110" t="s">
        <v>5</v>
      </c>
      <c r="C110" t="s">
        <v>433</v>
      </c>
      <c r="D110" t="s">
        <v>189</v>
      </c>
      <c r="E110" t="s">
        <v>631</v>
      </c>
      <c r="H110" t="s">
        <v>186</v>
      </c>
      <c r="P110">
        <v>25</v>
      </c>
      <c r="R110">
        <v>2006</v>
      </c>
    </row>
    <row r="111" spans="1:22">
      <c r="B111" t="s">
        <v>5</v>
      </c>
      <c r="F111" t="s">
        <v>270</v>
      </c>
      <c r="G111" t="s">
        <v>528</v>
      </c>
      <c r="J111">
        <v>0.9</v>
      </c>
      <c r="K111">
        <v>1</v>
      </c>
      <c r="M111">
        <v>0.53113901572805688</v>
      </c>
      <c r="N111">
        <v>1.35</v>
      </c>
      <c r="O111">
        <v>10.622780314561137</v>
      </c>
      <c r="Q111">
        <v>1</v>
      </c>
      <c r="S111">
        <v>0.51</v>
      </c>
    </row>
    <row r="112" spans="1:22">
      <c r="B112" t="s">
        <v>5</v>
      </c>
      <c r="F112" t="s">
        <v>270</v>
      </c>
      <c r="G112" t="s">
        <v>528</v>
      </c>
      <c r="I112">
        <v>2030</v>
      </c>
      <c r="J112">
        <v>0.9</v>
      </c>
      <c r="K112">
        <v>1</v>
      </c>
      <c r="M112">
        <v>0.38051750380517507</v>
      </c>
      <c r="N112">
        <v>1.28</v>
      </c>
      <c r="O112">
        <v>7.6103500761035008</v>
      </c>
      <c r="Q112">
        <v>1</v>
      </c>
      <c r="S112">
        <v>0.51</v>
      </c>
    </row>
    <row r="113" spans="2:21">
      <c r="B113" t="s">
        <v>5</v>
      </c>
      <c r="C113" t="s">
        <v>434</v>
      </c>
      <c r="D113" t="s">
        <v>189</v>
      </c>
      <c r="E113" t="s">
        <v>631</v>
      </c>
      <c r="H113" t="s">
        <v>186</v>
      </c>
      <c r="K113">
        <v>1</v>
      </c>
      <c r="P113">
        <v>20</v>
      </c>
      <c r="R113">
        <v>2030</v>
      </c>
    </row>
    <row r="114" spans="2:21">
      <c r="B114" t="s">
        <v>5</v>
      </c>
      <c r="F114" t="s">
        <v>270</v>
      </c>
      <c r="G114" t="s">
        <v>528</v>
      </c>
      <c r="I114">
        <v>2030</v>
      </c>
      <c r="J114">
        <v>0.23</v>
      </c>
      <c r="M114">
        <v>0.82128361237950276</v>
      </c>
      <c r="N114">
        <v>0.83</v>
      </c>
      <c r="O114">
        <v>11.732623033992896</v>
      </c>
      <c r="Q114">
        <v>1</v>
      </c>
      <c r="S114">
        <v>0</v>
      </c>
    </row>
    <row r="115" spans="2:21">
      <c r="B115" t="s">
        <v>5</v>
      </c>
      <c r="F115" t="s">
        <v>435</v>
      </c>
      <c r="I115">
        <v>2030</v>
      </c>
      <c r="N115">
        <v>0.32</v>
      </c>
    </row>
    <row r="116" spans="2:21">
      <c r="B116" t="s">
        <v>5</v>
      </c>
      <c r="C116" t="s">
        <v>86</v>
      </c>
      <c r="D116" t="s">
        <v>189</v>
      </c>
      <c r="E116" t="s">
        <v>631</v>
      </c>
      <c r="H116" t="s">
        <v>186</v>
      </c>
      <c r="K116">
        <v>1</v>
      </c>
      <c r="P116">
        <v>25</v>
      </c>
      <c r="R116">
        <v>2006</v>
      </c>
    </row>
    <row r="117" spans="2:21">
      <c r="B117" t="s">
        <v>5</v>
      </c>
      <c r="F117" t="s">
        <v>350</v>
      </c>
      <c r="G117" t="s">
        <v>528</v>
      </c>
      <c r="J117">
        <v>0.9</v>
      </c>
      <c r="M117">
        <v>0.7927447995941147</v>
      </c>
      <c r="N117">
        <v>1.3</v>
      </c>
      <c r="O117">
        <v>15.854895991882293</v>
      </c>
      <c r="Q117">
        <v>1</v>
      </c>
      <c r="S117">
        <v>0</v>
      </c>
    </row>
    <row r="118" spans="2:21">
      <c r="B118" t="s">
        <v>5</v>
      </c>
      <c r="F118" t="s">
        <v>483</v>
      </c>
      <c r="N118">
        <v>6.3E-2</v>
      </c>
    </row>
    <row r="119" spans="2:21">
      <c r="B119" t="s">
        <v>5</v>
      </c>
      <c r="F119" t="s">
        <v>350</v>
      </c>
      <c r="G119" t="s">
        <v>528</v>
      </c>
      <c r="I119">
        <v>2030</v>
      </c>
      <c r="J119">
        <v>0.9</v>
      </c>
      <c r="M119">
        <v>0.57077625570776258</v>
      </c>
      <c r="N119">
        <v>1.24</v>
      </c>
      <c r="O119">
        <v>11.415525114155251</v>
      </c>
      <c r="Q119">
        <v>1</v>
      </c>
      <c r="S119">
        <v>0</v>
      </c>
    </row>
    <row r="120" spans="2:21">
      <c r="B120" t="s">
        <v>5</v>
      </c>
      <c r="F120" t="s">
        <v>483</v>
      </c>
      <c r="I120">
        <v>2030</v>
      </c>
      <c r="N120">
        <v>5.7000000000000002E-2</v>
      </c>
    </row>
    <row r="121" spans="2:21">
      <c r="B121" t="s">
        <v>5</v>
      </c>
      <c r="C121" t="s">
        <v>87</v>
      </c>
      <c r="D121" t="s">
        <v>189</v>
      </c>
      <c r="E121" t="s">
        <v>631</v>
      </c>
      <c r="H121" t="s">
        <v>186</v>
      </c>
      <c r="K121">
        <v>1</v>
      </c>
      <c r="P121">
        <v>20</v>
      </c>
      <c r="R121">
        <v>2010</v>
      </c>
    </row>
    <row r="122" spans="2:21">
      <c r="B122" t="s">
        <v>5</v>
      </c>
      <c r="F122" t="s">
        <v>271</v>
      </c>
      <c r="G122" t="s">
        <v>528</v>
      </c>
      <c r="J122">
        <v>0.8</v>
      </c>
      <c r="M122">
        <v>5.9043632673769659</v>
      </c>
      <c r="N122">
        <v>1.37</v>
      </c>
      <c r="O122">
        <v>84.348046676813794</v>
      </c>
      <c r="Q122">
        <v>1</v>
      </c>
      <c r="S122">
        <v>0</v>
      </c>
    </row>
    <row r="123" spans="2:21">
      <c r="B123" t="s">
        <v>5</v>
      </c>
      <c r="F123" t="s">
        <v>483</v>
      </c>
      <c r="N123">
        <v>8.6999999999999994E-2</v>
      </c>
    </row>
    <row r="124" spans="2:21">
      <c r="B124" t="s">
        <v>5</v>
      </c>
      <c r="F124" t="s">
        <v>271</v>
      </c>
      <c r="G124" t="s">
        <v>528</v>
      </c>
      <c r="I124">
        <v>2030</v>
      </c>
      <c r="J124">
        <v>0.9</v>
      </c>
      <c r="M124">
        <v>1.7123287671232876</v>
      </c>
      <c r="N124">
        <v>1.3</v>
      </c>
      <c r="O124">
        <v>28.538812785388128</v>
      </c>
      <c r="Q124">
        <v>1</v>
      </c>
      <c r="S124">
        <v>0</v>
      </c>
    </row>
    <row r="125" spans="2:21">
      <c r="B125" t="s">
        <v>5</v>
      </c>
      <c r="F125" t="s">
        <v>483</v>
      </c>
      <c r="I125">
        <v>2030</v>
      </c>
      <c r="N125">
        <v>7.8125E-2</v>
      </c>
    </row>
    <row r="126" spans="2:21">
      <c r="B126" t="s">
        <v>5</v>
      </c>
      <c r="C126" t="s">
        <v>88</v>
      </c>
      <c r="D126" t="s">
        <v>189</v>
      </c>
      <c r="E126" t="s">
        <v>631</v>
      </c>
      <c r="H126" t="s">
        <v>186</v>
      </c>
      <c r="K126">
        <v>1</v>
      </c>
      <c r="P126">
        <v>20</v>
      </c>
      <c r="R126">
        <v>2006</v>
      </c>
    </row>
    <row r="127" spans="2:21">
      <c r="B127" t="s">
        <v>5</v>
      </c>
      <c r="F127" t="s">
        <v>270</v>
      </c>
      <c r="G127" t="s">
        <v>528</v>
      </c>
      <c r="J127">
        <v>0.9</v>
      </c>
      <c r="M127">
        <v>2.9173008625063419</v>
      </c>
      <c r="N127">
        <v>1.7508804448563484</v>
      </c>
      <c r="O127">
        <v>72.93252156265855</v>
      </c>
      <c r="Q127">
        <v>1</v>
      </c>
      <c r="S127">
        <v>0</v>
      </c>
    </row>
    <row r="128" spans="2:21">
      <c r="B128" t="s">
        <v>5</v>
      </c>
      <c r="F128" t="s">
        <v>483</v>
      </c>
      <c r="G128" t="s">
        <v>510</v>
      </c>
      <c r="N128">
        <v>0.35</v>
      </c>
      <c r="U128">
        <v>2.3169601482854494E-2</v>
      </c>
    </row>
    <row r="129" spans="2:19">
      <c r="B129" t="s">
        <v>5</v>
      </c>
      <c r="C129" t="s">
        <v>758</v>
      </c>
      <c r="D129" t="s">
        <v>189</v>
      </c>
      <c r="E129" t="s">
        <v>631</v>
      </c>
      <c r="H129" t="s">
        <v>186</v>
      </c>
      <c r="K129">
        <v>1</v>
      </c>
      <c r="P129">
        <v>20</v>
      </c>
      <c r="R129">
        <v>2030</v>
      </c>
    </row>
    <row r="130" spans="2:19">
      <c r="B130" t="s">
        <v>5</v>
      </c>
      <c r="F130" t="s">
        <v>271</v>
      </c>
      <c r="G130" t="s">
        <v>528</v>
      </c>
      <c r="I130">
        <v>2030</v>
      </c>
      <c r="J130">
        <v>0.9</v>
      </c>
      <c r="M130">
        <v>1.0083713850837137</v>
      </c>
      <c r="N130">
        <v>2.04</v>
      </c>
      <c r="O130">
        <v>16.806189751395198</v>
      </c>
      <c r="Q130">
        <v>1</v>
      </c>
      <c r="S130">
        <v>0</v>
      </c>
    </row>
    <row r="131" spans="2:19">
      <c r="B131" t="s">
        <v>5</v>
      </c>
      <c r="C131" t="s">
        <v>80</v>
      </c>
      <c r="D131" t="s">
        <v>189</v>
      </c>
      <c r="E131" t="s">
        <v>631</v>
      </c>
      <c r="H131" t="s">
        <v>186</v>
      </c>
      <c r="K131">
        <v>1</v>
      </c>
      <c r="P131">
        <v>25</v>
      </c>
      <c r="R131">
        <v>2006</v>
      </c>
    </row>
    <row r="132" spans="2:19">
      <c r="B132" t="s">
        <v>5</v>
      </c>
      <c r="F132" t="s">
        <v>483</v>
      </c>
      <c r="G132" t="s">
        <v>534</v>
      </c>
      <c r="J132">
        <v>0.74</v>
      </c>
      <c r="M132">
        <v>6.8455999999999992</v>
      </c>
      <c r="N132">
        <v>0.45</v>
      </c>
      <c r="O132">
        <v>85.57</v>
      </c>
      <c r="Q132">
        <v>1</v>
      </c>
      <c r="S132">
        <v>0</v>
      </c>
    </row>
    <row r="133" spans="2:19">
      <c r="B133" t="s">
        <v>5</v>
      </c>
      <c r="F133" t="s">
        <v>528</v>
      </c>
      <c r="N133">
        <v>1</v>
      </c>
    </row>
    <row r="134" spans="2:19">
      <c r="B134" t="s">
        <v>5</v>
      </c>
      <c r="C134" t="s">
        <v>81</v>
      </c>
      <c r="D134" t="s">
        <v>189</v>
      </c>
      <c r="E134" t="s">
        <v>631</v>
      </c>
      <c r="H134" t="s">
        <v>186</v>
      </c>
      <c r="K134">
        <v>1</v>
      </c>
      <c r="P134">
        <v>25</v>
      </c>
      <c r="R134">
        <v>2006</v>
      </c>
    </row>
    <row r="135" spans="2:19">
      <c r="B135" t="s">
        <v>5</v>
      </c>
      <c r="F135" t="s">
        <v>483</v>
      </c>
      <c r="G135" t="s">
        <v>534</v>
      </c>
      <c r="J135">
        <v>0.74</v>
      </c>
      <c r="M135">
        <v>2.2831050228310503</v>
      </c>
      <c r="N135">
        <v>0.3</v>
      </c>
      <c r="O135">
        <v>28.538812785388128</v>
      </c>
      <c r="Q135">
        <v>1</v>
      </c>
      <c r="S135">
        <v>0</v>
      </c>
    </row>
    <row r="136" spans="2:19">
      <c r="B136" t="s">
        <v>5</v>
      </c>
      <c r="F136" t="s">
        <v>528</v>
      </c>
      <c r="N136">
        <v>1</v>
      </c>
    </row>
    <row r="137" spans="2:19">
      <c r="B137" t="s">
        <v>5</v>
      </c>
      <c r="F137" t="s">
        <v>483</v>
      </c>
      <c r="G137" t="s">
        <v>534</v>
      </c>
      <c r="I137">
        <v>2030</v>
      </c>
      <c r="J137">
        <v>0.74</v>
      </c>
      <c r="M137">
        <v>2.0294266869609334</v>
      </c>
      <c r="N137">
        <v>0.27</v>
      </c>
      <c r="O137">
        <v>25.367833587011667</v>
      </c>
      <c r="Q137">
        <v>1</v>
      </c>
      <c r="S137">
        <v>0</v>
      </c>
    </row>
    <row r="138" spans="2:19">
      <c r="B138" t="s">
        <v>5</v>
      </c>
      <c r="F138" t="s">
        <v>528</v>
      </c>
      <c r="I138">
        <v>2030</v>
      </c>
      <c r="N138">
        <v>1</v>
      </c>
    </row>
    <row r="139" spans="2:19">
      <c r="B139" t="s">
        <v>5</v>
      </c>
      <c r="C139" t="s">
        <v>82</v>
      </c>
      <c r="D139" t="s">
        <v>189</v>
      </c>
      <c r="E139" t="s">
        <v>631</v>
      </c>
      <c r="H139" t="s">
        <v>186</v>
      </c>
      <c r="K139">
        <v>1</v>
      </c>
      <c r="P139">
        <v>25</v>
      </c>
      <c r="R139">
        <v>2030</v>
      </c>
    </row>
    <row r="140" spans="2:19">
      <c r="B140" t="s">
        <v>5</v>
      </c>
      <c r="F140" t="s">
        <v>483</v>
      </c>
      <c r="G140" t="s">
        <v>534</v>
      </c>
      <c r="I140">
        <v>2030</v>
      </c>
      <c r="J140">
        <v>0.74</v>
      </c>
      <c r="M140">
        <v>0.57077625570776258</v>
      </c>
      <c r="N140">
        <v>0.21</v>
      </c>
      <c r="O140">
        <v>9.512937595129376</v>
      </c>
      <c r="Q140">
        <v>1</v>
      </c>
      <c r="S140">
        <v>0</v>
      </c>
    </row>
    <row r="141" spans="2:19">
      <c r="B141" t="s">
        <v>5</v>
      </c>
      <c r="F141" t="s">
        <v>528</v>
      </c>
      <c r="I141">
        <v>2030</v>
      </c>
      <c r="N141">
        <v>1</v>
      </c>
    </row>
    <row r="142" spans="2:19">
      <c r="B142" t="s">
        <v>5</v>
      </c>
      <c r="C142" t="s">
        <v>687</v>
      </c>
      <c r="D142" t="s">
        <v>189</v>
      </c>
      <c r="E142" t="s">
        <v>631</v>
      </c>
      <c r="H142" t="s">
        <v>186</v>
      </c>
      <c r="K142">
        <v>1</v>
      </c>
      <c r="P142">
        <v>20</v>
      </c>
      <c r="R142">
        <v>2010</v>
      </c>
    </row>
    <row r="143" spans="2:19">
      <c r="B143" t="s">
        <v>5</v>
      </c>
      <c r="F143" t="s">
        <v>426</v>
      </c>
      <c r="G143" t="s">
        <v>528</v>
      </c>
      <c r="J143">
        <v>0.9</v>
      </c>
      <c r="M143">
        <v>1.9755200405885338</v>
      </c>
      <c r="N143">
        <v>1.78</v>
      </c>
      <c r="O143">
        <v>28.221714865550481</v>
      </c>
      <c r="Q143">
        <v>1</v>
      </c>
      <c r="S143">
        <v>0</v>
      </c>
    </row>
    <row r="144" spans="2:19">
      <c r="B144" t="s">
        <v>5</v>
      </c>
      <c r="G144" t="s">
        <v>483</v>
      </c>
      <c r="Q144">
        <v>4.3999999999999997E-2</v>
      </c>
    </row>
    <row r="145" spans="2:19">
      <c r="B145" t="s">
        <v>5</v>
      </c>
      <c r="C145" t="s">
        <v>688</v>
      </c>
      <c r="D145" t="s">
        <v>189</v>
      </c>
      <c r="E145" t="s">
        <v>631</v>
      </c>
      <c r="H145" t="s">
        <v>186</v>
      </c>
      <c r="K145">
        <v>1</v>
      </c>
      <c r="P145">
        <v>20</v>
      </c>
      <c r="R145">
        <v>2030</v>
      </c>
    </row>
    <row r="146" spans="2:19">
      <c r="B146" t="s">
        <v>5</v>
      </c>
      <c r="F146" t="s">
        <v>426</v>
      </c>
      <c r="G146" t="s">
        <v>528</v>
      </c>
      <c r="I146">
        <v>2010</v>
      </c>
      <c r="J146">
        <v>0.9</v>
      </c>
      <c r="M146">
        <v>2.1689497716894972</v>
      </c>
      <c r="N146">
        <v>1.95</v>
      </c>
      <c r="O146">
        <v>36.149162861491625</v>
      </c>
      <c r="Q146">
        <v>1</v>
      </c>
      <c r="S146">
        <v>0</v>
      </c>
    </row>
    <row r="147" spans="2:19">
      <c r="B147" t="s">
        <v>5</v>
      </c>
      <c r="G147" t="s">
        <v>483</v>
      </c>
      <c r="I147">
        <v>2010</v>
      </c>
      <c r="Q147">
        <v>6.6000000000000003E-2</v>
      </c>
    </row>
    <row r="148" spans="2:19">
      <c r="B148" t="s">
        <v>5</v>
      </c>
      <c r="C148" t="s">
        <v>689</v>
      </c>
      <c r="D148" t="s">
        <v>189</v>
      </c>
      <c r="E148" t="s">
        <v>631</v>
      </c>
      <c r="H148" t="s">
        <v>186</v>
      </c>
      <c r="K148">
        <v>1</v>
      </c>
      <c r="P148">
        <v>20</v>
      </c>
      <c r="R148">
        <v>2030</v>
      </c>
    </row>
    <row r="149" spans="2:19">
      <c r="B149" t="s">
        <v>5</v>
      </c>
      <c r="F149" t="s">
        <v>426</v>
      </c>
      <c r="G149" t="s">
        <v>528</v>
      </c>
      <c r="I149">
        <v>2010</v>
      </c>
      <c r="J149">
        <v>0.9</v>
      </c>
      <c r="M149">
        <v>1.7028158295281581</v>
      </c>
      <c r="N149">
        <v>1.5</v>
      </c>
      <c r="O149">
        <v>28.380263825469303</v>
      </c>
      <c r="Q149">
        <v>1</v>
      </c>
      <c r="S149">
        <v>0</v>
      </c>
    </row>
    <row r="150" spans="2:19">
      <c r="B150" t="s">
        <v>5</v>
      </c>
      <c r="G150" t="s">
        <v>483</v>
      </c>
      <c r="I150">
        <v>2010</v>
      </c>
      <c r="Q150">
        <v>4.7E-2</v>
      </c>
    </row>
    <row r="151" spans="2:19">
      <c r="B151" t="s">
        <v>5</v>
      </c>
      <c r="C151" t="s">
        <v>633</v>
      </c>
      <c r="D151" t="s">
        <v>189</v>
      </c>
      <c r="E151" t="s">
        <v>631</v>
      </c>
      <c r="H151" t="s">
        <v>83</v>
      </c>
      <c r="K151">
        <v>1</v>
      </c>
      <c r="P151">
        <v>10</v>
      </c>
      <c r="R151">
        <v>2006</v>
      </c>
    </row>
    <row r="152" spans="2:19">
      <c r="B152" t="s">
        <v>5</v>
      </c>
      <c r="F152" t="s">
        <v>941</v>
      </c>
      <c r="G152" t="s">
        <v>162</v>
      </c>
      <c r="J152">
        <v>0.98</v>
      </c>
      <c r="M152">
        <v>0</v>
      </c>
      <c r="N152">
        <v>1.0204081632653061</v>
      </c>
      <c r="O152">
        <v>0</v>
      </c>
      <c r="Q152">
        <v>1</v>
      </c>
      <c r="S152">
        <v>1.7</v>
      </c>
    </row>
    <row r="153" spans="2:19">
      <c r="B153" t="s">
        <v>5</v>
      </c>
      <c r="F153" t="s">
        <v>483</v>
      </c>
      <c r="N153">
        <v>1.0999999999999999E-2</v>
      </c>
    </row>
    <row r="154" spans="2:19">
      <c r="B154" t="s">
        <v>5</v>
      </c>
      <c r="C154" t="s">
        <v>634</v>
      </c>
      <c r="D154" t="s">
        <v>189</v>
      </c>
      <c r="E154" t="s">
        <v>631</v>
      </c>
      <c r="H154" t="s">
        <v>83</v>
      </c>
      <c r="K154">
        <v>1</v>
      </c>
      <c r="P154">
        <v>10</v>
      </c>
      <c r="R154">
        <v>2006</v>
      </c>
    </row>
    <row r="155" spans="2:19">
      <c r="B155" t="s">
        <v>5</v>
      </c>
      <c r="F155" t="s">
        <v>528</v>
      </c>
      <c r="G155" t="s">
        <v>653</v>
      </c>
      <c r="J155">
        <v>0.98</v>
      </c>
      <c r="M155">
        <v>0</v>
      </c>
      <c r="N155">
        <v>1.0204081632653061</v>
      </c>
      <c r="O155">
        <v>0</v>
      </c>
      <c r="Q155">
        <v>1</v>
      </c>
      <c r="S155">
        <v>1.7</v>
      </c>
    </row>
    <row r="156" spans="2:19">
      <c r="B156" t="s">
        <v>5</v>
      </c>
      <c r="F156" t="s">
        <v>483</v>
      </c>
      <c r="N156">
        <v>1.0999999999999999E-2</v>
      </c>
    </row>
    <row r="157" spans="2:19">
      <c r="B157" t="s">
        <v>5</v>
      </c>
      <c r="C157" t="s">
        <v>635</v>
      </c>
      <c r="D157" t="s">
        <v>189</v>
      </c>
      <c r="E157" t="s">
        <v>631</v>
      </c>
      <c r="H157" t="s">
        <v>83</v>
      </c>
      <c r="K157">
        <v>1</v>
      </c>
      <c r="P157">
        <v>10</v>
      </c>
      <c r="R157">
        <v>2006</v>
      </c>
    </row>
    <row r="158" spans="2:19">
      <c r="B158" t="s">
        <v>5</v>
      </c>
      <c r="F158" t="s">
        <v>528</v>
      </c>
      <c r="G158" t="s">
        <v>690</v>
      </c>
      <c r="J158">
        <v>0.3</v>
      </c>
      <c r="M158">
        <v>0</v>
      </c>
      <c r="N158">
        <v>1.0416666666666667</v>
      </c>
      <c r="O158">
        <v>0</v>
      </c>
      <c r="Q158">
        <v>1</v>
      </c>
      <c r="S158">
        <v>7.6</v>
      </c>
    </row>
    <row r="159" spans="2:19">
      <c r="B159" t="s">
        <v>5</v>
      </c>
      <c r="F159" t="s">
        <v>483</v>
      </c>
      <c r="N159">
        <v>1.0999999999999999E-2</v>
      </c>
    </row>
    <row r="160" spans="2:19">
      <c r="B160" t="s">
        <v>5</v>
      </c>
      <c r="C160" t="s">
        <v>636</v>
      </c>
      <c r="D160" t="s">
        <v>189</v>
      </c>
      <c r="E160" t="s">
        <v>631</v>
      </c>
      <c r="H160" t="s">
        <v>83</v>
      </c>
      <c r="K160">
        <v>1</v>
      </c>
      <c r="P160">
        <v>10</v>
      </c>
      <c r="R160">
        <v>2006</v>
      </c>
    </row>
    <row r="161" spans="2:23">
      <c r="B161" t="s">
        <v>5</v>
      </c>
      <c r="F161" t="s">
        <v>528</v>
      </c>
      <c r="G161" t="s">
        <v>691</v>
      </c>
      <c r="J161">
        <v>0.3</v>
      </c>
      <c r="M161">
        <v>0</v>
      </c>
      <c r="N161">
        <v>1.0101010101010102</v>
      </c>
      <c r="O161">
        <v>0</v>
      </c>
      <c r="Q161">
        <v>1</v>
      </c>
      <c r="S161">
        <v>10.95</v>
      </c>
    </row>
    <row r="162" spans="2:23">
      <c r="B162" t="s">
        <v>5</v>
      </c>
      <c r="F162" t="s">
        <v>275</v>
      </c>
      <c r="N162">
        <v>6.8000000000000005E-2</v>
      </c>
    </row>
    <row r="163" spans="2:23">
      <c r="B163" t="s">
        <v>5</v>
      </c>
      <c r="C163" t="s">
        <v>637</v>
      </c>
      <c r="D163" t="s">
        <v>189</v>
      </c>
      <c r="E163" t="s">
        <v>631</v>
      </c>
      <c r="H163" t="s">
        <v>83</v>
      </c>
      <c r="K163">
        <v>1</v>
      </c>
      <c r="P163">
        <v>10</v>
      </c>
      <c r="R163">
        <v>2006</v>
      </c>
    </row>
    <row r="164" spans="2:23">
      <c r="B164" t="s">
        <v>5</v>
      </c>
      <c r="F164" t="s">
        <v>528</v>
      </c>
      <c r="G164" t="s">
        <v>431</v>
      </c>
      <c r="J164">
        <v>0.3</v>
      </c>
      <c r="M164">
        <v>0</v>
      </c>
      <c r="N164">
        <v>1.0416666666666667</v>
      </c>
      <c r="O164">
        <v>0</v>
      </c>
      <c r="Q164">
        <v>1</v>
      </c>
      <c r="S164">
        <v>7.6</v>
      </c>
    </row>
    <row r="165" spans="2:23">
      <c r="B165" t="s">
        <v>5</v>
      </c>
      <c r="F165" t="s">
        <v>483</v>
      </c>
      <c r="N165">
        <v>1.0999999999999999E-2</v>
      </c>
    </row>
    <row r="166" spans="2:23">
      <c r="B166" t="s">
        <v>5</v>
      </c>
      <c r="C166" t="s">
        <v>638</v>
      </c>
      <c r="D166" t="s">
        <v>189</v>
      </c>
      <c r="E166" t="s">
        <v>631</v>
      </c>
      <c r="H166" t="s">
        <v>83</v>
      </c>
      <c r="K166">
        <v>1</v>
      </c>
      <c r="P166">
        <v>10</v>
      </c>
      <c r="R166">
        <v>2006</v>
      </c>
    </row>
    <row r="167" spans="2:23">
      <c r="B167" t="s">
        <v>5</v>
      </c>
      <c r="F167" t="s">
        <v>534</v>
      </c>
      <c r="G167" t="s">
        <v>382</v>
      </c>
      <c r="J167">
        <v>0.98</v>
      </c>
      <c r="M167">
        <v>0</v>
      </c>
      <c r="N167">
        <v>1.0101010101010102</v>
      </c>
      <c r="O167">
        <v>0</v>
      </c>
      <c r="Q167">
        <v>1</v>
      </c>
      <c r="S167">
        <v>9.65</v>
      </c>
      <c r="V167">
        <v>5</v>
      </c>
      <c r="W167" t="s">
        <v>769</v>
      </c>
    </row>
    <row r="168" spans="2:23">
      <c r="B168" t="s">
        <v>5</v>
      </c>
      <c r="F168" t="s">
        <v>483</v>
      </c>
      <c r="N168">
        <v>2.4E-2</v>
      </c>
    </row>
    <row r="169" spans="2:23">
      <c r="B169" t="s">
        <v>5</v>
      </c>
      <c r="F169" t="s">
        <v>275</v>
      </c>
      <c r="N169">
        <v>4.0000000000000001E-3</v>
      </c>
    </row>
    <row r="170" spans="2:23">
      <c r="B170" t="s">
        <v>5</v>
      </c>
      <c r="C170" t="s">
        <v>632</v>
      </c>
      <c r="D170" t="s">
        <v>189</v>
      </c>
      <c r="E170" t="s">
        <v>631</v>
      </c>
      <c r="H170" t="s">
        <v>83</v>
      </c>
      <c r="K170">
        <v>1</v>
      </c>
      <c r="P170">
        <v>10</v>
      </c>
      <c r="R170">
        <v>2006</v>
      </c>
    </row>
    <row r="171" spans="2:23">
      <c r="B171" t="s">
        <v>5</v>
      </c>
      <c r="F171" t="s">
        <v>534</v>
      </c>
      <c r="G171" t="s">
        <v>0</v>
      </c>
      <c r="J171">
        <v>0.98</v>
      </c>
      <c r="M171">
        <v>0</v>
      </c>
      <c r="N171">
        <v>1.0101010101010102</v>
      </c>
      <c r="O171">
        <v>0</v>
      </c>
      <c r="Q171">
        <v>1</v>
      </c>
      <c r="S171">
        <v>11.58</v>
      </c>
    </row>
    <row r="172" spans="2:23">
      <c r="B172" t="s">
        <v>5</v>
      </c>
      <c r="F172" t="s">
        <v>483</v>
      </c>
      <c r="N172">
        <v>4.4999999999999998E-2</v>
      </c>
    </row>
    <row r="173" spans="2:23">
      <c r="B173" t="s">
        <v>5</v>
      </c>
      <c r="F173" t="s">
        <v>275</v>
      </c>
      <c r="N173">
        <v>4.0000000000000001E-3</v>
      </c>
    </row>
    <row r="174" spans="2:23">
      <c r="B174" t="s">
        <v>5</v>
      </c>
      <c r="C174" t="s">
        <v>22</v>
      </c>
      <c r="D174" t="s">
        <v>189</v>
      </c>
      <c r="E174" t="s">
        <v>631</v>
      </c>
      <c r="H174" t="s">
        <v>83</v>
      </c>
      <c r="K174">
        <v>1</v>
      </c>
      <c r="P174">
        <v>10</v>
      </c>
      <c r="R174">
        <v>2006</v>
      </c>
    </row>
    <row r="175" spans="2:23">
      <c r="B175" t="s">
        <v>5</v>
      </c>
      <c r="F175" t="s">
        <v>534</v>
      </c>
      <c r="G175" t="s">
        <v>382</v>
      </c>
      <c r="J175">
        <v>0.98</v>
      </c>
      <c r="M175">
        <v>0</v>
      </c>
      <c r="N175">
        <v>1.0101010101010102</v>
      </c>
      <c r="O175">
        <v>0</v>
      </c>
      <c r="Q175">
        <v>1</v>
      </c>
      <c r="S175">
        <v>9.27</v>
      </c>
    </row>
    <row r="176" spans="2:23">
      <c r="B176" t="s">
        <v>5</v>
      </c>
      <c r="F176" t="s">
        <v>483</v>
      </c>
      <c r="N176">
        <v>2.4E-2</v>
      </c>
    </row>
    <row r="177" spans="2:19">
      <c r="B177" t="s">
        <v>5</v>
      </c>
      <c r="F177" t="s">
        <v>275</v>
      </c>
      <c r="N177">
        <v>3.0000000000000001E-3</v>
      </c>
    </row>
    <row r="178" spans="2:19">
      <c r="B178" t="s">
        <v>5</v>
      </c>
      <c r="C178" t="s">
        <v>23</v>
      </c>
      <c r="D178" t="s">
        <v>189</v>
      </c>
      <c r="E178" t="s">
        <v>631</v>
      </c>
      <c r="H178" t="s">
        <v>83</v>
      </c>
      <c r="K178">
        <v>1</v>
      </c>
      <c r="P178">
        <v>10</v>
      </c>
      <c r="R178">
        <v>2006</v>
      </c>
    </row>
    <row r="179" spans="2:19">
      <c r="B179" t="s">
        <v>5</v>
      </c>
      <c r="F179" t="s">
        <v>534</v>
      </c>
      <c r="G179" t="s">
        <v>0</v>
      </c>
      <c r="J179">
        <v>0.98</v>
      </c>
      <c r="M179">
        <v>0</v>
      </c>
      <c r="N179">
        <v>1.0101010101010102</v>
      </c>
      <c r="O179">
        <v>0</v>
      </c>
      <c r="Q179">
        <v>1</v>
      </c>
      <c r="S179">
        <v>11.2</v>
      </c>
    </row>
    <row r="180" spans="2:19">
      <c r="B180" t="s">
        <v>5</v>
      </c>
      <c r="F180" t="s">
        <v>483</v>
      </c>
      <c r="N180">
        <v>4.4999999999999998E-2</v>
      </c>
    </row>
    <row r="181" spans="2:19">
      <c r="B181" t="s">
        <v>5</v>
      </c>
      <c r="F181" t="s">
        <v>275</v>
      </c>
      <c r="N181">
        <v>3.0000000000000001E-3</v>
      </c>
    </row>
    <row r="182" spans="2:19">
      <c r="B182" t="s">
        <v>5</v>
      </c>
      <c r="C182" t="s">
        <v>24</v>
      </c>
      <c r="D182" t="s">
        <v>189</v>
      </c>
      <c r="E182" t="s">
        <v>631</v>
      </c>
      <c r="H182" t="s">
        <v>83</v>
      </c>
      <c r="K182">
        <v>1</v>
      </c>
      <c r="P182">
        <v>10</v>
      </c>
      <c r="R182">
        <v>2006</v>
      </c>
    </row>
    <row r="183" spans="2:19">
      <c r="B183" t="s">
        <v>5</v>
      </c>
      <c r="F183" t="s">
        <v>528</v>
      </c>
      <c r="G183" t="s">
        <v>0</v>
      </c>
      <c r="J183">
        <v>0.98</v>
      </c>
      <c r="M183">
        <v>0</v>
      </c>
      <c r="N183">
        <v>1.0416666666666667</v>
      </c>
      <c r="O183">
        <v>0</v>
      </c>
      <c r="Q183">
        <v>1</v>
      </c>
      <c r="S183">
        <v>11.59</v>
      </c>
    </row>
    <row r="184" spans="2:19">
      <c r="B184" t="s">
        <v>5</v>
      </c>
      <c r="F184" t="s">
        <v>483</v>
      </c>
      <c r="N184">
        <v>7.2999999999999995E-2</v>
      </c>
    </row>
    <row r="185" spans="2:19">
      <c r="B185" t="s">
        <v>5</v>
      </c>
      <c r="C185" t="s">
        <v>18</v>
      </c>
      <c r="D185" t="s">
        <v>189</v>
      </c>
      <c r="E185" t="s">
        <v>631</v>
      </c>
      <c r="H185" t="s">
        <v>83</v>
      </c>
      <c r="K185">
        <v>1</v>
      </c>
      <c r="P185">
        <v>10</v>
      </c>
      <c r="R185">
        <v>2006</v>
      </c>
    </row>
    <row r="186" spans="2:19">
      <c r="B186" t="s">
        <v>5</v>
      </c>
      <c r="F186" t="s">
        <v>528</v>
      </c>
      <c r="G186" t="s">
        <v>0</v>
      </c>
      <c r="J186">
        <v>0.98</v>
      </c>
      <c r="M186">
        <v>0</v>
      </c>
      <c r="N186">
        <v>1.0101010101010102</v>
      </c>
      <c r="O186">
        <v>0</v>
      </c>
      <c r="Q186">
        <v>1</v>
      </c>
      <c r="S186">
        <v>15.83</v>
      </c>
    </row>
    <row r="187" spans="2:19">
      <c r="B187" t="s">
        <v>5</v>
      </c>
      <c r="F187" t="s">
        <v>483</v>
      </c>
      <c r="N187">
        <v>6.2E-2</v>
      </c>
    </row>
    <row r="188" spans="2:19">
      <c r="B188" t="s">
        <v>5</v>
      </c>
      <c r="F188" t="s">
        <v>275</v>
      </c>
      <c r="N188">
        <v>3.4000000000000002E-2</v>
      </c>
    </row>
    <row r="189" spans="2:19">
      <c r="B189" t="s">
        <v>5</v>
      </c>
      <c r="C189" t="s">
        <v>300</v>
      </c>
      <c r="D189" t="s">
        <v>189</v>
      </c>
      <c r="E189" t="s">
        <v>631</v>
      </c>
      <c r="F189" t="s">
        <v>495</v>
      </c>
      <c r="G189" t="s">
        <v>301</v>
      </c>
      <c r="J189">
        <v>0.9</v>
      </c>
      <c r="K189">
        <v>1</v>
      </c>
      <c r="L189">
        <v>1</v>
      </c>
      <c r="R189">
        <v>2006</v>
      </c>
    </row>
    <row r="190" spans="2:19">
      <c r="B190" t="s">
        <v>5</v>
      </c>
      <c r="F190" t="s">
        <v>542</v>
      </c>
    </row>
    <row r="191" spans="2:19">
      <c r="B191" t="s">
        <v>615</v>
      </c>
      <c r="C191" t="s">
        <v>616</v>
      </c>
      <c r="D191" t="s">
        <v>189</v>
      </c>
      <c r="E191" t="s">
        <v>631</v>
      </c>
      <c r="F191" t="s">
        <v>495</v>
      </c>
      <c r="G191" t="s">
        <v>613</v>
      </c>
      <c r="I191">
        <v>2001</v>
      </c>
      <c r="J191">
        <v>0.9</v>
      </c>
      <c r="K191">
        <v>1</v>
      </c>
      <c r="L191">
        <v>1</v>
      </c>
      <c r="R191">
        <v>2006</v>
      </c>
    </row>
    <row r="192" spans="2:19">
      <c r="F192" t="s">
        <v>542</v>
      </c>
    </row>
    <row r="193" spans="2:22">
      <c r="B193" t="s">
        <v>617</v>
      </c>
      <c r="C193" t="s">
        <v>618</v>
      </c>
      <c r="D193" t="s">
        <v>189</v>
      </c>
      <c r="E193" t="s">
        <v>631</v>
      </c>
      <c r="F193" t="s">
        <v>495</v>
      </c>
      <c r="G193" t="s">
        <v>614</v>
      </c>
      <c r="I193">
        <v>2001</v>
      </c>
      <c r="J193">
        <v>0.9</v>
      </c>
      <c r="K193">
        <v>1</v>
      </c>
      <c r="L193">
        <v>1</v>
      </c>
      <c r="R193">
        <v>2006</v>
      </c>
    </row>
    <row r="194" spans="2:22">
      <c r="F194" t="s">
        <v>542</v>
      </c>
    </row>
    <row r="195" spans="2:22">
      <c r="B195" t="s">
        <v>619</v>
      </c>
      <c r="C195" t="s">
        <v>375</v>
      </c>
      <c r="D195" t="s">
        <v>189</v>
      </c>
      <c r="E195" t="s">
        <v>631</v>
      </c>
      <c r="F195" t="s">
        <v>495</v>
      </c>
      <c r="G195" t="s">
        <v>611</v>
      </c>
      <c r="I195">
        <v>2001</v>
      </c>
      <c r="J195">
        <v>0.9</v>
      </c>
      <c r="K195">
        <v>1</v>
      </c>
      <c r="L195">
        <v>1</v>
      </c>
      <c r="R195">
        <v>2006</v>
      </c>
    </row>
    <row r="196" spans="2:22">
      <c r="F196" t="s">
        <v>542</v>
      </c>
    </row>
    <row r="197" spans="2:22">
      <c r="B197" t="s">
        <v>376</v>
      </c>
      <c r="C197" t="s">
        <v>377</v>
      </c>
      <c r="D197" t="s">
        <v>189</v>
      </c>
      <c r="E197" t="s">
        <v>631</v>
      </c>
      <c r="F197" t="s">
        <v>495</v>
      </c>
      <c r="G197" t="s">
        <v>612</v>
      </c>
      <c r="I197">
        <v>2001</v>
      </c>
      <c r="J197">
        <v>0.9</v>
      </c>
      <c r="K197">
        <v>1</v>
      </c>
      <c r="L197">
        <v>1</v>
      </c>
      <c r="R197">
        <v>2006</v>
      </c>
    </row>
    <row r="198" spans="2:22">
      <c r="F198" t="s">
        <v>542</v>
      </c>
    </row>
    <row r="199" spans="2:22">
      <c r="B199" t="s">
        <v>454</v>
      </c>
      <c r="F199" t="s">
        <v>494</v>
      </c>
      <c r="G199" t="s">
        <v>455</v>
      </c>
      <c r="I199">
        <v>2001</v>
      </c>
      <c r="J199">
        <v>0.9</v>
      </c>
      <c r="K199">
        <v>1</v>
      </c>
      <c r="L199">
        <v>1</v>
      </c>
      <c r="R199">
        <v>2006</v>
      </c>
    </row>
    <row r="200" spans="2:22" ht="18.600000000000001" customHeight="1">
      <c r="B200" t="s">
        <v>5</v>
      </c>
      <c r="C200" t="s">
        <v>812</v>
      </c>
      <c r="D200" t="s">
        <v>189</v>
      </c>
      <c r="E200" t="s">
        <v>631</v>
      </c>
      <c r="F200" t="s">
        <v>270</v>
      </c>
      <c r="G200" t="s">
        <v>821</v>
      </c>
      <c r="J200">
        <v>1</v>
      </c>
      <c r="K200">
        <v>1</v>
      </c>
      <c r="L200">
        <v>1</v>
      </c>
      <c r="P200">
        <v>50</v>
      </c>
      <c r="R200">
        <v>2015</v>
      </c>
    </row>
    <row r="201" spans="2:22">
      <c r="B201" t="s">
        <v>5</v>
      </c>
      <c r="F201" t="s">
        <v>528</v>
      </c>
      <c r="V201">
        <v>0.15</v>
      </c>
    </row>
    <row r="202" spans="2:22">
      <c r="B202" t="s">
        <v>5</v>
      </c>
      <c r="C202" t="s">
        <v>813</v>
      </c>
      <c r="D202" t="s">
        <v>189</v>
      </c>
      <c r="E202" t="s">
        <v>631</v>
      </c>
      <c r="F202" t="s">
        <v>270</v>
      </c>
      <c r="G202" t="s">
        <v>20</v>
      </c>
      <c r="J202">
        <v>1</v>
      </c>
      <c r="K202">
        <v>1</v>
      </c>
      <c r="L202">
        <v>1</v>
      </c>
      <c r="P202">
        <v>50</v>
      </c>
      <c r="R202">
        <v>2015</v>
      </c>
    </row>
    <row r="203" spans="2:22">
      <c r="B203" t="s">
        <v>5</v>
      </c>
      <c r="F203" t="s">
        <v>528</v>
      </c>
      <c r="V203">
        <v>0.15</v>
      </c>
    </row>
    <row r="204" spans="2:22">
      <c r="B204" t="s">
        <v>5</v>
      </c>
      <c r="C204" t="s">
        <v>814</v>
      </c>
      <c r="D204" t="s">
        <v>189</v>
      </c>
      <c r="E204" t="s">
        <v>631</v>
      </c>
      <c r="F204" t="s">
        <v>270</v>
      </c>
      <c r="G204" t="s">
        <v>822</v>
      </c>
      <c r="J204">
        <v>1</v>
      </c>
      <c r="K204">
        <v>1</v>
      </c>
      <c r="L204">
        <v>1</v>
      </c>
      <c r="P204">
        <v>50</v>
      </c>
      <c r="R204">
        <v>2015</v>
      </c>
    </row>
    <row r="205" spans="2:22">
      <c r="B205" t="s">
        <v>5</v>
      </c>
      <c r="F205" t="s">
        <v>528</v>
      </c>
      <c r="V205">
        <v>0.15</v>
      </c>
    </row>
    <row r="206" spans="2:22">
      <c r="B206" t="s">
        <v>5</v>
      </c>
      <c r="C206" t="s">
        <v>816</v>
      </c>
      <c r="D206" t="s">
        <v>189</v>
      </c>
      <c r="E206" t="s">
        <v>631</v>
      </c>
      <c r="F206" t="s">
        <v>270</v>
      </c>
      <c r="G206" t="s">
        <v>823</v>
      </c>
      <c r="J206">
        <v>1</v>
      </c>
      <c r="K206">
        <v>1</v>
      </c>
      <c r="L206">
        <v>1</v>
      </c>
      <c r="P206">
        <v>50</v>
      </c>
      <c r="R206">
        <v>2015</v>
      </c>
    </row>
    <row r="207" spans="2:22">
      <c r="B207" t="s">
        <v>5</v>
      </c>
      <c r="F207" t="s">
        <v>528</v>
      </c>
      <c r="V207">
        <v>0.15</v>
      </c>
    </row>
    <row r="208" spans="2:22">
      <c r="B208" t="s">
        <v>5</v>
      </c>
      <c r="C208" t="s">
        <v>818</v>
      </c>
      <c r="D208" t="s">
        <v>189</v>
      </c>
      <c r="E208" t="s">
        <v>631</v>
      </c>
      <c r="F208" t="s">
        <v>270</v>
      </c>
      <c r="G208" t="s">
        <v>369</v>
      </c>
      <c r="J208">
        <v>1</v>
      </c>
      <c r="K208">
        <v>1</v>
      </c>
      <c r="L208">
        <v>1</v>
      </c>
      <c r="P208">
        <v>50</v>
      </c>
      <c r="R208">
        <v>2015</v>
      </c>
    </row>
    <row r="209" spans="1:22">
      <c r="B209" t="s">
        <v>5</v>
      </c>
      <c r="F209" t="s">
        <v>528</v>
      </c>
      <c r="V209">
        <v>0.15</v>
      </c>
    </row>
    <row r="210" spans="1:22">
      <c r="B210" t="s">
        <v>5</v>
      </c>
      <c r="C210" t="s">
        <v>820</v>
      </c>
      <c r="D210" t="s">
        <v>189</v>
      </c>
      <c r="E210" t="s">
        <v>631</v>
      </c>
      <c r="F210" t="s">
        <v>270</v>
      </c>
      <c r="G210" t="s">
        <v>556</v>
      </c>
      <c r="J210">
        <v>1</v>
      </c>
      <c r="K210">
        <v>1</v>
      </c>
      <c r="L210">
        <v>1</v>
      </c>
      <c r="P210">
        <v>50</v>
      </c>
      <c r="R210">
        <v>2015</v>
      </c>
    </row>
    <row r="211" spans="1:22">
      <c r="B211" t="s">
        <v>5</v>
      </c>
      <c r="F211" t="s">
        <v>528</v>
      </c>
      <c r="V211">
        <v>0.15</v>
      </c>
    </row>
    <row r="212" spans="1:22">
      <c r="B212" t="s">
        <v>5</v>
      </c>
      <c r="C212" t="s">
        <v>826</v>
      </c>
      <c r="D212" t="s">
        <v>189</v>
      </c>
      <c r="E212" t="s">
        <v>631</v>
      </c>
      <c r="F212" t="s">
        <v>270</v>
      </c>
      <c r="G212" t="s">
        <v>760</v>
      </c>
      <c r="J212">
        <v>1</v>
      </c>
      <c r="K212">
        <v>1</v>
      </c>
      <c r="L212">
        <v>1</v>
      </c>
      <c r="P212">
        <v>50</v>
      </c>
      <c r="R212">
        <v>2015</v>
      </c>
    </row>
    <row r="213" spans="1:22">
      <c r="B213" t="s">
        <v>5</v>
      </c>
      <c r="F213" t="s">
        <v>528</v>
      </c>
      <c r="V213">
        <v>0.15</v>
      </c>
    </row>
    <row r="217" spans="1:22">
      <c r="A217" t="s">
        <v>537</v>
      </c>
      <c r="C217" t="s">
        <v>25</v>
      </c>
    </row>
    <row r="218" spans="1:22" ht="13.5" thickBot="1">
      <c r="A218" t="s">
        <v>304</v>
      </c>
      <c r="B218" t="s">
        <v>305</v>
      </c>
      <c r="C218" t="s">
        <v>309</v>
      </c>
      <c r="D218" t="s">
        <v>538</v>
      </c>
      <c r="E218" t="s">
        <v>340</v>
      </c>
      <c r="F218" t="s">
        <v>539</v>
      </c>
      <c r="G218" t="s">
        <v>540</v>
      </c>
      <c r="H218" t="s">
        <v>541</v>
      </c>
      <c r="I218" t="s">
        <v>499</v>
      </c>
      <c r="J218" t="s">
        <v>500</v>
      </c>
      <c r="K218" t="s">
        <v>501</v>
      </c>
      <c r="L218" s="21" t="s">
        <v>1636</v>
      </c>
      <c r="M218" t="s">
        <v>469</v>
      </c>
      <c r="N218" t="s">
        <v>470</v>
      </c>
      <c r="O218" t="s">
        <v>471</v>
      </c>
      <c r="P218" t="s">
        <v>472</v>
      </c>
      <c r="Q218" t="s">
        <v>473</v>
      </c>
      <c r="R218" t="s">
        <v>474</v>
      </c>
      <c r="S218" s="21" t="s">
        <v>1637</v>
      </c>
    </row>
    <row r="219" spans="1:22">
      <c r="A219" t="s">
        <v>354</v>
      </c>
      <c r="B219" t="s">
        <v>355</v>
      </c>
      <c r="C219" t="s">
        <v>512</v>
      </c>
      <c r="D219">
        <v>0</v>
      </c>
      <c r="E219">
        <v>2005</v>
      </c>
      <c r="L219" s="21"/>
      <c r="S219" s="21"/>
    </row>
    <row r="220" spans="1:22">
      <c r="A220" t="s">
        <v>356</v>
      </c>
      <c r="B220" t="s">
        <v>357</v>
      </c>
      <c r="C220" t="s">
        <v>514</v>
      </c>
      <c r="D220">
        <v>0</v>
      </c>
      <c r="E220">
        <v>2005</v>
      </c>
      <c r="L220" s="21"/>
      <c r="S220" s="21"/>
    </row>
    <row r="221" spans="1:22">
      <c r="A221" t="s">
        <v>358</v>
      </c>
      <c r="B221" t="s">
        <v>359</v>
      </c>
      <c r="C221" t="s">
        <v>516</v>
      </c>
      <c r="D221">
        <v>0</v>
      </c>
      <c r="E221">
        <v>2005</v>
      </c>
      <c r="L221" s="21"/>
      <c r="S221" s="21"/>
    </row>
    <row r="222" spans="1:22">
      <c r="A222" t="s">
        <v>779</v>
      </c>
      <c r="B222" t="s">
        <v>782</v>
      </c>
      <c r="C222" t="s">
        <v>788</v>
      </c>
      <c r="D222">
        <v>0</v>
      </c>
      <c r="E222">
        <v>2005</v>
      </c>
      <c r="L222" s="21"/>
      <c r="S222" s="21"/>
    </row>
    <row r="223" spans="1:22">
      <c r="A223" t="s">
        <v>360</v>
      </c>
      <c r="B223" t="s">
        <v>361</v>
      </c>
      <c r="C223" t="s">
        <v>518</v>
      </c>
      <c r="D223">
        <v>0</v>
      </c>
      <c r="E223">
        <v>2005</v>
      </c>
      <c r="L223" s="21"/>
      <c r="S223" s="21"/>
    </row>
    <row r="224" spans="1:22">
      <c r="A224" t="s">
        <v>385</v>
      </c>
      <c r="B224" t="s">
        <v>386</v>
      </c>
      <c r="C224" t="s">
        <v>520</v>
      </c>
      <c r="D224">
        <v>0</v>
      </c>
      <c r="E224">
        <v>2005</v>
      </c>
      <c r="L224" s="21"/>
      <c r="S224" s="21"/>
    </row>
    <row r="225" spans="1:19">
      <c r="A225" t="s">
        <v>780</v>
      </c>
      <c r="B225" t="s">
        <v>781</v>
      </c>
      <c r="C225" t="s">
        <v>793</v>
      </c>
      <c r="D225">
        <v>0</v>
      </c>
      <c r="E225">
        <v>2005</v>
      </c>
      <c r="L225" s="21"/>
      <c r="S225" s="21"/>
    </row>
    <row r="226" spans="1:19">
      <c r="A226" t="s">
        <v>387</v>
      </c>
      <c r="B226" t="s">
        <v>388</v>
      </c>
      <c r="C226" t="s">
        <v>522</v>
      </c>
      <c r="D226">
        <v>0</v>
      </c>
      <c r="E226">
        <v>2005</v>
      </c>
      <c r="L226" s="21"/>
      <c r="S226" s="21"/>
    </row>
    <row r="227" spans="1:19">
      <c r="A227" t="s">
        <v>389</v>
      </c>
      <c r="B227" t="s">
        <v>390</v>
      </c>
      <c r="C227" t="s">
        <v>524</v>
      </c>
      <c r="D227">
        <v>0</v>
      </c>
      <c r="E227">
        <v>2005</v>
      </c>
      <c r="L227" s="21"/>
      <c r="S227" s="21"/>
    </row>
    <row r="228" spans="1:19">
      <c r="A228" t="s">
        <v>778</v>
      </c>
      <c r="B228" t="s">
        <v>798</v>
      </c>
      <c r="C228" t="s">
        <v>785</v>
      </c>
      <c r="D228">
        <v>0</v>
      </c>
      <c r="E228">
        <v>2005</v>
      </c>
      <c r="L228" s="21"/>
      <c r="S228" s="21"/>
    </row>
    <row r="229" spans="1:19">
      <c r="A229" t="s">
        <v>774</v>
      </c>
      <c r="B229" t="s">
        <v>776</v>
      </c>
      <c r="C229" t="s">
        <v>803</v>
      </c>
      <c r="D229">
        <v>0</v>
      </c>
      <c r="E229">
        <v>2005</v>
      </c>
      <c r="L229" s="21"/>
      <c r="S229" s="21"/>
    </row>
    <row r="230" spans="1:19">
      <c r="A230" t="s">
        <v>773</v>
      </c>
      <c r="B230" t="s">
        <v>775</v>
      </c>
      <c r="C230" t="s">
        <v>802</v>
      </c>
      <c r="D230">
        <v>0</v>
      </c>
      <c r="E230">
        <v>2005</v>
      </c>
      <c r="L230" s="21"/>
      <c r="S230" s="21"/>
    </row>
    <row r="231" spans="1:19">
      <c r="A231" t="s">
        <v>391</v>
      </c>
      <c r="B231" t="s">
        <v>392</v>
      </c>
      <c r="C231" t="s">
        <v>527</v>
      </c>
      <c r="D231">
        <v>0</v>
      </c>
      <c r="F231">
        <v>5.45E-3</v>
      </c>
      <c r="K231">
        <v>5.45E-3</v>
      </c>
      <c r="L231" s="21">
        <v>5.45E-3</v>
      </c>
      <c r="M231">
        <v>0</v>
      </c>
      <c r="N231">
        <v>40330</v>
      </c>
      <c r="O231">
        <v>51330</v>
      </c>
      <c r="P231">
        <v>18330</v>
      </c>
      <c r="Q231">
        <v>18330</v>
      </c>
      <c r="R231">
        <v>91670</v>
      </c>
      <c r="S231" s="21">
        <v>91670</v>
      </c>
    </row>
    <row r="232" spans="1:19">
      <c r="A232" t="s">
        <v>393</v>
      </c>
      <c r="B232" t="s">
        <v>394</v>
      </c>
      <c r="C232" t="str">
        <f>C231</f>
        <v>SNKAFF</v>
      </c>
      <c r="D232">
        <v>0</v>
      </c>
      <c r="F232">
        <f>(13.64)/1000</f>
        <v>1.3640000000000001E-2</v>
      </c>
      <c r="J232">
        <v>1.3640000000000001E-2</v>
      </c>
      <c r="K232">
        <v>1.9089999999999999E-2</v>
      </c>
      <c r="L232" s="21">
        <v>1.9089999999999999E-2</v>
      </c>
      <c r="M232">
        <v>0</v>
      </c>
      <c r="N232">
        <v>95330</v>
      </c>
      <c r="O232">
        <v>0</v>
      </c>
      <c r="P232">
        <v>73330</v>
      </c>
      <c r="Q232">
        <v>73330</v>
      </c>
      <c r="R232">
        <v>73330</v>
      </c>
      <c r="S232" s="21">
        <v>73330</v>
      </c>
    </row>
    <row r="233" spans="1:19">
      <c r="A233" t="s">
        <v>395</v>
      </c>
      <c r="B233" t="s">
        <v>396</v>
      </c>
      <c r="C233" t="str">
        <f>C232</f>
        <v>SNKAFF</v>
      </c>
      <c r="D233">
        <v>0</v>
      </c>
      <c r="F233">
        <f>(24.55)/1000</f>
        <v>2.4550000000000002E-2</v>
      </c>
      <c r="H233">
        <v>2.4550000000000002E-2</v>
      </c>
      <c r="I233">
        <v>2.7269999999999999E-2</v>
      </c>
      <c r="K233">
        <v>2.7269999999999999E-2</v>
      </c>
      <c r="L233" s="21">
        <v>2.7269999999999999E-2</v>
      </c>
      <c r="M233">
        <v>0</v>
      </c>
      <c r="N233">
        <v>25670</v>
      </c>
      <c r="O233">
        <v>157670</v>
      </c>
      <c r="P233">
        <v>62330</v>
      </c>
      <c r="Q233">
        <v>0</v>
      </c>
      <c r="R233">
        <v>0</v>
      </c>
      <c r="S233" s="21">
        <v>0</v>
      </c>
    </row>
    <row r="234" spans="1:19">
      <c r="A234" t="s">
        <v>397</v>
      </c>
      <c r="B234" t="s">
        <v>346</v>
      </c>
      <c r="C234" t="str">
        <f>C233</f>
        <v>SNKAFF</v>
      </c>
      <c r="D234">
        <v>0</v>
      </c>
      <c r="F234">
        <f>(37.09)/1000</f>
        <v>3.7090000000000005E-2</v>
      </c>
      <c r="J234">
        <v>3.7090000000000005E-2</v>
      </c>
      <c r="K234">
        <v>4.7729999999999995E-2</v>
      </c>
      <c r="L234" s="21">
        <v>4.7729999999999995E-2</v>
      </c>
      <c r="M234">
        <v>0</v>
      </c>
      <c r="N234">
        <v>0</v>
      </c>
      <c r="O234">
        <v>0</v>
      </c>
      <c r="P234">
        <v>0</v>
      </c>
      <c r="Q234">
        <v>179670</v>
      </c>
      <c r="R234">
        <v>143000</v>
      </c>
      <c r="S234" s="21">
        <v>143000</v>
      </c>
    </row>
    <row r="240" spans="1:19">
      <c r="A240" t="s">
        <v>91</v>
      </c>
      <c r="C240" t="s">
        <v>25</v>
      </c>
    </row>
    <row r="241" spans="1:29" ht="13.5" thickBot="1">
      <c r="A241" t="s">
        <v>304</v>
      </c>
      <c r="B241" t="s">
        <v>305</v>
      </c>
      <c r="C241" t="s">
        <v>309</v>
      </c>
      <c r="D241" t="s">
        <v>538</v>
      </c>
      <c r="E241" t="s">
        <v>340</v>
      </c>
      <c r="F241" t="s">
        <v>496</v>
      </c>
      <c r="G241" t="s">
        <v>540</v>
      </c>
      <c r="H241" t="s">
        <v>541</v>
      </c>
      <c r="I241" t="s">
        <v>499</v>
      </c>
      <c r="J241" t="s">
        <v>500</v>
      </c>
      <c r="K241" t="s">
        <v>501</v>
      </c>
      <c r="L241" s="21" t="s">
        <v>1636</v>
      </c>
      <c r="M241" t="s">
        <v>502</v>
      </c>
      <c r="N241" t="s">
        <v>503</v>
      </c>
      <c r="O241" t="s">
        <v>504</v>
      </c>
      <c r="P241" t="s">
        <v>505</v>
      </c>
      <c r="Q241" t="s">
        <v>506</v>
      </c>
      <c r="R241" t="s">
        <v>353</v>
      </c>
      <c r="S241" s="21" t="s">
        <v>1638</v>
      </c>
    </row>
    <row r="242" spans="1:29">
      <c r="A242" t="s">
        <v>755</v>
      </c>
      <c r="B242" t="s">
        <v>19</v>
      </c>
      <c r="C242" t="s">
        <v>754</v>
      </c>
      <c r="F242">
        <v>1E-4</v>
      </c>
      <c r="H242" t="s">
        <v>424</v>
      </c>
    </row>
    <row r="243" spans="1:29">
      <c r="A243" t="s">
        <v>85</v>
      </c>
      <c r="B243" t="s">
        <v>19</v>
      </c>
      <c r="C243" t="s">
        <v>84</v>
      </c>
      <c r="F243">
        <v>1E-4</v>
      </c>
      <c r="H243" t="s">
        <v>424</v>
      </c>
    </row>
    <row r="246" spans="1:29" ht="13.5" thickBot="1"/>
    <row r="247" spans="1:29">
      <c r="Q247" t="s">
        <v>437</v>
      </c>
      <c r="U247" t="s">
        <v>438</v>
      </c>
      <c r="X247" t="s">
        <v>439</v>
      </c>
      <c r="Y247" t="s">
        <v>440</v>
      </c>
      <c r="Z247" t="s">
        <v>441</v>
      </c>
    </row>
    <row r="248" spans="1:29">
      <c r="U248">
        <v>0.04</v>
      </c>
      <c r="X248">
        <v>21</v>
      </c>
      <c r="Y248">
        <v>-7</v>
      </c>
      <c r="Z248">
        <v>-6.5</v>
      </c>
    </row>
    <row r="249" spans="1:29" ht="13.5" thickBot="1">
      <c r="A249" t="s">
        <v>347</v>
      </c>
      <c r="D249" t="s">
        <v>25</v>
      </c>
    </row>
    <row r="250" spans="1:29">
      <c r="A250" t="s">
        <v>304</v>
      </c>
      <c r="B250" t="s">
        <v>305</v>
      </c>
      <c r="C250" t="s">
        <v>308</v>
      </c>
      <c r="D250" t="s">
        <v>309</v>
      </c>
      <c r="E250" t="s">
        <v>323</v>
      </c>
      <c r="F250" t="s">
        <v>324</v>
      </c>
      <c r="G250" t="s">
        <v>340</v>
      </c>
      <c r="H250" t="s">
        <v>338</v>
      </c>
      <c r="I250" t="s">
        <v>423</v>
      </c>
      <c r="J250" t="s">
        <v>335</v>
      </c>
      <c r="K250" t="s">
        <v>337</v>
      </c>
      <c r="U250" t="s">
        <v>442</v>
      </c>
      <c r="V250" t="s">
        <v>443</v>
      </c>
      <c r="W250" t="s">
        <v>444</v>
      </c>
      <c r="X250" t="s">
        <v>13</v>
      </c>
      <c r="Y250" t="s">
        <v>445</v>
      </c>
      <c r="Z250" t="s">
        <v>446</v>
      </c>
      <c r="AA250" t="s">
        <v>447</v>
      </c>
      <c r="AB250" t="s">
        <v>448</v>
      </c>
      <c r="AC250" t="s">
        <v>449</v>
      </c>
    </row>
    <row r="251" spans="1:29">
      <c r="A251" t="s">
        <v>348</v>
      </c>
      <c r="B251" t="s">
        <v>349</v>
      </c>
      <c r="G251">
        <v>2005</v>
      </c>
      <c r="H251">
        <v>10</v>
      </c>
      <c r="I251">
        <v>8.9999999999999998E-4</v>
      </c>
      <c r="J251">
        <v>1.7000000000000001E-4</v>
      </c>
      <c r="K251">
        <v>3.3300000000000001E-3</v>
      </c>
      <c r="S251" t="str">
        <f>B251</f>
        <v>Removal by Enhanced Oil Recovery</v>
      </c>
      <c r="T251" t="str">
        <f>A251</f>
        <v>SINKEOR</v>
      </c>
      <c r="U251">
        <f>K251*$U$248/(1-EXP(-$U$248*H251))</f>
        <v>4.0402820492506895E-4</v>
      </c>
      <c r="V251">
        <f>I251</f>
        <v>8.9999999999999998E-4</v>
      </c>
      <c r="W251">
        <f>J251</f>
        <v>1.7000000000000001E-4</v>
      </c>
      <c r="X251">
        <f>X$248*E254</f>
        <v>0</v>
      </c>
      <c r="Y251">
        <f>Y248*F253</f>
        <v>0</v>
      </c>
      <c r="Z251">
        <f>SUM(U251:Y251)</f>
        <v>1.4740282049250689E-3</v>
      </c>
      <c r="AA251">
        <f>F219</f>
        <v>0</v>
      </c>
      <c r="AB251">
        <f>SUM(Z251:AA251)</f>
        <v>1.4740282049250689E-3</v>
      </c>
      <c r="AC251" t="s">
        <v>450</v>
      </c>
    </row>
    <row r="252" spans="1:29">
      <c r="C252" t="s">
        <v>98</v>
      </c>
      <c r="E252">
        <v>1</v>
      </c>
    </row>
    <row r="253" spans="1:29">
      <c r="C253" t="s">
        <v>512</v>
      </c>
      <c r="E253">
        <v>1</v>
      </c>
      <c r="U253">
        <f t="shared" ref="U253:AA253" si="0">U251*1000</f>
        <v>0.40402820492506897</v>
      </c>
      <c r="V253">
        <f t="shared" si="0"/>
        <v>0.9</v>
      </c>
      <c r="W253">
        <f t="shared" si="0"/>
        <v>0.17</v>
      </c>
      <c r="X253">
        <f t="shared" si="0"/>
        <v>0</v>
      </c>
      <c r="Y253">
        <f t="shared" si="0"/>
        <v>0</v>
      </c>
      <c r="Z253">
        <f t="shared" si="0"/>
        <v>1.474028204925069</v>
      </c>
      <c r="AA253">
        <f t="shared" si="0"/>
        <v>0</v>
      </c>
      <c r="AB253">
        <f>SUM(Z253:AA253)</f>
        <v>1.474028204925069</v>
      </c>
      <c r="AC253" t="s">
        <v>451</v>
      </c>
    </row>
    <row r="254" spans="1:29">
      <c r="D254" t="s">
        <v>350</v>
      </c>
      <c r="F254">
        <v>1.5E-3</v>
      </c>
      <c r="M254" t="s">
        <v>351</v>
      </c>
      <c r="O254">
        <v>1.5E-3</v>
      </c>
      <c r="U254">
        <f t="shared" ref="U254:AB254" si="1">U253/$AB253</f>
        <v>0.27409801493290109</v>
      </c>
      <c r="V254">
        <f t="shared" si="1"/>
        <v>0.61057176314055051</v>
      </c>
      <c r="W254">
        <f t="shared" si="1"/>
        <v>0.11533022192654843</v>
      </c>
      <c r="X254">
        <f t="shared" si="1"/>
        <v>0</v>
      </c>
      <c r="Y254">
        <f t="shared" si="1"/>
        <v>0</v>
      </c>
      <c r="Z254">
        <f t="shared" si="1"/>
        <v>1</v>
      </c>
      <c r="AA254">
        <f t="shared" si="1"/>
        <v>0</v>
      </c>
      <c r="AB254">
        <f t="shared" si="1"/>
        <v>1</v>
      </c>
    </row>
    <row r="255" spans="1:29">
      <c r="C255" t="s">
        <v>1616</v>
      </c>
      <c r="E255">
        <v>3.4000000000000002E-4</v>
      </c>
      <c r="M255" t="s">
        <v>351</v>
      </c>
      <c r="O255">
        <v>94.444444439999998</v>
      </c>
      <c r="P255" t="s">
        <v>398</v>
      </c>
    </row>
    <row r="256" spans="1:29">
      <c r="A256" t="s">
        <v>352</v>
      </c>
      <c r="B256" t="s">
        <v>739</v>
      </c>
      <c r="G256">
        <v>2005</v>
      </c>
      <c r="H256">
        <v>10</v>
      </c>
      <c r="I256">
        <v>8.9999999999999998E-4</v>
      </c>
      <c r="J256">
        <v>1.7000000000000001E-4</v>
      </c>
      <c r="K256">
        <v>3.3300000000000001E-3</v>
      </c>
      <c r="S256">
        <f>B255</f>
        <v>0</v>
      </c>
      <c r="T256">
        <f>A255</f>
        <v>0</v>
      </c>
      <c r="U256" t="e">
        <f>K255*$U$248/(1-EXP(-$U$248*H255))</f>
        <v>#DIV/0!</v>
      </c>
      <c r="V256">
        <f>I255</f>
        <v>0</v>
      </c>
      <c r="W256">
        <f>J255</f>
        <v>0</v>
      </c>
      <c r="X256">
        <f>X$248*E256</f>
        <v>0</v>
      </c>
      <c r="Z256" t="e">
        <f>SUM(U256:Y256)</f>
        <v>#DIV/0!</v>
      </c>
      <c r="AA256">
        <f>F220</f>
        <v>0</v>
      </c>
      <c r="AB256" t="e">
        <f>SUM(Z256:AA256)</f>
        <v>#DIV/0!</v>
      </c>
      <c r="AC256" t="s">
        <v>450</v>
      </c>
    </row>
    <row r="257" spans="1:29">
      <c r="C257" t="s">
        <v>98</v>
      </c>
      <c r="E257">
        <v>1</v>
      </c>
    </row>
    <row r="258" spans="1:29">
      <c r="C258" t="s">
        <v>514</v>
      </c>
      <c r="E258">
        <v>1</v>
      </c>
      <c r="U258" t="e">
        <f>U256*1000</f>
        <v>#DIV/0!</v>
      </c>
      <c r="V258">
        <f>V256*1000</f>
        <v>0</v>
      </c>
      <c r="W258">
        <f>W256*1000</f>
        <v>0</v>
      </c>
      <c r="X258">
        <f>X256*1000</f>
        <v>0</v>
      </c>
      <c r="Z258" t="e">
        <f>Z256*1000</f>
        <v>#DIV/0!</v>
      </c>
      <c r="AA258">
        <f>AA256*1000</f>
        <v>0</v>
      </c>
      <c r="AB258" t="e">
        <f>SUM(Z258:AA258)</f>
        <v>#DIV/0!</v>
      </c>
      <c r="AC258" t="s">
        <v>451</v>
      </c>
    </row>
    <row r="259" spans="1:29">
      <c r="C259" t="s">
        <v>1616</v>
      </c>
      <c r="E259">
        <v>2.9999999999999997E-4</v>
      </c>
      <c r="M259" t="s">
        <v>351</v>
      </c>
      <c r="O259">
        <v>83.333333330000002</v>
      </c>
      <c r="P259" t="s">
        <v>398</v>
      </c>
      <c r="U259" t="e">
        <f>U258/$AB258</f>
        <v>#DIV/0!</v>
      </c>
      <c r="V259" t="e">
        <f>V258/$AB258</f>
        <v>#DIV/0!</v>
      </c>
      <c r="W259" t="e">
        <f>W258/$AB258</f>
        <v>#DIV/0!</v>
      </c>
      <c r="X259" t="e">
        <f>X258/$AB258</f>
        <v>#DIV/0!</v>
      </c>
      <c r="Z259" t="e">
        <f>Z258/$AB258</f>
        <v>#DIV/0!</v>
      </c>
      <c r="AA259" t="e">
        <f>AA258/$AB258</f>
        <v>#DIV/0!</v>
      </c>
      <c r="AB259" t="e">
        <f>AB258/$AB258</f>
        <v>#DIV/0!</v>
      </c>
    </row>
    <row r="260" spans="1:29">
      <c r="A260" t="s">
        <v>786</v>
      </c>
      <c r="B260" t="s">
        <v>799</v>
      </c>
      <c r="G260">
        <v>2005</v>
      </c>
      <c r="H260">
        <v>10</v>
      </c>
      <c r="I260">
        <v>8.9999999999999998E-4</v>
      </c>
      <c r="J260">
        <v>1.7000000000000001E-4</v>
      </c>
      <c r="K260">
        <v>3.3300000000000001E-3</v>
      </c>
      <c r="S260">
        <f>B258</f>
        <v>0</v>
      </c>
      <c r="T260">
        <f>A258</f>
        <v>0</v>
      </c>
      <c r="U260" t="e">
        <f>K258*$U$248/(1-EXP(-$U$248*H258))</f>
        <v>#DIV/0!</v>
      </c>
      <c r="V260">
        <f>I258</f>
        <v>0</v>
      </c>
      <c r="W260">
        <f>J258</f>
        <v>0</v>
      </c>
      <c r="X260">
        <f>X$248*E259</f>
        <v>6.2999999999999992E-3</v>
      </c>
      <c r="Z260" t="e">
        <f>SUM(U260:Y260)</f>
        <v>#DIV/0!</v>
      </c>
      <c r="AA260">
        <f>F223</f>
        <v>0</v>
      </c>
      <c r="AB260" t="e">
        <f>SUM(Z260:AA260)</f>
        <v>#DIV/0!</v>
      </c>
      <c r="AC260" t="s">
        <v>450</v>
      </c>
    </row>
    <row r="261" spans="1:29">
      <c r="C261" t="s">
        <v>98</v>
      </c>
      <c r="E261">
        <v>1</v>
      </c>
    </row>
    <row r="262" spans="1:29">
      <c r="C262" t="s">
        <v>788</v>
      </c>
      <c r="E262">
        <v>1</v>
      </c>
      <c r="U262" t="e">
        <f>U260*1000</f>
        <v>#DIV/0!</v>
      </c>
      <c r="V262">
        <f>V260*1000</f>
        <v>0</v>
      </c>
      <c r="W262">
        <f>W260*1000</f>
        <v>0</v>
      </c>
      <c r="X262">
        <f>X260*1000</f>
        <v>6.2999999999999989</v>
      </c>
      <c r="Z262" t="e">
        <f>Z260*1000</f>
        <v>#DIV/0!</v>
      </c>
      <c r="AA262">
        <f>AA260*1000</f>
        <v>0</v>
      </c>
      <c r="AB262" t="e">
        <f>SUM(Z262:AA262)</f>
        <v>#DIV/0!</v>
      </c>
      <c r="AC262" t="s">
        <v>451</v>
      </c>
    </row>
    <row r="263" spans="1:29">
      <c r="C263" t="s">
        <v>1616</v>
      </c>
      <c r="E263">
        <v>2.9999999999999997E-4</v>
      </c>
      <c r="M263" t="s">
        <v>351</v>
      </c>
      <c r="O263">
        <v>83.333333330000002</v>
      </c>
      <c r="P263" t="s">
        <v>398</v>
      </c>
      <c r="U263" t="e">
        <f>U262/$AB262</f>
        <v>#DIV/0!</v>
      </c>
      <c r="V263" t="e">
        <f>V262/$AB262</f>
        <v>#DIV/0!</v>
      </c>
      <c r="W263" t="e">
        <f>W262/$AB262</f>
        <v>#DIV/0!</v>
      </c>
      <c r="X263" t="e">
        <f>X262/$AB262</f>
        <v>#DIV/0!</v>
      </c>
      <c r="Z263" t="e">
        <f>Z262/$AB262</f>
        <v>#DIV/0!</v>
      </c>
      <c r="AA263" t="e">
        <f>AA262/$AB262</f>
        <v>#DIV/0!</v>
      </c>
      <c r="AB263" t="e">
        <f>AB262/$AB262</f>
        <v>#DIV/0!</v>
      </c>
    </row>
    <row r="264" spans="1:29">
      <c r="A264" t="s">
        <v>740</v>
      </c>
      <c r="B264" t="s">
        <v>6</v>
      </c>
      <c r="G264">
        <v>2005</v>
      </c>
      <c r="H264">
        <v>10</v>
      </c>
      <c r="I264">
        <v>8.9999999999999998E-4</v>
      </c>
      <c r="J264">
        <v>1.7000000000000001E-4</v>
      </c>
      <c r="K264">
        <v>3.3300000000000001E-3</v>
      </c>
      <c r="S264" t="str">
        <f>B260</f>
        <v>Removal by Depl oi &amp; gasl fields (onshore)</v>
      </c>
      <c r="T264" t="str">
        <f>A260</f>
        <v>SINKDOGO</v>
      </c>
      <c r="U264">
        <f>K260*$U$248/(1-EXP(-$U$248*H260))</f>
        <v>4.0402820492506895E-4</v>
      </c>
      <c r="V264">
        <f>I260</f>
        <v>8.9999999999999998E-4</v>
      </c>
      <c r="W264">
        <f>J260</f>
        <v>1.7000000000000001E-4</v>
      </c>
      <c r="X264">
        <f>X$248*E262</f>
        <v>21</v>
      </c>
      <c r="Z264">
        <f>SUM(U264:X264)</f>
        <v>21.001474028204925</v>
      </c>
      <c r="AA264">
        <f>F221</f>
        <v>0</v>
      </c>
      <c r="AB264">
        <f>SUM(Z264:AA264)</f>
        <v>21.001474028204925</v>
      </c>
      <c r="AC264" t="s">
        <v>450</v>
      </c>
    </row>
    <row r="265" spans="1:29">
      <c r="C265" t="s">
        <v>98</v>
      </c>
      <c r="E265">
        <v>1</v>
      </c>
    </row>
    <row r="266" spans="1:29">
      <c r="C266" t="s">
        <v>516</v>
      </c>
      <c r="E266">
        <v>1</v>
      </c>
      <c r="U266">
        <f>U264*1000</f>
        <v>0.40402820492506897</v>
      </c>
      <c r="V266">
        <f>V264*1000</f>
        <v>0.9</v>
      </c>
      <c r="W266">
        <f>W264*1000</f>
        <v>0.17</v>
      </c>
      <c r="X266">
        <f>X264*1000</f>
        <v>21000</v>
      </c>
      <c r="Z266">
        <f>Z264*1000</f>
        <v>21001.474028204924</v>
      </c>
      <c r="AA266">
        <f>AA264*1000</f>
        <v>0</v>
      </c>
      <c r="AB266">
        <f>SUM(Z266:AA266)</f>
        <v>21001.474028204924</v>
      </c>
      <c r="AC266" t="s">
        <v>451</v>
      </c>
    </row>
    <row r="267" spans="1:29">
      <c r="C267" t="s">
        <v>1616</v>
      </c>
      <c r="E267">
        <v>2.9999999999999997E-4</v>
      </c>
      <c r="M267" t="s">
        <v>351</v>
      </c>
      <c r="O267">
        <v>83.333333330000002</v>
      </c>
      <c r="P267" t="s">
        <v>398</v>
      </c>
      <c r="U267">
        <f>U266/$AB266</f>
        <v>1.9238087973370828E-5</v>
      </c>
      <c r="V267">
        <f>V266/$AB266</f>
        <v>4.2854134847454153E-5</v>
      </c>
      <c r="W267">
        <f>W266/$AB266</f>
        <v>8.0946699156302298E-6</v>
      </c>
      <c r="X267">
        <f>X266/$AB266</f>
        <v>0.99992981310726359</v>
      </c>
      <c r="Z267">
        <f>Z266/$AB266</f>
        <v>1</v>
      </c>
      <c r="AA267">
        <f>AA266/$AB266</f>
        <v>0</v>
      </c>
      <c r="AB267">
        <f>AB266/$AB266</f>
        <v>1</v>
      </c>
    </row>
    <row r="268" spans="1:29">
      <c r="A268" t="s">
        <v>7</v>
      </c>
      <c r="B268" t="s">
        <v>8</v>
      </c>
      <c r="G268">
        <v>2005</v>
      </c>
      <c r="H268">
        <v>10</v>
      </c>
      <c r="I268">
        <v>1.8E-3</v>
      </c>
      <c r="J268">
        <v>3.5E-4</v>
      </c>
      <c r="K268">
        <v>7.0000000000000001E-3</v>
      </c>
      <c r="S268">
        <f>B263</f>
        <v>0</v>
      </c>
      <c r="T268">
        <f>A263</f>
        <v>0</v>
      </c>
      <c r="U268" t="e">
        <f>K263*$U$248/(1-EXP(-$U$248*H263))</f>
        <v>#DIV/0!</v>
      </c>
      <c r="V268">
        <f>I263</f>
        <v>0</v>
      </c>
      <c r="W268">
        <f>J263</f>
        <v>0</v>
      </c>
      <c r="X268">
        <f>X$248*E264</f>
        <v>0</v>
      </c>
      <c r="Z268" t="e">
        <f>SUM(U268:Y268)</f>
        <v>#DIV/0!</v>
      </c>
      <c r="AA268">
        <f>F223</f>
        <v>0</v>
      </c>
      <c r="AB268" t="e">
        <f>SUM(Z268:AA268)</f>
        <v>#DIV/0!</v>
      </c>
      <c r="AC268" t="s">
        <v>450</v>
      </c>
    </row>
    <row r="269" spans="1:29">
      <c r="C269" t="s">
        <v>98</v>
      </c>
      <c r="E269">
        <v>1</v>
      </c>
    </row>
    <row r="270" spans="1:29">
      <c r="C270" t="s">
        <v>518</v>
      </c>
      <c r="E270">
        <v>1</v>
      </c>
      <c r="U270" t="e">
        <f>U268*1000</f>
        <v>#DIV/0!</v>
      </c>
      <c r="V270">
        <f>V268*1000</f>
        <v>0</v>
      </c>
      <c r="W270">
        <f>W268*1000</f>
        <v>0</v>
      </c>
      <c r="X270">
        <f>X268*1000</f>
        <v>0</v>
      </c>
      <c r="Z270" t="e">
        <f>Z268*1000</f>
        <v>#DIV/0!</v>
      </c>
      <c r="AA270">
        <f>AA268*1000</f>
        <v>0</v>
      </c>
      <c r="AB270" t="e">
        <f>SUM(Z270:AA270)</f>
        <v>#DIV/0!</v>
      </c>
      <c r="AC270" t="s">
        <v>451</v>
      </c>
    </row>
    <row r="271" spans="1:29">
      <c r="C271" t="s">
        <v>1616</v>
      </c>
      <c r="E271">
        <v>2.9999999999999997E-4</v>
      </c>
      <c r="M271" t="s">
        <v>351</v>
      </c>
      <c r="O271">
        <v>83.333333330000002</v>
      </c>
      <c r="P271" t="s">
        <v>398</v>
      </c>
      <c r="U271" t="e">
        <f>U270/$AB270</f>
        <v>#DIV/0!</v>
      </c>
      <c r="V271" t="e">
        <f>V270/$AB270</f>
        <v>#DIV/0!</v>
      </c>
      <c r="W271" t="e">
        <f>W270/$AB270</f>
        <v>#DIV/0!</v>
      </c>
      <c r="X271" t="e">
        <f>X270/$AB270</f>
        <v>#DIV/0!</v>
      </c>
      <c r="Z271" t="e">
        <f>Z270/$AB270</f>
        <v>#DIV/0!</v>
      </c>
      <c r="AA271" t="e">
        <f>AA270/$AB270</f>
        <v>#DIV/0!</v>
      </c>
      <c r="AB271" t="e">
        <f>AB270/$AB270</f>
        <v>#DIV/0!</v>
      </c>
    </row>
    <row r="272" spans="1:29">
      <c r="A272" t="s">
        <v>9</v>
      </c>
      <c r="B272" t="s">
        <v>10</v>
      </c>
      <c r="G272">
        <v>2005</v>
      </c>
      <c r="H272">
        <v>10</v>
      </c>
      <c r="I272">
        <v>1.8E-3</v>
      </c>
      <c r="J272">
        <v>3.5E-4</v>
      </c>
      <c r="K272">
        <v>7.0000000000000001E-3</v>
      </c>
      <c r="S272">
        <f>B266</f>
        <v>0</v>
      </c>
      <c r="T272">
        <f>A266</f>
        <v>0</v>
      </c>
      <c r="U272" t="e">
        <f>K266*$U$248/(1-EXP(-$U$248*H266))</f>
        <v>#DIV/0!</v>
      </c>
      <c r="V272">
        <f>I266</f>
        <v>0</v>
      </c>
      <c r="W272">
        <f>J266</f>
        <v>0</v>
      </c>
      <c r="X272">
        <f>X$248*E267</f>
        <v>6.2999999999999992E-3</v>
      </c>
      <c r="Z272" t="e">
        <f>SUM(U272:Y272)</f>
        <v>#DIV/0!</v>
      </c>
      <c r="AA272">
        <f>F224</f>
        <v>0</v>
      </c>
      <c r="AB272" t="e">
        <f>SUM(Z272:AA272)</f>
        <v>#DIV/0!</v>
      </c>
      <c r="AC272" t="s">
        <v>450</v>
      </c>
    </row>
    <row r="273" spans="1:29">
      <c r="C273" t="s">
        <v>98</v>
      </c>
      <c r="E273">
        <v>1</v>
      </c>
    </row>
    <row r="274" spans="1:29">
      <c r="C274" t="s">
        <v>520</v>
      </c>
      <c r="E274">
        <v>1</v>
      </c>
      <c r="U274" t="e">
        <f>U272*1000</f>
        <v>#DIV/0!</v>
      </c>
      <c r="V274">
        <f>V272*1000</f>
        <v>0</v>
      </c>
      <c r="W274">
        <f>W272*1000</f>
        <v>0</v>
      </c>
      <c r="X274">
        <f>X272*1000</f>
        <v>6.2999999999999989</v>
      </c>
      <c r="Z274" t="e">
        <f>Z272*1000</f>
        <v>#DIV/0!</v>
      </c>
      <c r="AA274">
        <f>AA272*1000</f>
        <v>0</v>
      </c>
      <c r="AB274" t="e">
        <f>SUM(Z274:AA274)</f>
        <v>#DIV/0!</v>
      </c>
      <c r="AC274" t="s">
        <v>451</v>
      </c>
    </row>
    <row r="275" spans="1:29">
      <c r="C275" t="s">
        <v>1616</v>
      </c>
      <c r="E275">
        <v>2.9999999999999997E-4</v>
      </c>
      <c r="M275" t="s">
        <v>351</v>
      </c>
      <c r="O275">
        <v>83.333333330000002</v>
      </c>
      <c r="P275" t="s">
        <v>398</v>
      </c>
      <c r="U275" t="e">
        <f>U274/$AB274</f>
        <v>#DIV/0!</v>
      </c>
      <c r="V275" t="e">
        <f>V274/$AB274</f>
        <v>#DIV/0!</v>
      </c>
      <c r="W275" t="e">
        <f>W274/$AB274</f>
        <v>#DIV/0!</v>
      </c>
      <c r="X275" t="e">
        <f>X274/$AB274</f>
        <v>#DIV/0!</v>
      </c>
      <c r="Z275" t="e">
        <f>Z274/$AB274</f>
        <v>#DIV/0!</v>
      </c>
      <c r="AA275" t="e">
        <f>AA274/$AB274</f>
        <v>#DIV/0!</v>
      </c>
      <c r="AB275" t="e">
        <f>AB274/$AB274</f>
        <v>#DIV/0!</v>
      </c>
    </row>
    <row r="276" spans="1:29">
      <c r="A276" t="s">
        <v>789</v>
      </c>
      <c r="B276" t="s">
        <v>800</v>
      </c>
      <c r="G276">
        <v>2005</v>
      </c>
      <c r="H276">
        <v>10</v>
      </c>
      <c r="I276">
        <v>1.8E-3</v>
      </c>
      <c r="J276">
        <v>3.5E-4</v>
      </c>
      <c r="K276">
        <v>7.0000000000000001E-3</v>
      </c>
      <c r="S276" t="str">
        <f>B268</f>
        <v>Removal by Depl oil fields (offshore)</v>
      </c>
      <c r="T276" t="str">
        <f>A268</f>
        <v>SINKDOF</v>
      </c>
      <c r="U276">
        <f>K268*$U$248/(1-EXP(-$U$248*H268))</f>
        <v>8.4930853888152632E-4</v>
      </c>
      <c r="V276">
        <f>I268</f>
        <v>1.8E-3</v>
      </c>
      <c r="W276">
        <f>J268</f>
        <v>3.5E-4</v>
      </c>
      <c r="X276">
        <f>X$248*E270</f>
        <v>21</v>
      </c>
      <c r="Z276">
        <f>SUM(U276:Y276)</f>
        <v>21.002999308538882</v>
      </c>
      <c r="AA276">
        <f>F229</f>
        <v>0</v>
      </c>
      <c r="AB276">
        <f>SUM(Z276:AA276)</f>
        <v>21.002999308538882</v>
      </c>
      <c r="AC276" t="s">
        <v>450</v>
      </c>
    </row>
    <row r="277" spans="1:29">
      <c r="C277" t="s">
        <v>98</v>
      </c>
      <c r="E277">
        <v>1</v>
      </c>
    </row>
    <row r="278" spans="1:29">
      <c r="C278" t="s">
        <v>793</v>
      </c>
      <c r="E278">
        <v>1</v>
      </c>
      <c r="U278">
        <f>U276*1000</f>
        <v>0.84930853888152635</v>
      </c>
      <c r="V278">
        <f>V276*1000</f>
        <v>1.8</v>
      </c>
      <c r="W278">
        <f>W276*1000</f>
        <v>0.35</v>
      </c>
      <c r="X278">
        <f>X276*1000</f>
        <v>21000</v>
      </c>
      <c r="Z278">
        <f>Z276*1000</f>
        <v>21002.999308538881</v>
      </c>
      <c r="AA278">
        <f>AA276*1000</f>
        <v>0</v>
      </c>
      <c r="AB278">
        <f>SUM(Z278:AA278)</f>
        <v>21002.999308538881</v>
      </c>
      <c r="AC278" t="s">
        <v>451</v>
      </c>
    </row>
    <row r="279" spans="1:29">
      <c r="C279" t="s">
        <v>1616</v>
      </c>
      <c r="E279">
        <v>2.9999999999999997E-4</v>
      </c>
      <c r="M279" t="s">
        <v>351</v>
      </c>
      <c r="O279">
        <v>83.333333330000002</v>
      </c>
      <c r="P279" t="s">
        <v>398</v>
      </c>
      <c r="U279">
        <f>U278/$AB278</f>
        <v>4.0437488303693628E-5</v>
      </c>
      <c r="V279">
        <f>V278/$AB278</f>
        <v>8.5702045386831988E-5</v>
      </c>
      <c r="W279">
        <f>W278/$AB278</f>
        <v>1.6664286602995105E-5</v>
      </c>
      <c r="X279">
        <f>X278/$AB278</f>
        <v>0.99985719617970648</v>
      </c>
      <c r="Z279">
        <f>Z278/$AB278</f>
        <v>1</v>
      </c>
      <c r="AA279">
        <f>AA278/$AB278</f>
        <v>0</v>
      </c>
      <c r="AB279">
        <f>AB278/$AB278</f>
        <v>1</v>
      </c>
    </row>
    <row r="280" spans="1:29">
      <c r="A280" t="s">
        <v>11</v>
      </c>
      <c r="B280" t="s">
        <v>486</v>
      </c>
      <c r="G280">
        <v>2005</v>
      </c>
      <c r="H280">
        <v>10</v>
      </c>
      <c r="I280">
        <v>0.03</v>
      </c>
      <c r="J280">
        <v>2.5000000000000001E-3</v>
      </c>
      <c r="K280">
        <v>5.0000000000000001E-3</v>
      </c>
      <c r="S280">
        <f>B271</f>
        <v>0</v>
      </c>
      <c r="T280">
        <f>A271</f>
        <v>0</v>
      </c>
      <c r="U280" t="e">
        <f>K271*$U$248/(1-EXP(-$U$248*H271))</f>
        <v>#DIV/0!</v>
      </c>
      <c r="V280">
        <f>I271</f>
        <v>0</v>
      </c>
      <c r="W280">
        <f>J271</f>
        <v>0</v>
      </c>
      <c r="X280">
        <f>X$248*E274</f>
        <v>21</v>
      </c>
      <c r="Y280">
        <f>Z$248*F272</f>
        <v>0</v>
      </c>
      <c r="Z280" t="e">
        <f>SUM(U280:Y280)</f>
        <v>#DIV/0!</v>
      </c>
      <c r="AA280">
        <f>F226</f>
        <v>0</v>
      </c>
      <c r="AB280" t="e">
        <f>SUM(Z280:AA280)</f>
        <v>#DIV/0!</v>
      </c>
      <c r="AC280" t="s">
        <v>450</v>
      </c>
    </row>
    <row r="281" spans="1:29">
      <c r="C281" t="s">
        <v>98</v>
      </c>
      <c r="E281">
        <v>1</v>
      </c>
    </row>
    <row r="282" spans="1:29">
      <c r="C282" t="s">
        <v>522</v>
      </c>
      <c r="E282">
        <v>1</v>
      </c>
      <c r="U282" t="e">
        <f t="shared" ref="U282:AA282" si="2">U280*1000</f>
        <v>#DIV/0!</v>
      </c>
      <c r="V282">
        <f t="shared" si="2"/>
        <v>0</v>
      </c>
      <c r="W282">
        <f t="shared" si="2"/>
        <v>0</v>
      </c>
      <c r="X282">
        <f t="shared" si="2"/>
        <v>21000</v>
      </c>
      <c r="Y282">
        <f t="shared" si="2"/>
        <v>0</v>
      </c>
      <c r="Z282" t="e">
        <f t="shared" si="2"/>
        <v>#DIV/0!</v>
      </c>
      <c r="AA282">
        <f t="shared" si="2"/>
        <v>0</v>
      </c>
      <c r="AB282" t="e">
        <f>SUM(Z282:AA282)</f>
        <v>#DIV/0!</v>
      </c>
      <c r="AC282" t="s">
        <v>451</v>
      </c>
    </row>
    <row r="283" spans="1:29">
      <c r="D283" t="s">
        <v>270</v>
      </c>
      <c r="F283">
        <v>3.7000000000000002E-3</v>
      </c>
      <c r="M283" t="s">
        <v>351</v>
      </c>
      <c r="U283" t="e">
        <f t="shared" ref="U283:AB283" si="3">U282/$AB282</f>
        <v>#DIV/0!</v>
      </c>
      <c r="V283" t="e">
        <f t="shared" si="3"/>
        <v>#DIV/0!</v>
      </c>
      <c r="W283" t="e">
        <f t="shared" si="3"/>
        <v>#DIV/0!</v>
      </c>
      <c r="X283" t="e">
        <f t="shared" si="3"/>
        <v>#DIV/0!</v>
      </c>
      <c r="Y283" t="e">
        <f t="shared" si="3"/>
        <v>#DIV/0!</v>
      </c>
      <c r="Z283" t="e">
        <f t="shared" si="3"/>
        <v>#DIV/0!</v>
      </c>
      <c r="AA283" t="e">
        <f t="shared" si="3"/>
        <v>#DIV/0!</v>
      </c>
      <c r="AB283" t="e">
        <f t="shared" si="3"/>
        <v>#DIV/0!</v>
      </c>
    </row>
    <row r="284" spans="1:29">
      <c r="C284" t="s">
        <v>1616</v>
      </c>
      <c r="E284">
        <v>2.5000000000000001E-4</v>
      </c>
      <c r="M284" t="s">
        <v>351</v>
      </c>
      <c r="O284">
        <v>69.444444439999998</v>
      </c>
      <c r="P284" t="s">
        <v>398</v>
      </c>
    </row>
    <row r="285" spans="1:29">
      <c r="A285" t="s">
        <v>487</v>
      </c>
      <c r="B285" t="s">
        <v>328</v>
      </c>
      <c r="G285">
        <v>2005</v>
      </c>
      <c r="H285">
        <v>10</v>
      </c>
      <c r="I285">
        <v>4.4999999999999998E-2</v>
      </c>
      <c r="J285">
        <v>5.0000000000000001E-3</v>
      </c>
      <c r="K285">
        <v>0.01</v>
      </c>
      <c r="S285">
        <f>B275</f>
        <v>0</v>
      </c>
      <c r="T285">
        <f>A275</f>
        <v>0</v>
      </c>
      <c r="U285" t="e">
        <f>K275*$U$248/(1-EXP(-$U$248*H275))</f>
        <v>#DIV/0!</v>
      </c>
      <c r="V285">
        <f>I275</f>
        <v>0</v>
      </c>
      <c r="W285">
        <f>J275</f>
        <v>0</v>
      </c>
      <c r="X285">
        <f>X$248*E278</f>
        <v>21</v>
      </c>
      <c r="Y285">
        <f>Z$248*F276</f>
        <v>0</v>
      </c>
      <c r="Z285" t="e">
        <f>SUM(U285:Y285)</f>
        <v>#DIV/0!</v>
      </c>
      <c r="AA285">
        <f>F227</f>
        <v>0</v>
      </c>
      <c r="AB285" t="e">
        <f>SUM(Z285:AA285)</f>
        <v>#DIV/0!</v>
      </c>
      <c r="AC285" t="s">
        <v>450</v>
      </c>
    </row>
    <row r="286" spans="1:29">
      <c r="C286" t="s">
        <v>98</v>
      </c>
      <c r="E286">
        <v>1</v>
      </c>
    </row>
    <row r="287" spans="1:29">
      <c r="C287" t="s">
        <v>524</v>
      </c>
      <c r="E287">
        <v>1</v>
      </c>
      <c r="U287" t="e">
        <f t="shared" ref="U287:AA287" si="4">U285*1000</f>
        <v>#DIV/0!</v>
      </c>
      <c r="V287">
        <f t="shared" si="4"/>
        <v>0</v>
      </c>
      <c r="W287">
        <f t="shared" si="4"/>
        <v>0</v>
      </c>
      <c r="X287">
        <f t="shared" si="4"/>
        <v>21000</v>
      </c>
      <c r="Y287">
        <f t="shared" si="4"/>
        <v>0</v>
      </c>
      <c r="Z287" t="e">
        <f t="shared" si="4"/>
        <v>#DIV/0!</v>
      </c>
      <c r="AA287">
        <f t="shared" si="4"/>
        <v>0</v>
      </c>
      <c r="AB287" t="e">
        <f>SUM(Z287:AA287)</f>
        <v>#DIV/0!</v>
      </c>
      <c r="AC287" t="s">
        <v>451</v>
      </c>
    </row>
    <row r="288" spans="1:29">
      <c r="D288" t="s">
        <v>270</v>
      </c>
      <c r="F288">
        <v>3.7000000000000002E-3</v>
      </c>
      <c r="M288" t="s">
        <v>351</v>
      </c>
      <c r="U288" t="e">
        <f t="shared" ref="U288:AB288" si="5">U287/$AB287</f>
        <v>#DIV/0!</v>
      </c>
      <c r="V288" t="e">
        <f t="shared" si="5"/>
        <v>#DIV/0!</v>
      </c>
      <c r="W288" t="e">
        <f t="shared" si="5"/>
        <v>#DIV/0!</v>
      </c>
      <c r="X288" t="e">
        <f t="shared" si="5"/>
        <v>#DIV/0!</v>
      </c>
      <c r="Y288" t="e">
        <f t="shared" si="5"/>
        <v>#DIV/0!</v>
      </c>
      <c r="Z288" t="e">
        <f t="shared" si="5"/>
        <v>#DIV/0!</v>
      </c>
      <c r="AA288" t="e">
        <f t="shared" si="5"/>
        <v>#DIV/0!</v>
      </c>
      <c r="AB288" t="e">
        <f t="shared" si="5"/>
        <v>#DIV/0!</v>
      </c>
    </row>
    <row r="289" spans="1:29">
      <c r="C289" t="s">
        <v>1616</v>
      </c>
      <c r="E289">
        <v>4.0000000000000002E-4</v>
      </c>
      <c r="M289" t="s">
        <v>351</v>
      </c>
      <c r="O289">
        <v>111.1111111</v>
      </c>
      <c r="P289" t="s">
        <v>398</v>
      </c>
    </row>
    <row r="290" spans="1:29">
      <c r="A290" t="s">
        <v>783</v>
      </c>
      <c r="B290" t="s">
        <v>807</v>
      </c>
      <c r="G290">
        <v>2005</v>
      </c>
      <c r="H290">
        <v>10</v>
      </c>
      <c r="I290">
        <v>4.4999999999999998E-2</v>
      </c>
      <c r="J290">
        <v>5.0000000000000001E-3</v>
      </c>
      <c r="K290">
        <v>0.01</v>
      </c>
      <c r="S290">
        <f>B279</f>
        <v>0</v>
      </c>
      <c r="T290">
        <f>A279</f>
        <v>0</v>
      </c>
      <c r="U290" t="e">
        <f>K279*$U$248/(1-EXP(-$U$248*H279))</f>
        <v>#DIV/0!</v>
      </c>
      <c r="V290">
        <f>I279</f>
        <v>0</v>
      </c>
      <c r="W290">
        <f>J279</f>
        <v>0</v>
      </c>
      <c r="X290">
        <f>X$248*E282</f>
        <v>21</v>
      </c>
      <c r="Y290">
        <f>Z$248*F280</f>
        <v>0</v>
      </c>
      <c r="Z290" t="e">
        <f>SUM(U290:Y290)</f>
        <v>#DIV/0!</v>
      </c>
      <c r="AA290">
        <f>F231</f>
        <v>5.45E-3</v>
      </c>
      <c r="AB290" t="e">
        <f>SUM(Z290:AA290)</f>
        <v>#DIV/0!</v>
      </c>
      <c r="AC290" t="s">
        <v>450</v>
      </c>
    </row>
    <row r="291" spans="1:29">
      <c r="C291" t="s">
        <v>98</v>
      </c>
      <c r="E291">
        <v>1</v>
      </c>
    </row>
    <row r="292" spans="1:29">
      <c r="C292" t="s">
        <v>785</v>
      </c>
      <c r="E292">
        <v>1</v>
      </c>
      <c r="U292" t="e">
        <f>U290*1000</f>
        <v>#DIV/0!</v>
      </c>
      <c r="V292">
        <f t="shared" ref="V292:AA292" si="6">V290*1000</f>
        <v>0</v>
      </c>
      <c r="W292">
        <f t="shared" si="6"/>
        <v>0</v>
      </c>
      <c r="X292">
        <f t="shared" si="6"/>
        <v>21000</v>
      </c>
      <c r="Y292">
        <f t="shared" si="6"/>
        <v>0</v>
      </c>
      <c r="Z292" t="e">
        <f t="shared" si="6"/>
        <v>#DIV/0!</v>
      </c>
      <c r="AA292">
        <f t="shared" si="6"/>
        <v>5.45</v>
      </c>
      <c r="AB292" t="e">
        <f>SUM(Z292:AA292)</f>
        <v>#DIV/0!</v>
      </c>
      <c r="AC292" t="s">
        <v>451</v>
      </c>
    </row>
    <row r="293" spans="1:29">
      <c r="D293" t="s">
        <v>270</v>
      </c>
      <c r="F293">
        <v>3.7000000000000002E-3</v>
      </c>
      <c r="M293" t="s">
        <v>351</v>
      </c>
      <c r="U293" t="e">
        <f t="shared" ref="U293:AB293" si="7">U292/$AB292</f>
        <v>#DIV/0!</v>
      </c>
      <c r="V293" t="e">
        <f t="shared" si="7"/>
        <v>#DIV/0!</v>
      </c>
      <c r="W293" t="e">
        <f t="shared" si="7"/>
        <v>#DIV/0!</v>
      </c>
      <c r="X293" t="e">
        <f t="shared" si="7"/>
        <v>#DIV/0!</v>
      </c>
      <c r="Y293" t="e">
        <f t="shared" si="7"/>
        <v>#DIV/0!</v>
      </c>
      <c r="Z293" t="e">
        <f t="shared" si="7"/>
        <v>#DIV/0!</v>
      </c>
      <c r="AA293" t="e">
        <f t="shared" si="7"/>
        <v>#DIV/0!</v>
      </c>
      <c r="AB293" t="e">
        <f t="shared" si="7"/>
        <v>#DIV/0!</v>
      </c>
    </row>
    <row r="294" spans="1:29">
      <c r="C294" t="s">
        <v>1616</v>
      </c>
      <c r="E294">
        <v>4.0000000000000002E-4</v>
      </c>
      <c r="M294" t="s">
        <v>351</v>
      </c>
      <c r="O294">
        <v>111.1111111</v>
      </c>
      <c r="P294" t="s">
        <v>398</v>
      </c>
    </row>
    <row r="295" spans="1:29">
      <c r="A295" t="s">
        <v>801</v>
      </c>
      <c r="B295" t="s">
        <v>791</v>
      </c>
      <c r="G295">
        <v>2005</v>
      </c>
      <c r="H295">
        <v>10</v>
      </c>
      <c r="I295">
        <v>1E-3</v>
      </c>
      <c r="J295">
        <v>1.5E-3</v>
      </c>
      <c r="K295">
        <v>5.0000000000000001E-3</v>
      </c>
      <c r="S295">
        <f>B283</f>
        <v>0</v>
      </c>
      <c r="T295">
        <f>A283</f>
        <v>0</v>
      </c>
      <c r="U295" t="e">
        <f>K283*$U$248/(1-EXP(-$U$248*H283))</f>
        <v>#DIV/0!</v>
      </c>
      <c r="V295">
        <f>I283</f>
        <v>0</v>
      </c>
      <c r="W295">
        <f>J283</f>
        <v>0</v>
      </c>
      <c r="X295">
        <f>X$248*E284</f>
        <v>5.2500000000000003E-3</v>
      </c>
      <c r="Z295" t="e">
        <f>SUM(U295:Y295)</f>
        <v>#DIV/0!</v>
      </c>
      <c r="AA295">
        <f>F229</f>
        <v>0</v>
      </c>
      <c r="AB295" t="e">
        <f>SUM(Z295:AA295)</f>
        <v>#DIV/0!</v>
      </c>
      <c r="AC295" t="s">
        <v>450</v>
      </c>
    </row>
    <row r="296" spans="1:29">
      <c r="C296" t="s">
        <v>98</v>
      </c>
      <c r="E296">
        <v>1</v>
      </c>
    </row>
    <row r="297" spans="1:29">
      <c r="C297" t="s">
        <v>803</v>
      </c>
      <c r="E297">
        <v>1</v>
      </c>
      <c r="U297" t="e">
        <f>U295*1000</f>
        <v>#DIV/0!</v>
      </c>
      <c r="V297">
        <f>V295*1000</f>
        <v>0</v>
      </c>
      <c r="W297">
        <f>W295*1000</f>
        <v>0</v>
      </c>
      <c r="X297">
        <f>X295*1000</f>
        <v>5.25</v>
      </c>
      <c r="Z297" t="e">
        <f>Z295*1000</f>
        <v>#DIV/0!</v>
      </c>
      <c r="AA297">
        <f>AA295*1000</f>
        <v>0</v>
      </c>
      <c r="AB297" t="e">
        <f>SUM(Z297:AA297)</f>
        <v>#DIV/0!</v>
      </c>
      <c r="AC297" t="s">
        <v>451</v>
      </c>
    </row>
    <row r="298" spans="1:29">
      <c r="C298" t="s">
        <v>1616</v>
      </c>
      <c r="E298">
        <v>2.9999999999999997E-4</v>
      </c>
      <c r="M298" t="s">
        <v>351</v>
      </c>
      <c r="O298">
        <v>83.333333330000002</v>
      </c>
      <c r="P298" t="s">
        <v>398</v>
      </c>
      <c r="U298" t="e">
        <f>U297/$AB297</f>
        <v>#DIV/0!</v>
      </c>
      <c r="V298" t="e">
        <f>V297/$AB297</f>
        <v>#DIV/0!</v>
      </c>
      <c r="W298" t="e">
        <f>W297/$AB297</f>
        <v>#DIV/0!</v>
      </c>
      <c r="X298" t="e">
        <f>X297/$AB297</f>
        <v>#DIV/0!</v>
      </c>
      <c r="Z298" t="e">
        <f>Z297/$AB297</f>
        <v>#DIV/0!</v>
      </c>
      <c r="AA298" t="e">
        <f>AA297/$AB297</f>
        <v>#DIV/0!</v>
      </c>
      <c r="AB298" t="e">
        <f>AB297/$AB297</f>
        <v>#DIV/0!</v>
      </c>
    </row>
    <row r="299" spans="1:29">
      <c r="A299" t="s">
        <v>804</v>
      </c>
      <c r="B299" t="s">
        <v>792</v>
      </c>
      <c r="G299">
        <v>2005</v>
      </c>
      <c r="H299">
        <v>10</v>
      </c>
      <c r="I299">
        <v>1E-3</v>
      </c>
      <c r="J299">
        <v>1.5E-3</v>
      </c>
      <c r="K299">
        <v>5.0000000000000001E-3</v>
      </c>
      <c r="S299" t="str">
        <f>B285</f>
        <v>Removal by Enhanced Coalbed Meth recov &gt;1000 m</v>
      </c>
      <c r="T299" t="str">
        <f>A285</f>
        <v>SINKCB2</v>
      </c>
      <c r="U299">
        <f>K285*$U$248/(1-EXP(-$U$248*H285))</f>
        <v>1.2132979126878948E-3</v>
      </c>
      <c r="V299">
        <f>I285</f>
        <v>4.4999999999999998E-2</v>
      </c>
      <c r="W299">
        <f>J285</f>
        <v>5.0000000000000001E-3</v>
      </c>
      <c r="X299">
        <f>X$248*E287</f>
        <v>21</v>
      </c>
      <c r="Z299">
        <f>SUM(U299:Y299)</f>
        <v>21.051213297912689</v>
      </c>
      <c r="AA299">
        <f>F232</f>
        <v>1.3640000000000001E-2</v>
      </c>
      <c r="AB299">
        <f>SUM(Z299:AA299)</f>
        <v>21.064853297912688</v>
      </c>
      <c r="AC299" t="s">
        <v>450</v>
      </c>
    </row>
    <row r="300" spans="1:29">
      <c r="C300" t="s">
        <v>98</v>
      </c>
      <c r="E300">
        <v>1</v>
      </c>
    </row>
    <row r="301" spans="1:29">
      <c r="C301" t="s">
        <v>802</v>
      </c>
      <c r="E301">
        <v>1</v>
      </c>
      <c r="U301">
        <f>U299*1000</f>
        <v>1.2132979126878949</v>
      </c>
      <c r="V301">
        <f>V299*1000</f>
        <v>45</v>
      </c>
      <c r="W301">
        <f>W299*1000</f>
        <v>5</v>
      </c>
      <c r="X301">
        <f>X299*1000</f>
        <v>21000</v>
      </c>
      <c r="Z301">
        <f>Z299*1000</f>
        <v>21051.213297912687</v>
      </c>
      <c r="AA301">
        <f>AA299*1000</f>
        <v>13.64</v>
      </c>
      <c r="AB301">
        <f>SUM(Z301:AA301)</f>
        <v>21064.853297912687</v>
      </c>
      <c r="AC301" t="s">
        <v>451</v>
      </c>
    </row>
    <row r="302" spans="1:29">
      <c r="C302" t="s">
        <v>1616</v>
      </c>
      <c r="E302">
        <v>2.9999999999999997E-4</v>
      </c>
      <c r="M302" t="s">
        <v>351</v>
      </c>
      <c r="O302">
        <v>83.333333330000002</v>
      </c>
      <c r="P302" t="s">
        <v>398</v>
      </c>
      <c r="U302">
        <f>U301/$AB301</f>
        <v>5.7598213266841049E-5</v>
      </c>
      <c r="V302">
        <f>V301/$AB301</f>
        <v>2.136259833552178E-3</v>
      </c>
      <c r="W302">
        <f>W301/$AB301</f>
        <v>2.3736220372801975E-4</v>
      </c>
      <c r="X302">
        <f>X301/$AB301</f>
        <v>0.99692125565768297</v>
      </c>
      <c r="Z302">
        <f>Z301/$AB301</f>
        <v>0.99935247590822995</v>
      </c>
      <c r="AA302">
        <f>AA301/$AB301</f>
        <v>6.4752409177003787E-4</v>
      </c>
      <c r="AB302">
        <f>AB301/$AB301</f>
        <v>1</v>
      </c>
    </row>
    <row r="303" spans="1:29">
      <c r="A303" t="s">
        <v>946</v>
      </c>
      <c r="B303" t="s">
        <v>287</v>
      </c>
      <c r="G303">
        <v>2005</v>
      </c>
      <c r="H303">
        <v>25</v>
      </c>
      <c r="I303">
        <v>1.5E-3</v>
      </c>
      <c r="J303">
        <v>0.01</v>
      </c>
      <c r="K303">
        <v>0.2</v>
      </c>
      <c r="S303">
        <f>B288</f>
        <v>0</v>
      </c>
      <c r="T303">
        <f>A288</f>
        <v>0</v>
      </c>
      <c r="U303" t="e">
        <f>K288*$U$248/(1-EXP(-$U$248*H288))</f>
        <v>#DIV/0!</v>
      </c>
      <c r="V303">
        <f>I288</f>
        <v>0</v>
      </c>
      <c r="W303">
        <f>J288</f>
        <v>0</v>
      </c>
      <c r="X303">
        <f>X$248*E289</f>
        <v>8.4000000000000012E-3</v>
      </c>
      <c r="Z303" t="e">
        <f>SUM(U303:Y303)</f>
        <v>#DIV/0!</v>
      </c>
      <c r="AB303" t="e">
        <f>SUM(Z303:AA303)</f>
        <v>#DIV/0!</v>
      </c>
      <c r="AC303" t="s">
        <v>450</v>
      </c>
    </row>
    <row r="304" spans="1:29">
      <c r="A304" t="s">
        <v>5</v>
      </c>
      <c r="C304" t="s">
        <v>1616</v>
      </c>
      <c r="E304">
        <v>1.1999999999999999E-3</v>
      </c>
      <c r="M304" t="s">
        <v>351</v>
      </c>
      <c r="O304">
        <v>333.33333329999999</v>
      </c>
      <c r="P304" t="s">
        <v>398</v>
      </c>
      <c r="U304" t="e">
        <f>U303*1000</f>
        <v>#DIV/0!</v>
      </c>
      <c r="V304">
        <f>V303*1000</f>
        <v>0</v>
      </c>
      <c r="W304">
        <f>W303*1000</f>
        <v>0</v>
      </c>
      <c r="X304">
        <f>X303*1000</f>
        <v>8.4</v>
      </c>
      <c r="Z304" t="e">
        <f>Z303*1000</f>
        <v>#DIV/0!</v>
      </c>
      <c r="AB304" t="e">
        <f>SUM(Z304:AA304)</f>
        <v>#DIV/0!</v>
      </c>
      <c r="AC304" t="s">
        <v>451</v>
      </c>
    </row>
    <row r="305" spans="1:28">
      <c r="A305" t="s">
        <v>288</v>
      </c>
      <c r="B305" t="s">
        <v>289</v>
      </c>
      <c r="C305" t="s">
        <v>527</v>
      </c>
      <c r="G305">
        <v>2005</v>
      </c>
      <c r="H305">
        <v>10</v>
      </c>
      <c r="K305">
        <v>9.9999999999999995E-7</v>
      </c>
      <c r="U305" t="e">
        <f>U304/$AB304</f>
        <v>#DIV/0!</v>
      </c>
      <c r="V305" t="e">
        <f>V304/$AB304</f>
        <v>#DIV/0!</v>
      </c>
      <c r="W305" t="e">
        <f>W304/$AB304</f>
        <v>#DIV/0!</v>
      </c>
      <c r="X305" t="e">
        <f>X304/$AB304</f>
        <v>#DIV/0!</v>
      </c>
      <c r="Z305" t="e">
        <f>Z304/$AB304</f>
        <v>#DIV/0!</v>
      </c>
      <c r="AB305" t="e">
        <f>AB304/$AB304</f>
        <v>#DIV/0!</v>
      </c>
    </row>
    <row r="306" spans="1:28">
      <c r="C306" t="s">
        <v>766</v>
      </c>
      <c r="E306">
        <v>1</v>
      </c>
    </row>
    <row r="308" spans="1:28">
      <c r="A308" t="s">
        <v>808</v>
      </c>
    </row>
    <row r="309" spans="1:28">
      <c r="A309" t="s">
        <v>290</v>
      </c>
      <c r="B309" t="s">
        <v>291</v>
      </c>
      <c r="C309" t="s">
        <v>527</v>
      </c>
      <c r="E309">
        <v>1</v>
      </c>
      <c r="G309">
        <v>2005</v>
      </c>
      <c r="H309">
        <v>10</v>
      </c>
      <c r="K309">
        <v>9.9999999999999995E-7</v>
      </c>
    </row>
    <row r="310" spans="1:28">
      <c r="C310" t="s">
        <v>176</v>
      </c>
      <c r="E310">
        <v>1</v>
      </c>
    </row>
    <row r="311" spans="1:28">
      <c r="A311" t="s">
        <v>292</v>
      </c>
      <c r="B311" t="s">
        <v>293</v>
      </c>
      <c r="C311" t="s">
        <v>527</v>
      </c>
      <c r="E311">
        <v>1</v>
      </c>
      <c r="G311">
        <v>2005</v>
      </c>
      <c r="H311">
        <v>10</v>
      </c>
      <c r="K311">
        <v>9.9999999999999995E-7</v>
      </c>
    </row>
    <row r="312" spans="1:28">
      <c r="C312" t="s">
        <v>284</v>
      </c>
      <c r="E312">
        <v>1</v>
      </c>
    </row>
    <row r="313" spans="1:28">
      <c r="A313" t="s">
        <v>294</v>
      </c>
      <c r="B313" t="s">
        <v>295</v>
      </c>
      <c r="C313" t="s">
        <v>527</v>
      </c>
      <c r="E313">
        <v>1</v>
      </c>
      <c r="G313">
        <v>2005</v>
      </c>
      <c r="H313">
        <v>10</v>
      </c>
      <c r="K313">
        <v>9.9999999999999995E-7</v>
      </c>
    </row>
    <row r="314" spans="1:28">
      <c r="C314" t="s">
        <v>761</v>
      </c>
      <c r="E314">
        <v>1</v>
      </c>
    </row>
    <row r="315" spans="1:28">
      <c r="A315" t="s">
        <v>296</v>
      </c>
      <c r="B315" t="s">
        <v>297</v>
      </c>
      <c r="C315" t="s">
        <v>527</v>
      </c>
      <c r="E315">
        <v>1</v>
      </c>
      <c r="G315">
        <v>2005</v>
      </c>
      <c r="H315">
        <v>10</v>
      </c>
      <c r="K315">
        <v>9.9999999999999995E-7</v>
      </c>
    </row>
    <row r="316" spans="1:28">
      <c r="C316" t="s">
        <v>90</v>
      </c>
      <c r="E316">
        <v>1</v>
      </c>
    </row>
    <row r="318" spans="1:28">
      <c r="A318" t="s">
        <v>345</v>
      </c>
    </row>
    <row r="320" spans="1:28">
      <c r="E320" t="s">
        <v>765</v>
      </c>
    </row>
    <row r="321" spans="1:10">
      <c r="A321" t="s">
        <v>303</v>
      </c>
      <c r="B321" t="s">
        <v>304</v>
      </c>
      <c r="C321" t="s">
        <v>305</v>
      </c>
      <c r="D321" t="s">
        <v>308</v>
      </c>
      <c r="E321" t="s">
        <v>309</v>
      </c>
      <c r="F321" t="s">
        <v>496</v>
      </c>
      <c r="G321" t="s">
        <v>468</v>
      </c>
      <c r="H321" t="s">
        <v>175</v>
      </c>
      <c r="I321" s="21" t="s">
        <v>1639</v>
      </c>
      <c r="J321" t="s">
        <v>108</v>
      </c>
    </row>
    <row r="322" spans="1:10">
      <c r="B322" t="s">
        <v>79</v>
      </c>
      <c r="C322" t="s">
        <v>173</v>
      </c>
      <c r="E322" t="s">
        <v>493</v>
      </c>
      <c r="F322">
        <v>21</v>
      </c>
      <c r="G322">
        <v>100</v>
      </c>
      <c r="H322">
        <v>100</v>
      </c>
      <c r="I322" s="21">
        <v>100</v>
      </c>
      <c r="J322">
        <v>2001</v>
      </c>
    </row>
    <row r="323" spans="1:10">
      <c r="B323" t="s">
        <v>172</v>
      </c>
      <c r="C323" t="s">
        <v>174</v>
      </c>
      <c r="E323" t="s">
        <v>494</v>
      </c>
      <c r="F323">
        <v>21</v>
      </c>
      <c r="G323">
        <v>100</v>
      </c>
      <c r="H323">
        <v>100</v>
      </c>
      <c r="I323" s="21">
        <v>100</v>
      </c>
      <c r="J323">
        <v>2001</v>
      </c>
    </row>
    <row r="324" spans="1:10">
      <c r="B324" t="s">
        <v>344</v>
      </c>
      <c r="C324" t="s">
        <v>343</v>
      </c>
      <c r="E324" t="s">
        <v>271</v>
      </c>
      <c r="J324">
        <v>2001</v>
      </c>
    </row>
    <row r="325" spans="1:10">
      <c r="B325" t="s">
        <v>621</v>
      </c>
      <c r="C325" t="s">
        <v>620</v>
      </c>
      <c r="D325" t="s">
        <v>271</v>
      </c>
      <c r="J325">
        <v>2001</v>
      </c>
    </row>
    <row r="328" spans="1:10">
      <c r="B328" t="s">
        <v>78</v>
      </c>
    </row>
    <row r="329" spans="1:10">
      <c r="A329" t="s">
        <v>303</v>
      </c>
      <c r="B329" t="s">
        <v>304</v>
      </c>
      <c r="C329" t="s">
        <v>305</v>
      </c>
      <c r="D329" t="s">
        <v>309</v>
      </c>
      <c r="E329" t="s">
        <v>538</v>
      </c>
      <c r="F329" t="s">
        <v>340</v>
      </c>
      <c r="G329" t="s">
        <v>496</v>
      </c>
      <c r="H329" t="s">
        <v>499</v>
      </c>
      <c r="I329" t="s">
        <v>501</v>
      </c>
      <c r="J329" s="21" t="s">
        <v>1636</v>
      </c>
    </row>
    <row r="330" spans="1:10">
      <c r="A330" t="s">
        <v>5</v>
      </c>
      <c r="B330" t="s">
        <v>694</v>
      </c>
      <c r="C330" t="str">
        <f>CONCATENATE("Saving potential ",D330,"1")</f>
        <v>Saving potential COEN1</v>
      </c>
      <c r="D330" t="s">
        <v>75</v>
      </c>
      <c r="F330">
        <v>2030</v>
      </c>
    </row>
    <row r="331" spans="1:10">
      <c r="A331" t="s">
        <v>5</v>
      </c>
      <c r="B331" t="s">
        <v>695</v>
      </c>
      <c r="C331" t="str">
        <f>CONCATENATE("Saving potential ",D331,"2")</f>
        <v>Saving potential COEN2</v>
      </c>
      <c r="D331" t="s">
        <v>75</v>
      </c>
      <c r="F331">
        <v>2030</v>
      </c>
    </row>
    <row r="332" spans="1:10">
      <c r="A332" t="s">
        <v>5</v>
      </c>
      <c r="B332" t="s">
        <v>696</v>
      </c>
      <c r="C332" t="str">
        <f>CONCATENATE("Saving potential ",D332,"3")</f>
        <v>Saving potential COEN3</v>
      </c>
      <c r="D332" t="s">
        <v>75</v>
      </c>
      <c r="F332">
        <v>2030</v>
      </c>
    </row>
    <row r="333" spans="1:10">
      <c r="A333" t="s">
        <v>5</v>
      </c>
      <c r="B333" t="s">
        <v>697</v>
      </c>
      <c r="C333" t="str">
        <f>CONCATENATE("Saving potential ",D333,"4")</f>
        <v>Saving potential COEN4</v>
      </c>
      <c r="D333" t="s">
        <v>75</v>
      </c>
      <c r="F333">
        <v>2030</v>
      </c>
    </row>
    <row r="334" spans="1:10">
      <c r="B334" t="s">
        <v>698</v>
      </c>
      <c r="C334" t="str">
        <f>CONCATENATE("Saving potential ",D334,"1")</f>
        <v>Saving potential ICHOTH1</v>
      </c>
      <c r="D334" t="s">
        <v>3</v>
      </c>
      <c r="F334">
        <v>2030</v>
      </c>
    </row>
    <row r="335" spans="1:10">
      <c r="B335" t="s">
        <v>706</v>
      </c>
      <c r="C335" t="str">
        <f>CONCATENATE("Saving potential ",D335,"2")</f>
        <v>Saving potential ICHOTH2</v>
      </c>
      <c r="D335" t="s">
        <v>3</v>
      </c>
      <c r="F335">
        <v>2030</v>
      </c>
    </row>
    <row r="336" spans="1:10">
      <c r="B336" t="s">
        <v>714</v>
      </c>
      <c r="C336" t="str">
        <f>CONCATENATE("Saving potential ",D336,"3")</f>
        <v>Saving potential ICHOTH3</v>
      </c>
      <c r="D336" t="s">
        <v>3</v>
      </c>
      <c r="F336">
        <v>2030</v>
      </c>
    </row>
    <row r="337" spans="1:6">
      <c r="B337" t="s">
        <v>722</v>
      </c>
      <c r="C337" t="str">
        <f>CONCATENATE("Saving potential ",D337,"4")</f>
        <v>Saving potential ICHOTH4</v>
      </c>
      <c r="D337" t="s">
        <v>3</v>
      </c>
      <c r="F337">
        <v>2030</v>
      </c>
    </row>
    <row r="338" spans="1:6">
      <c r="B338" t="s">
        <v>699</v>
      </c>
      <c r="C338" t="str">
        <f>CONCATENATE("Saving potential ",D338,"1")</f>
        <v>Saving potential INFOTH1</v>
      </c>
      <c r="D338" t="s">
        <v>330</v>
      </c>
      <c r="F338">
        <v>2030</v>
      </c>
    </row>
    <row r="339" spans="1:6">
      <c r="B339" t="s">
        <v>707</v>
      </c>
      <c r="C339" t="str">
        <f>CONCATENATE("Saving potential ",D339,"2")</f>
        <v>Saving potential INFOTH2</v>
      </c>
      <c r="D339" t="s">
        <v>330</v>
      </c>
      <c r="F339">
        <v>2030</v>
      </c>
    </row>
    <row r="340" spans="1:6">
      <c r="B340" t="s">
        <v>715</v>
      </c>
      <c r="C340" t="str">
        <f>CONCATENATE("Saving potential ",D340,"3")</f>
        <v>Saving potential INFOTH3</v>
      </c>
      <c r="D340" t="s">
        <v>330</v>
      </c>
      <c r="F340">
        <v>2030</v>
      </c>
    </row>
    <row r="341" spans="1:6">
      <c r="B341" t="s">
        <v>723</v>
      </c>
      <c r="C341" t="str">
        <f>CONCATENATE("Saving potential ",D341,"4")</f>
        <v>Saving potential INFOTH4</v>
      </c>
      <c r="D341" t="s">
        <v>330</v>
      </c>
      <c r="F341">
        <v>2030</v>
      </c>
    </row>
    <row r="342" spans="1:6">
      <c r="B342" t="s">
        <v>700</v>
      </c>
      <c r="C342" t="str">
        <f>CONCATENATE("Saving potential ",D342,"1")</f>
        <v>Saving potential INMOTH1</v>
      </c>
      <c r="D342" t="s">
        <v>331</v>
      </c>
      <c r="F342">
        <v>2030</v>
      </c>
    </row>
    <row r="343" spans="1:6">
      <c r="B343" t="s">
        <v>708</v>
      </c>
      <c r="C343" t="str">
        <f>CONCATENATE("Saving potential ",D343,"2")</f>
        <v>Saving potential INMOTH2</v>
      </c>
      <c r="D343" t="s">
        <v>331</v>
      </c>
      <c r="F343">
        <v>2030</v>
      </c>
    </row>
    <row r="344" spans="1:6">
      <c r="B344" t="s">
        <v>716</v>
      </c>
      <c r="C344" t="str">
        <f>CONCATENATE("Saving potential ",D344,"3")</f>
        <v>Saving potential INMOTH3</v>
      </c>
      <c r="D344" t="s">
        <v>331</v>
      </c>
      <c r="F344">
        <v>2030</v>
      </c>
    </row>
    <row r="345" spans="1:6">
      <c r="B345" t="s">
        <v>724</v>
      </c>
      <c r="C345" t="str">
        <f>CONCATENATE("Saving potential ",D345,"4")</f>
        <v>Saving potential INMOTH4</v>
      </c>
      <c r="D345" t="s">
        <v>331</v>
      </c>
      <c r="F345">
        <v>2030</v>
      </c>
    </row>
    <row r="346" spans="1:6">
      <c r="B346" t="s">
        <v>701</v>
      </c>
      <c r="C346" t="str">
        <f>CONCATENATE("Saving potential ",D346,"1")</f>
        <v>Saving potential IOIOTH1</v>
      </c>
      <c r="D346" t="s">
        <v>329</v>
      </c>
      <c r="F346">
        <v>2030</v>
      </c>
    </row>
    <row r="347" spans="1:6">
      <c r="B347" t="s">
        <v>709</v>
      </c>
      <c r="C347" t="str">
        <f>CONCATENATE("Saving potential ",D347,"2")</f>
        <v>Saving potential IOIOTH2</v>
      </c>
      <c r="D347" t="s">
        <v>329</v>
      </c>
      <c r="F347">
        <v>2030</v>
      </c>
    </row>
    <row r="348" spans="1:6">
      <c r="B348" t="s">
        <v>717</v>
      </c>
      <c r="C348" t="str">
        <f>CONCATENATE("Saving potential ",D348,"3")</f>
        <v>Saving potential IOIOTH3</v>
      </c>
      <c r="D348" t="s">
        <v>329</v>
      </c>
      <c r="F348">
        <v>2030</v>
      </c>
    </row>
    <row r="349" spans="1:6">
      <c r="B349" t="s">
        <v>725</v>
      </c>
      <c r="C349" t="str">
        <f>CONCATENATE("Saving potential ",D349,"4")</f>
        <v>Saving potential IOIOTH4</v>
      </c>
      <c r="D349" t="s">
        <v>329</v>
      </c>
      <c r="F349">
        <v>2030</v>
      </c>
    </row>
    <row r="350" spans="1:6">
      <c r="A350" t="s">
        <v>5</v>
      </c>
      <c r="B350" t="s">
        <v>702</v>
      </c>
      <c r="C350" t="str">
        <f>CONCATENATE("Saving potential ",D350,"1")</f>
        <v>Saving potential ONE1</v>
      </c>
      <c r="D350" t="s">
        <v>76</v>
      </c>
      <c r="F350">
        <v>2030</v>
      </c>
    </row>
    <row r="351" spans="1:6">
      <c r="A351" t="s">
        <v>5</v>
      </c>
      <c r="B351" t="s">
        <v>710</v>
      </c>
      <c r="C351" t="str">
        <f>CONCATENATE("Saving potential ",D351,"2")</f>
        <v>Saving potential ONE2</v>
      </c>
      <c r="D351" t="s">
        <v>76</v>
      </c>
      <c r="F351">
        <v>2030</v>
      </c>
    </row>
    <row r="352" spans="1:6">
      <c r="A352" t="s">
        <v>5</v>
      </c>
      <c r="B352" t="s">
        <v>718</v>
      </c>
      <c r="C352" t="str">
        <f>CONCATENATE("Saving potential ",D352,"3")</f>
        <v>Saving potential ONE3</v>
      </c>
      <c r="D352" t="s">
        <v>76</v>
      </c>
      <c r="F352">
        <v>2030</v>
      </c>
    </row>
    <row r="353" spans="1:6">
      <c r="A353" t="s">
        <v>5</v>
      </c>
      <c r="B353" t="s">
        <v>726</v>
      </c>
      <c r="C353" t="str">
        <f>CONCATENATE("Saving potential ",D353,"4")</f>
        <v>Saving potential ONE4</v>
      </c>
      <c r="D353" t="s">
        <v>76</v>
      </c>
      <c r="F353">
        <v>2030</v>
      </c>
    </row>
    <row r="354" spans="1:6">
      <c r="A354" t="s">
        <v>5</v>
      </c>
      <c r="B354" t="s">
        <v>703</v>
      </c>
      <c r="C354" t="str">
        <f>CONCATENATE("Saving potential ",D354,"1")</f>
        <v>Saving potential ROEL1</v>
      </c>
      <c r="D354" t="s">
        <v>302</v>
      </c>
      <c r="F354">
        <v>2030</v>
      </c>
    </row>
    <row r="355" spans="1:6">
      <c r="A355" t="s">
        <v>5</v>
      </c>
      <c r="B355" t="s">
        <v>711</v>
      </c>
      <c r="C355" t="str">
        <f>CONCATENATE("Saving potential ",D355,"2")</f>
        <v>Saving potential ROEL2</v>
      </c>
      <c r="D355" t="s">
        <v>302</v>
      </c>
      <c r="F355">
        <v>2030</v>
      </c>
    </row>
    <row r="356" spans="1:6">
      <c r="A356" t="s">
        <v>5</v>
      </c>
      <c r="B356" t="s">
        <v>719</v>
      </c>
      <c r="C356" t="str">
        <f>CONCATENATE("Saving potential ",D356,"3")</f>
        <v>Saving potential ROEL3</v>
      </c>
      <c r="D356" t="s">
        <v>302</v>
      </c>
      <c r="F356">
        <v>2030</v>
      </c>
    </row>
    <row r="357" spans="1:6">
      <c r="A357" t="s">
        <v>5</v>
      </c>
      <c r="B357" t="s">
        <v>727</v>
      </c>
      <c r="C357" t="str">
        <f>CONCATENATE("Saving potential ",D357,"4")</f>
        <v>Saving potential ROEL4</v>
      </c>
      <c r="D357" t="s">
        <v>302</v>
      </c>
      <c r="F357">
        <v>2030</v>
      </c>
    </row>
    <row r="358" spans="1:6">
      <c r="A358" t="s">
        <v>5</v>
      </c>
      <c r="B358" t="s">
        <v>704</v>
      </c>
      <c r="C358" t="str">
        <f>CONCATENATE("Saving potential ",D358,"1")</f>
        <v>Saving potential ROEN1</v>
      </c>
      <c r="D358" t="s">
        <v>77</v>
      </c>
      <c r="F358">
        <v>2030</v>
      </c>
    </row>
    <row r="359" spans="1:6">
      <c r="A359" t="s">
        <v>5</v>
      </c>
      <c r="B359" t="s">
        <v>712</v>
      </c>
      <c r="C359" t="str">
        <f>CONCATENATE("Saving potential ",D359,"2")</f>
        <v>Saving potential ROEN2</v>
      </c>
      <c r="D359" t="s">
        <v>77</v>
      </c>
      <c r="F359">
        <v>2030</v>
      </c>
    </row>
    <row r="360" spans="1:6">
      <c r="A360" t="s">
        <v>5</v>
      </c>
      <c r="B360" t="s">
        <v>720</v>
      </c>
      <c r="C360" t="str">
        <f>CONCATENATE("Saving potential ",D360,"3")</f>
        <v>Saving potential ROEN3</v>
      </c>
      <c r="D360" t="s">
        <v>77</v>
      </c>
      <c r="F360">
        <v>2030</v>
      </c>
    </row>
    <row r="361" spans="1:6">
      <c r="A361" t="s">
        <v>5</v>
      </c>
      <c r="B361" t="s">
        <v>73</v>
      </c>
      <c r="C361" t="str">
        <f>CONCATENATE("Saving potential ",D361,"4")</f>
        <v>Saving potential ROEN4</v>
      </c>
      <c r="D361" t="s">
        <v>77</v>
      </c>
      <c r="F361">
        <v>2030</v>
      </c>
    </row>
    <row r="362" spans="1:6">
      <c r="A362" t="s">
        <v>5</v>
      </c>
      <c r="B362" t="s">
        <v>705</v>
      </c>
      <c r="C362" t="str">
        <f>CONCATENATE("Saving potential ",D362,"1")</f>
        <v>Saving potential COEL1</v>
      </c>
      <c r="D362" t="s">
        <v>4</v>
      </c>
      <c r="F362">
        <v>2030</v>
      </c>
    </row>
    <row r="363" spans="1:6">
      <c r="A363" t="s">
        <v>5</v>
      </c>
      <c r="B363" t="s">
        <v>713</v>
      </c>
      <c r="C363" t="str">
        <f>CONCATENATE("Saving potential ",D363,"2")</f>
        <v>Saving potential COEL2</v>
      </c>
      <c r="D363" t="s">
        <v>4</v>
      </c>
      <c r="F363">
        <v>2030</v>
      </c>
    </row>
    <row r="364" spans="1:6">
      <c r="A364" t="s">
        <v>5</v>
      </c>
      <c r="B364" t="s">
        <v>721</v>
      </c>
      <c r="C364" t="str">
        <f>CONCATENATE("Saving potential ",D364,"3")</f>
        <v>Saving potential COEL3</v>
      </c>
      <c r="D364" t="s">
        <v>4</v>
      </c>
      <c r="F364">
        <v>2030</v>
      </c>
    </row>
    <row r="365" spans="1:6">
      <c r="A365" t="s">
        <v>5</v>
      </c>
      <c r="B365" t="s">
        <v>74</v>
      </c>
      <c r="C365" t="str">
        <f>CONCATENATE("Saving potential ",D365,"4")</f>
        <v>Saving potential COEL4</v>
      </c>
      <c r="D365" t="s">
        <v>4</v>
      </c>
      <c r="F365">
        <v>2030</v>
      </c>
    </row>
    <row r="366" spans="1:6">
      <c r="B366" t="s">
        <v>655</v>
      </c>
      <c r="C366" t="str">
        <f>CONCATENATE("Saving potential ",D366,"1")</f>
        <v>Saving potential ICHELE1</v>
      </c>
      <c r="D366" t="s">
        <v>182</v>
      </c>
      <c r="F366">
        <v>2030</v>
      </c>
    </row>
    <row r="367" spans="1:6">
      <c r="B367" t="s">
        <v>668</v>
      </c>
      <c r="C367" t="str">
        <f>CONCATENATE("Saving potential ",D367,"2")</f>
        <v>Saving potential ICHELE2</v>
      </c>
      <c r="D367" t="str">
        <f>D366</f>
        <v>ICHELE</v>
      </c>
      <c r="F367">
        <v>2030</v>
      </c>
    </row>
    <row r="368" spans="1:6">
      <c r="B368" t="s">
        <v>669</v>
      </c>
      <c r="C368" t="str">
        <f>CONCATENATE("Saving potential ",D368,"3")</f>
        <v>Saving potential ICHELE3</v>
      </c>
      <c r="D368" t="str">
        <f>D367</f>
        <v>ICHELE</v>
      </c>
      <c r="F368">
        <v>2030</v>
      </c>
    </row>
    <row r="369" spans="2:6">
      <c r="B369" t="s">
        <v>670</v>
      </c>
      <c r="C369" t="str">
        <f>CONCATENATE("Saving potential ",D369,"4")</f>
        <v>Saving potential ICHELE4</v>
      </c>
      <c r="D369" t="str">
        <f>D368</f>
        <v>ICHELE</v>
      </c>
      <c r="F369">
        <v>2030</v>
      </c>
    </row>
    <row r="370" spans="2:6">
      <c r="B370" t="s">
        <v>656</v>
      </c>
      <c r="C370" t="str">
        <f>CONCATENATE("Saving potential ",D370,"1")</f>
        <v>Saving potential ICHMCH1</v>
      </c>
      <c r="D370" t="s">
        <v>763</v>
      </c>
      <c r="F370">
        <v>2030</v>
      </c>
    </row>
    <row r="371" spans="2:6">
      <c r="B371" t="s">
        <v>671</v>
      </c>
      <c r="C371" t="str">
        <f>CONCATENATE("Saving potential ",D371,"2")</f>
        <v>Saving potential ICHMCH2</v>
      </c>
      <c r="D371" t="str">
        <f>D370</f>
        <v>ICHMCH</v>
      </c>
      <c r="F371">
        <v>2030</v>
      </c>
    </row>
    <row r="372" spans="2:6">
      <c r="B372" t="s">
        <v>672</v>
      </c>
      <c r="C372" t="str">
        <f>CONCATENATE("Saving potential ",D372,"3")</f>
        <v>Saving potential ICHMCH3</v>
      </c>
      <c r="D372" t="str">
        <f>D371</f>
        <v>ICHMCH</v>
      </c>
      <c r="F372">
        <v>2030</v>
      </c>
    </row>
    <row r="373" spans="2:6">
      <c r="B373" t="s">
        <v>673</v>
      </c>
      <c r="C373" t="str">
        <f>CONCATENATE("Saving potential ",D373,"4")</f>
        <v>Saving potential ICHMCH4</v>
      </c>
      <c r="D373" t="str">
        <f>D372</f>
        <v>ICHMCH</v>
      </c>
      <c r="F373">
        <v>2030</v>
      </c>
    </row>
    <row r="374" spans="2:6">
      <c r="B374" t="s">
        <v>657</v>
      </c>
      <c r="C374" t="str">
        <f>CONCATENATE("Saving potential ",D374,"1")</f>
        <v>Saving potential ICHPRC1</v>
      </c>
      <c r="D374" t="s">
        <v>110</v>
      </c>
      <c r="F374">
        <v>2030</v>
      </c>
    </row>
    <row r="375" spans="2:6">
      <c r="B375" t="s">
        <v>674</v>
      </c>
      <c r="C375" t="str">
        <f>CONCATENATE("Saving potential ",D375,"2")</f>
        <v>Saving potential ICHPRC2</v>
      </c>
      <c r="D375" t="str">
        <f>D374</f>
        <v>ICHPRC</v>
      </c>
      <c r="F375">
        <v>2030</v>
      </c>
    </row>
    <row r="376" spans="2:6">
      <c r="B376" t="s">
        <v>675</v>
      </c>
      <c r="C376" t="str">
        <f>CONCATENATE("Saving potential ",D376,"3")</f>
        <v>Saving potential ICHPRC3</v>
      </c>
      <c r="D376" t="str">
        <f>D375</f>
        <v>ICHPRC</v>
      </c>
      <c r="F376">
        <v>2030</v>
      </c>
    </row>
    <row r="377" spans="2:6">
      <c r="B377" t="s">
        <v>676</v>
      </c>
      <c r="C377" t="str">
        <f>CONCATENATE("Saving potential ",D377,"4")</f>
        <v>Saving potential ICHPRC4</v>
      </c>
      <c r="D377" t="str">
        <f>D376</f>
        <v>ICHPRC</v>
      </c>
      <c r="F377">
        <v>2030</v>
      </c>
    </row>
    <row r="378" spans="2:6">
      <c r="B378" t="s">
        <v>658</v>
      </c>
      <c r="C378" t="str">
        <f>CONCATENATE("Saving potential ",D378,"1")</f>
        <v>Saving potential INFELE1</v>
      </c>
      <c r="D378" t="s">
        <v>1</v>
      </c>
      <c r="F378">
        <v>2030</v>
      </c>
    </row>
    <row r="379" spans="2:6">
      <c r="B379" t="s">
        <v>677</v>
      </c>
      <c r="C379" t="str">
        <f>CONCATENATE("Saving potential ",D379,"2")</f>
        <v>Saving potential INFELE2</v>
      </c>
      <c r="D379" t="str">
        <f>D378</f>
        <v>INFELE</v>
      </c>
      <c r="F379">
        <v>2030</v>
      </c>
    </row>
    <row r="380" spans="2:6">
      <c r="B380" t="s">
        <v>678</v>
      </c>
      <c r="C380" t="str">
        <f>CONCATENATE("Saving potential ",D380,"3")</f>
        <v>Saving potential INFELE3</v>
      </c>
      <c r="D380" t="str">
        <f>D379</f>
        <v>INFELE</v>
      </c>
      <c r="F380">
        <v>2030</v>
      </c>
    </row>
    <row r="381" spans="2:6">
      <c r="B381" t="s">
        <v>679</v>
      </c>
      <c r="C381" t="str">
        <f>CONCATENATE("Saving potential ",D381,"4")</f>
        <v>Saving potential INFELE4</v>
      </c>
      <c r="D381" t="str">
        <f>D380</f>
        <v>INFELE</v>
      </c>
      <c r="F381">
        <v>2030</v>
      </c>
    </row>
    <row r="382" spans="2:6">
      <c r="B382" t="s">
        <v>659</v>
      </c>
      <c r="C382" t="str">
        <f>CONCATENATE("Saving potential ",D382,"1")</f>
        <v>Saving potential INFMCH1</v>
      </c>
      <c r="D382" t="s">
        <v>2</v>
      </c>
      <c r="F382">
        <v>2030</v>
      </c>
    </row>
    <row r="383" spans="2:6">
      <c r="B383" t="s">
        <v>680</v>
      </c>
      <c r="C383" t="str">
        <f>CONCATENATE("Saving potential ",D383,"2")</f>
        <v>Saving potential INFMCH2</v>
      </c>
      <c r="D383" t="str">
        <f>D382</f>
        <v>INFMCH</v>
      </c>
      <c r="F383">
        <v>2030</v>
      </c>
    </row>
    <row r="384" spans="2:6">
      <c r="B384" t="s">
        <v>681</v>
      </c>
      <c r="C384" t="str">
        <f>CONCATENATE("Saving potential ",D384,"3")</f>
        <v>Saving potential INFMCH3</v>
      </c>
      <c r="D384" t="str">
        <f>D383</f>
        <v>INFMCH</v>
      </c>
      <c r="F384">
        <v>2030</v>
      </c>
    </row>
    <row r="385" spans="2:6">
      <c r="B385" t="s">
        <v>682</v>
      </c>
      <c r="C385" t="str">
        <f>CONCATENATE("Saving potential ",D385,"4")</f>
        <v>Saving potential INFMCH4</v>
      </c>
      <c r="D385" t="str">
        <f>D384</f>
        <v>INFMCH</v>
      </c>
      <c r="F385">
        <v>2030</v>
      </c>
    </row>
    <row r="386" spans="2:6">
      <c r="B386" t="s">
        <v>660</v>
      </c>
      <c r="C386" t="str">
        <f>CONCATENATE("Saving potential ",D386,"1")</f>
        <v>Saving potential INFPRC1</v>
      </c>
      <c r="D386" t="s">
        <v>484</v>
      </c>
      <c r="F386">
        <v>2030</v>
      </c>
    </row>
    <row r="387" spans="2:6">
      <c r="B387" t="s">
        <v>683</v>
      </c>
      <c r="C387" t="str">
        <f>CONCATENATE("Saving potential ",D387,"2")</f>
        <v>Saving potential INFPRC2</v>
      </c>
      <c r="D387" t="str">
        <f>D386</f>
        <v>INFPRC</v>
      </c>
      <c r="F387">
        <v>2030</v>
      </c>
    </row>
    <row r="388" spans="2:6">
      <c r="B388" t="s">
        <v>684</v>
      </c>
      <c r="C388" t="str">
        <f>CONCATENATE("Saving potential ",D388,"3")</f>
        <v>Saving potential INFPRC3</v>
      </c>
      <c r="D388" t="str">
        <f>D387</f>
        <v>INFPRC</v>
      </c>
      <c r="F388">
        <v>2030</v>
      </c>
    </row>
    <row r="389" spans="2:6">
      <c r="B389" t="s">
        <v>685</v>
      </c>
      <c r="C389" t="str">
        <f>CONCATENATE("Saving potential ",D389,"4")</f>
        <v>Saving potential INFPRC4</v>
      </c>
      <c r="D389" t="str">
        <f>D388</f>
        <v>INFPRC</v>
      </c>
      <c r="F389">
        <v>2030</v>
      </c>
    </row>
    <row r="390" spans="2:6">
      <c r="B390" t="s">
        <v>661</v>
      </c>
      <c r="C390" t="str">
        <f>CONCATENATE("Saving potential ",D390,"1")</f>
        <v>Saving potential INMELE1</v>
      </c>
      <c r="D390" t="s">
        <v>452</v>
      </c>
      <c r="F390">
        <v>2030</v>
      </c>
    </row>
    <row r="391" spans="2:6">
      <c r="B391" t="s">
        <v>32</v>
      </c>
      <c r="C391" t="str">
        <f>CONCATENATE("Saving potential ",D391,"2")</f>
        <v>Saving potential INMELE2</v>
      </c>
      <c r="D391" t="str">
        <f>D390</f>
        <v>INMELE</v>
      </c>
      <c r="F391">
        <v>2030</v>
      </c>
    </row>
    <row r="392" spans="2:6">
      <c r="B392" t="s">
        <v>33</v>
      </c>
      <c r="C392" t="str">
        <f>CONCATENATE("Saving potential ",D392,"3")</f>
        <v>Saving potential INMELE3</v>
      </c>
      <c r="D392" t="str">
        <f>D391</f>
        <v>INMELE</v>
      </c>
      <c r="F392">
        <v>2030</v>
      </c>
    </row>
    <row r="393" spans="2:6">
      <c r="B393" t="s">
        <v>34</v>
      </c>
      <c r="C393" t="str">
        <f>CONCATENATE("Saving potential ",D393,"4")</f>
        <v>Saving potential INMELE4</v>
      </c>
      <c r="D393" t="str">
        <f>D392</f>
        <v>INMELE</v>
      </c>
      <c r="F393">
        <v>2030</v>
      </c>
    </row>
    <row r="394" spans="2:6">
      <c r="B394" t="s">
        <v>662</v>
      </c>
      <c r="C394" t="str">
        <f>CONCATENATE("Saving potential ",D394,"1")</f>
        <v>Saving potential INMMCH1</v>
      </c>
      <c r="D394" t="s">
        <v>625</v>
      </c>
      <c r="F394">
        <v>2030</v>
      </c>
    </row>
    <row r="395" spans="2:6">
      <c r="B395" t="s">
        <v>35</v>
      </c>
      <c r="C395" t="str">
        <f>CONCATENATE("Saving potential ",D395,"2")</f>
        <v>Saving potential INMMCH2</v>
      </c>
      <c r="D395" t="str">
        <f>D394</f>
        <v>INMMCH</v>
      </c>
      <c r="F395">
        <v>2030</v>
      </c>
    </row>
    <row r="396" spans="2:6">
      <c r="B396" t="s">
        <v>36</v>
      </c>
      <c r="C396" t="str">
        <f>CONCATENATE("Saving potential ",D396,"3")</f>
        <v>Saving potential INMMCH3</v>
      </c>
      <c r="D396" t="str">
        <f>D395</f>
        <v>INMMCH</v>
      </c>
      <c r="F396">
        <v>2030</v>
      </c>
    </row>
    <row r="397" spans="2:6">
      <c r="B397" t="s">
        <v>37</v>
      </c>
      <c r="C397" t="str">
        <f>CONCATENATE("Saving potential ",D397,"4")</f>
        <v>Saving potential INMMCH4</v>
      </c>
      <c r="D397" t="str">
        <f>D396</f>
        <v>INMMCH</v>
      </c>
      <c r="F397">
        <v>2030</v>
      </c>
    </row>
    <row r="398" spans="2:6">
      <c r="B398" t="s">
        <v>663</v>
      </c>
      <c r="C398" t="str">
        <f>CONCATENATE("Saving potential ",D398,"1")</f>
        <v>Saving potential INMPRC1</v>
      </c>
      <c r="D398" t="s">
        <v>626</v>
      </c>
      <c r="F398">
        <v>2030</v>
      </c>
    </row>
    <row r="399" spans="2:6">
      <c r="B399" t="s">
        <v>38</v>
      </c>
      <c r="C399" t="str">
        <f>CONCATENATE("Saving potential ",D399,"2")</f>
        <v>Saving potential INMPRC2</v>
      </c>
      <c r="D399" t="str">
        <f>D398</f>
        <v>INMPRC</v>
      </c>
      <c r="F399">
        <v>2030</v>
      </c>
    </row>
    <row r="400" spans="2:6">
      <c r="B400" t="s">
        <v>39</v>
      </c>
      <c r="C400" t="str">
        <f>CONCATENATE("Saving potential ",D400,"3")</f>
        <v>Saving potential INMPRC3</v>
      </c>
      <c r="D400" t="str">
        <f>D399</f>
        <v>INMPRC</v>
      </c>
      <c r="F400">
        <v>2030</v>
      </c>
    </row>
    <row r="401" spans="2:6">
      <c r="B401" t="s">
        <v>40</v>
      </c>
      <c r="C401" t="str">
        <f>CONCATENATE("Saving potential ",D401,"4")</f>
        <v>Saving potential INMPRC4</v>
      </c>
      <c r="D401" t="str">
        <f>D400</f>
        <v>INMPRC</v>
      </c>
      <c r="F401">
        <v>2030</v>
      </c>
    </row>
    <row r="402" spans="2:6">
      <c r="B402" t="s">
        <v>664</v>
      </c>
      <c r="C402" t="str">
        <f>CONCATENATE("Saving potential ",D402,"1")</f>
        <v>Saving potential IOIELE1</v>
      </c>
      <c r="D402" t="s">
        <v>177</v>
      </c>
      <c r="F402">
        <v>2030</v>
      </c>
    </row>
    <row r="403" spans="2:6">
      <c r="B403" t="s">
        <v>41</v>
      </c>
      <c r="C403" t="str">
        <f>CONCATENATE("Saving potential ",D403,"2")</f>
        <v>Saving potential IOIELE2</v>
      </c>
      <c r="D403" t="str">
        <f>D402</f>
        <v>IOIELE</v>
      </c>
      <c r="F403">
        <v>2030</v>
      </c>
    </row>
    <row r="404" spans="2:6">
      <c r="B404" t="s">
        <v>42</v>
      </c>
      <c r="C404" t="str">
        <f>CONCATENATE("Saving potential ",D404,"3")</f>
        <v>Saving potential IOIELE3</v>
      </c>
      <c r="D404" t="str">
        <f>D403</f>
        <v>IOIELE</v>
      </c>
      <c r="F404">
        <v>2030</v>
      </c>
    </row>
    <row r="405" spans="2:6">
      <c r="B405" t="s">
        <v>43</v>
      </c>
      <c r="C405" t="str">
        <f>CONCATENATE("Saving potential ",D405,"4")</f>
        <v>Saving potential IOIELE4</v>
      </c>
      <c r="D405" t="str">
        <f>D404</f>
        <v>IOIELE</v>
      </c>
      <c r="F405">
        <v>2030</v>
      </c>
    </row>
    <row r="406" spans="2:6">
      <c r="B406" t="s">
        <v>665</v>
      </c>
      <c r="C406" t="str">
        <f>CONCATENATE("Saving potential ",D406,"1")</f>
        <v>Saving potential IOIMCH1</v>
      </c>
      <c r="D406" t="s">
        <v>178</v>
      </c>
      <c r="F406">
        <v>2030</v>
      </c>
    </row>
    <row r="407" spans="2:6">
      <c r="B407" t="s">
        <v>44</v>
      </c>
      <c r="C407" t="str">
        <f>CONCATENATE("Saving potential ",D407,"2")</f>
        <v>Saving potential IOIMCH2</v>
      </c>
      <c r="D407" t="str">
        <f>D406</f>
        <v>IOIMCH</v>
      </c>
      <c r="F407">
        <v>2030</v>
      </c>
    </row>
    <row r="408" spans="2:6">
      <c r="B408" t="s">
        <v>45</v>
      </c>
      <c r="C408" t="str">
        <f>CONCATENATE("Saving potential ",D408,"3")</f>
        <v>Saving potential IOIMCH3</v>
      </c>
      <c r="D408" t="str">
        <f>D407</f>
        <v>IOIMCH</v>
      </c>
      <c r="F408">
        <v>2030</v>
      </c>
    </row>
    <row r="409" spans="2:6">
      <c r="B409" t="s">
        <v>46</v>
      </c>
      <c r="C409" t="str">
        <f>CONCATENATE("Saving potential ",D409,"4")</f>
        <v>Saving potential IOIMCH4</v>
      </c>
      <c r="D409" t="str">
        <f>D408</f>
        <v>IOIMCH</v>
      </c>
      <c r="F409">
        <v>2030</v>
      </c>
    </row>
    <row r="410" spans="2:6">
      <c r="B410" t="s">
        <v>666</v>
      </c>
      <c r="C410" t="str">
        <f>CONCATENATE("Saving potential ",D410,"1")</f>
        <v>Saving potential IOIPRC1</v>
      </c>
      <c r="D410" t="s">
        <v>179</v>
      </c>
      <c r="F410">
        <v>2030</v>
      </c>
    </row>
    <row r="411" spans="2:6">
      <c r="B411" t="s">
        <v>47</v>
      </c>
      <c r="C411" t="str">
        <f>CONCATENATE("Saving potential ",D411,"2")</f>
        <v>Saving potential IOIPRC2</v>
      </c>
      <c r="D411" t="str">
        <f>D410</f>
        <v>IOIPRC</v>
      </c>
      <c r="F411">
        <v>2030</v>
      </c>
    </row>
    <row r="412" spans="2:6">
      <c r="B412" t="s">
        <v>48</v>
      </c>
      <c r="C412" t="str">
        <f>CONCATENATE("Saving potential ",D412,"3")</f>
        <v>Saving potential IOIPRC3</v>
      </c>
      <c r="D412" t="str">
        <f>D411</f>
        <v>IOIPRC</v>
      </c>
      <c r="F412">
        <v>2030</v>
      </c>
    </row>
    <row r="413" spans="2:6">
      <c r="B413" t="s">
        <v>49</v>
      </c>
      <c r="C413" t="str">
        <f>CONCATENATE("Saving potential ",D413,"4")</f>
        <v>Saving potential IOIPRC4</v>
      </c>
      <c r="D413" t="str">
        <f>D412</f>
        <v>IOIPRC</v>
      </c>
      <c r="F413">
        <v>2030</v>
      </c>
    </row>
    <row r="414" spans="2:6">
      <c r="B414" t="s">
        <v>667</v>
      </c>
      <c r="C414" t="str">
        <f>CONCATENATE("Saving potential ",D414,"1")</f>
        <v>Saving potential IPPPRC1</v>
      </c>
      <c r="D414" t="s">
        <v>379</v>
      </c>
      <c r="F414">
        <v>2030</v>
      </c>
    </row>
    <row r="415" spans="2:6">
      <c r="B415" t="s">
        <v>50</v>
      </c>
      <c r="C415" t="str">
        <f>CONCATENATE("Saving potential ",D415,"2")</f>
        <v>Saving potential IPPPRC2</v>
      </c>
      <c r="D415" t="str">
        <f>D414</f>
        <v>IPPPRC</v>
      </c>
      <c r="F415">
        <v>2030</v>
      </c>
    </row>
    <row r="416" spans="2:6">
      <c r="B416" t="s">
        <v>51</v>
      </c>
      <c r="C416" t="str">
        <f>CONCATENATE("Saving potential ",D416,"3")</f>
        <v>Saving potential IPPPRC3</v>
      </c>
      <c r="D416" t="str">
        <f>D415</f>
        <v>IPPPRC</v>
      </c>
      <c r="F416">
        <v>2030</v>
      </c>
    </row>
    <row r="417" spans="1:12">
      <c r="B417" t="s">
        <v>52</v>
      </c>
      <c r="C417" t="str">
        <f>CONCATENATE("Saving potential ",D417,"4")</f>
        <v>Saving potential IPPPRC4</v>
      </c>
      <c r="D417" t="str">
        <f>D416</f>
        <v>IPPPRC</v>
      </c>
      <c r="F417">
        <v>2030</v>
      </c>
    </row>
    <row r="421" spans="1:12">
      <c r="C421" t="s">
        <v>1578</v>
      </c>
    </row>
    <row r="422" spans="1:12">
      <c r="B422" t="s">
        <v>370</v>
      </c>
      <c r="C422" t="s">
        <v>478</v>
      </c>
      <c r="D422" t="s">
        <v>26</v>
      </c>
      <c r="E422" t="s">
        <v>27</v>
      </c>
      <c r="F422" t="s">
        <v>28</v>
      </c>
      <c r="G422" t="s">
        <v>481</v>
      </c>
      <c r="H422" t="s">
        <v>29</v>
      </c>
      <c r="I422" t="s">
        <v>30</v>
      </c>
      <c r="J422" t="s">
        <v>31</v>
      </c>
    </row>
    <row r="423" spans="1:12">
      <c r="A423" t="s">
        <v>597</v>
      </c>
      <c r="B423" t="str">
        <f t="shared" ref="B423:B438" si="8">IF(D423=VLOOKUP(D423,$L$423:$L$477,1),A423,"*")</f>
        <v>NRG</v>
      </c>
      <c r="C423" t="s">
        <v>371</v>
      </c>
      <c r="D423" t="s">
        <v>163</v>
      </c>
      <c r="E423" t="s">
        <v>164</v>
      </c>
      <c r="F423" t="s">
        <v>631</v>
      </c>
      <c r="L423" t="s">
        <v>614</v>
      </c>
    </row>
    <row r="424" spans="1:12">
      <c r="A424" t="str">
        <f>IF(C424="",A423,C424)</f>
        <v>NRG</v>
      </c>
      <c r="B424" t="str">
        <f t="shared" si="8"/>
        <v>*</v>
      </c>
      <c r="D424" t="s">
        <v>270</v>
      </c>
      <c r="E424" t="s">
        <v>99</v>
      </c>
      <c r="F424" t="s">
        <v>631</v>
      </c>
      <c r="L424" t="s">
        <v>651</v>
      </c>
    </row>
    <row r="425" spans="1:12">
      <c r="A425" t="str">
        <f>IF(C425="",A424,C425)</f>
        <v>NRG</v>
      </c>
      <c r="B425" t="str">
        <f t="shared" si="8"/>
        <v>NRG</v>
      </c>
      <c r="D425" t="s">
        <v>493</v>
      </c>
      <c r="E425" t="s">
        <v>603</v>
      </c>
      <c r="F425" t="s">
        <v>631</v>
      </c>
      <c r="L425" t="s">
        <v>567</v>
      </c>
    </row>
    <row r="426" spans="1:12">
      <c r="A426" t="str">
        <f>IF(C426="",A424,C426)</f>
        <v>NRG</v>
      </c>
      <c r="B426" t="str">
        <f t="shared" si="8"/>
        <v>*</v>
      </c>
      <c r="D426" t="s">
        <v>271</v>
      </c>
      <c r="E426" t="s">
        <v>100</v>
      </c>
      <c r="F426" t="s">
        <v>631</v>
      </c>
      <c r="L426" t="s">
        <v>571</v>
      </c>
    </row>
    <row r="427" spans="1:12">
      <c r="A427" t="str">
        <f>IF(C427="",A426,C427)</f>
        <v>NRG</v>
      </c>
      <c r="B427" t="str">
        <f t="shared" si="8"/>
        <v>*</v>
      </c>
      <c r="D427" t="s">
        <v>272</v>
      </c>
      <c r="E427" t="s">
        <v>101</v>
      </c>
      <c r="F427" t="s">
        <v>631</v>
      </c>
      <c r="L427" t="s">
        <v>542</v>
      </c>
    </row>
    <row r="428" spans="1:12">
      <c r="A428" t="str">
        <f>IF(C428="",A427,C428)</f>
        <v>NRG</v>
      </c>
      <c r="B428" t="str">
        <f t="shared" si="8"/>
        <v>*</v>
      </c>
      <c r="D428" t="s">
        <v>273</v>
      </c>
      <c r="E428" t="s">
        <v>102</v>
      </c>
      <c r="F428" t="s">
        <v>631</v>
      </c>
      <c r="L428" t="s">
        <v>543</v>
      </c>
    </row>
    <row r="429" spans="1:12">
      <c r="A429" t="str">
        <f>IF(C429="",A428,C429)</f>
        <v>NRG</v>
      </c>
      <c r="B429" t="str">
        <f t="shared" si="8"/>
        <v>*</v>
      </c>
      <c r="D429" t="s">
        <v>142</v>
      </c>
      <c r="E429" t="s">
        <v>144</v>
      </c>
      <c r="F429" t="s">
        <v>631</v>
      </c>
      <c r="L429" t="s">
        <v>493</v>
      </c>
    </row>
    <row r="430" spans="1:12">
      <c r="A430" t="str">
        <f>IF(C430="",A428,C430)</f>
        <v>NRG</v>
      </c>
      <c r="B430" t="str">
        <f t="shared" si="8"/>
        <v>*</v>
      </c>
      <c r="D430" t="s">
        <v>274</v>
      </c>
      <c r="E430" t="s">
        <v>103</v>
      </c>
      <c r="F430" t="s">
        <v>631</v>
      </c>
      <c r="L430" t="s">
        <v>562</v>
      </c>
    </row>
    <row r="431" spans="1:12">
      <c r="A431" t="str">
        <f t="shared" ref="A431:A440" si="9">IF(C431="",A430,C431)</f>
        <v>NRG</v>
      </c>
      <c r="B431" t="str">
        <f t="shared" si="8"/>
        <v>NRG</v>
      </c>
      <c r="D431" t="s">
        <v>651</v>
      </c>
      <c r="E431" t="s">
        <v>476</v>
      </c>
      <c r="F431" t="s">
        <v>631</v>
      </c>
      <c r="L431" t="s">
        <v>572</v>
      </c>
    </row>
    <row r="432" spans="1:12">
      <c r="A432" t="str">
        <f t="shared" si="9"/>
        <v>NRG</v>
      </c>
      <c r="B432" t="str">
        <f t="shared" si="8"/>
        <v>*</v>
      </c>
      <c r="D432" t="s">
        <v>381</v>
      </c>
      <c r="E432" t="s">
        <v>477</v>
      </c>
      <c r="F432" t="s">
        <v>631</v>
      </c>
      <c r="L432" t="s">
        <v>565</v>
      </c>
    </row>
    <row r="433" spans="1:12">
      <c r="A433" t="str">
        <f t="shared" si="9"/>
        <v>NRG</v>
      </c>
      <c r="B433" t="str">
        <f t="shared" si="8"/>
        <v>*</v>
      </c>
      <c r="D433" t="s">
        <v>624</v>
      </c>
      <c r="E433" t="s">
        <v>624</v>
      </c>
      <c r="F433" t="s">
        <v>631</v>
      </c>
      <c r="L433" t="s">
        <v>494</v>
      </c>
    </row>
    <row r="434" spans="1:12">
      <c r="A434" t="str">
        <f t="shared" si="9"/>
        <v>NRG</v>
      </c>
      <c r="B434" t="str">
        <f t="shared" si="8"/>
        <v>*</v>
      </c>
      <c r="D434" t="s">
        <v>183</v>
      </c>
      <c r="E434" t="s">
        <v>109</v>
      </c>
      <c r="F434" t="s">
        <v>631</v>
      </c>
      <c r="H434" t="s">
        <v>729</v>
      </c>
      <c r="J434" t="s">
        <v>732</v>
      </c>
      <c r="L434" t="s">
        <v>560</v>
      </c>
    </row>
    <row r="435" spans="1:12">
      <c r="A435" t="str">
        <f t="shared" si="9"/>
        <v>NRG</v>
      </c>
      <c r="B435" t="str">
        <f t="shared" si="8"/>
        <v>*</v>
      </c>
      <c r="D435" t="s">
        <v>482</v>
      </c>
      <c r="E435" t="s">
        <v>383</v>
      </c>
      <c r="F435" t="s">
        <v>631</v>
      </c>
      <c r="L435" t="s">
        <v>69</v>
      </c>
    </row>
    <row r="436" spans="1:12">
      <c r="A436" t="str">
        <f t="shared" si="9"/>
        <v>NRG</v>
      </c>
      <c r="B436" t="str">
        <f t="shared" si="8"/>
        <v>*</v>
      </c>
      <c r="D436" t="s">
        <v>275</v>
      </c>
      <c r="E436" t="s">
        <v>104</v>
      </c>
      <c r="F436" t="s">
        <v>631</v>
      </c>
      <c r="L436" t="s">
        <v>568</v>
      </c>
    </row>
    <row r="437" spans="1:12">
      <c r="A437" t="str">
        <f t="shared" si="9"/>
        <v>NRG</v>
      </c>
      <c r="B437" t="str">
        <f t="shared" si="8"/>
        <v>*</v>
      </c>
      <c r="D437" t="s">
        <v>760</v>
      </c>
      <c r="E437" t="s">
        <v>384</v>
      </c>
      <c r="F437" t="s">
        <v>631</v>
      </c>
      <c r="L437" t="s">
        <v>613</v>
      </c>
    </row>
    <row r="438" spans="1:12">
      <c r="A438" t="str">
        <f t="shared" si="9"/>
        <v>NRG</v>
      </c>
      <c r="B438" t="str">
        <f t="shared" si="8"/>
        <v>*</v>
      </c>
      <c r="D438" t="s">
        <v>89</v>
      </c>
      <c r="E438" t="s">
        <v>105</v>
      </c>
      <c r="F438" t="s">
        <v>631</v>
      </c>
      <c r="H438" t="s">
        <v>729</v>
      </c>
      <c r="J438" t="s">
        <v>730</v>
      </c>
      <c r="L438" t="s">
        <v>283</v>
      </c>
    </row>
    <row r="439" spans="1:12">
      <c r="A439" t="str">
        <f t="shared" si="9"/>
        <v>NRG</v>
      </c>
      <c r="B439" t="s">
        <v>597</v>
      </c>
      <c r="D439" t="s">
        <v>495</v>
      </c>
      <c r="E439" t="s">
        <v>495</v>
      </c>
      <c r="F439" t="s">
        <v>631</v>
      </c>
      <c r="L439" t="s">
        <v>315</v>
      </c>
    </row>
    <row r="440" spans="1:12">
      <c r="A440" t="str">
        <f t="shared" si="9"/>
        <v>NRG</v>
      </c>
      <c r="B440" t="str">
        <f>IF(D440=VLOOKUP(D440,$L$423:$L$477,1),A440,"*")</f>
        <v>NRG</v>
      </c>
      <c r="D440" t="s">
        <v>461</v>
      </c>
      <c r="E440" t="s">
        <v>461</v>
      </c>
      <c r="F440" t="s">
        <v>631</v>
      </c>
      <c r="L440" t="s">
        <v>612</v>
      </c>
    </row>
    <row r="441" spans="1:12">
      <c r="A441" t="s">
        <v>654</v>
      </c>
      <c r="B441" t="str">
        <f>IF(D441=VLOOKUP(D441,$L$423:$L$477,1),A441,"*")</f>
        <v>MAT</v>
      </c>
      <c r="C441" t="s">
        <v>509</v>
      </c>
      <c r="D441" t="s">
        <v>510</v>
      </c>
      <c r="E441" t="s">
        <v>511</v>
      </c>
      <c r="F441" t="s">
        <v>463</v>
      </c>
      <c r="L441" t="s">
        <v>653</v>
      </c>
    </row>
    <row r="442" spans="1:12">
      <c r="A442" t="s">
        <v>654</v>
      </c>
      <c r="B442" t="str">
        <f>IF(D442=VLOOKUP(D442,$L$423:$L$477,1),A442,"*")</f>
        <v>MAT</v>
      </c>
      <c r="C442" t="s">
        <v>509</v>
      </c>
      <c r="D442" t="s">
        <v>512</v>
      </c>
      <c r="E442" t="s">
        <v>513</v>
      </c>
      <c r="F442" t="s">
        <v>282</v>
      </c>
      <c r="G442" t="s">
        <v>627</v>
      </c>
      <c r="L442" t="s">
        <v>311</v>
      </c>
    </row>
    <row r="443" spans="1:12">
      <c r="A443" t="str">
        <f>IF(C443="",A442,C443)</f>
        <v>MAT</v>
      </c>
      <c r="B443" t="s">
        <v>654</v>
      </c>
      <c r="D443" t="s">
        <v>514</v>
      </c>
      <c r="E443" t="s">
        <v>515</v>
      </c>
      <c r="F443" t="s">
        <v>282</v>
      </c>
      <c r="G443" t="s">
        <v>627</v>
      </c>
      <c r="L443" t="s">
        <v>754</v>
      </c>
    </row>
    <row r="444" spans="1:12">
      <c r="A444" t="str">
        <f>IF(C444="",A443,C444)</f>
        <v>MAT</v>
      </c>
      <c r="B444" t="s">
        <v>654</v>
      </c>
      <c r="D444" t="s">
        <v>516</v>
      </c>
      <c r="E444" t="s">
        <v>517</v>
      </c>
      <c r="F444" t="s">
        <v>282</v>
      </c>
      <c r="G444" t="s">
        <v>627</v>
      </c>
      <c r="L444" t="s">
        <v>510</v>
      </c>
    </row>
    <row r="445" spans="1:12">
      <c r="A445" t="str">
        <f>IF(C445="",A443,C445)</f>
        <v>MAT</v>
      </c>
      <c r="B445" t="s">
        <v>654</v>
      </c>
      <c r="D445" t="s">
        <v>788</v>
      </c>
      <c r="E445" t="s">
        <v>795</v>
      </c>
      <c r="F445" t="s">
        <v>282</v>
      </c>
      <c r="G445" t="s">
        <v>627</v>
      </c>
      <c r="L445" t="s">
        <v>611</v>
      </c>
    </row>
    <row r="446" spans="1:12">
      <c r="A446" t="str">
        <f>IF(C446="",A444,C446)</f>
        <v>MAT</v>
      </c>
      <c r="B446" t="s">
        <v>654</v>
      </c>
      <c r="D446" t="s">
        <v>793</v>
      </c>
      <c r="E446" t="s">
        <v>796</v>
      </c>
      <c r="F446" t="s">
        <v>282</v>
      </c>
      <c r="G446" t="s">
        <v>627</v>
      </c>
      <c r="L446" t="s">
        <v>312</v>
      </c>
    </row>
    <row r="447" spans="1:12">
      <c r="A447" t="str">
        <f>IF(C447="",A444,C447)</f>
        <v>MAT</v>
      </c>
      <c r="B447" t="s">
        <v>654</v>
      </c>
      <c r="D447" t="s">
        <v>518</v>
      </c>
      <c r="E447" t="s">
        <v>519</v>
      </c>
      <c r="F447" t="s">
        <v>282</v>
      </c>
      <c r="G447" t="s">
        <v>627</v>
      </c>
      <c r="L447" t="s">
        <v>137</v>
      </c>
    </row>
    <row r="448" spans="1:12">
      <c r="A448" t="str">
        <f>IF(C448="",A447,C448)</f>
        <v>MAT</v>
      </c>
      <c r="B448" t="s">
        <v>654</v>
      </c>
      <c r="D448" t="s">
        <v>520</v>
      </c>
      <c r="E448" t="s">
        <v>521</v>
      </c>
      <c r="F448" t="s">
        <v>282</v>
      </c>
      <c r="G448" t="s">
        <v>627</v>
      </c>
      <c r="L448" t="s">
        <v>301</v>
      </c>
    </row>
    <row r="449" spans="1:12">
      <c r="A449" t="str">
        <f>IF(C449="",A448,C449)</f>
        <v>MAT</v>
      </c>
      <c r="B449" t="s">
        <v>654</v>
      </c>
      <c r="D449" t="s">
        <v>522</v>
      </c>
      <c r="E449" t="s">
        <v>523</v>
      </c>
      <c r="F449" t="s">
        <v>282</v>
      </c>
      <c r="G449" t="s">
        <v>627</v>
      </c>
      <c r="L449" t="s">
        <v>691</v>
      </c>
    </row>
    <row r="450" spans="1:12">
      <c r="A450" t="str">
        <f>IF(C450="",A449,C450)</f>
        <v>MAT</v>
      </c>
      <c r="B450" t="s">
        <v>654</v>
      </c>
      <c r="D450" t="s">
        <v>524</v>
      </c>
      <c r="E450" t="s">
        <v>525</v>
      </c>
      <c r="F450" t="s">
        <v>282</v>
      </c>
      <c r="G450" t="s">
        <v>627</v>
      </c>
      <c r="L450" t="s">
        <v>690</v>
      </c>
    </row>
    <row r="451" spans="1:12">
      <c r="A451" t="str">
        <f>IF(C451="",A450,C451)</f>
        <v>MAT</v>
      </c>
      <c r="B451" t="s">
        <v>654</v>
      </c>
      <c r="D451" t="s">
        <v>785</v>
      </c>
      <c r="E451" t="s">
        <v>797</v>
      </c>
      <c r="F451" t="s">
        <v>282</v>
      </c>
      <c r="G451" t="s">
        <v>627</v>
      </c>
      <c r="L451" t="s">
        <v>527</v>
      </c>
    </row>
    <row r="452" spans="1:12">
      <c r="A452" t="str">
        <f>IF(C452="",A450,C452)</f>
        <v>MAT</v>
      </c>
      <c r="B452" t="s">
        <v>654</v>
      </c>
      <c r="D452" t="s">
        <v>803</v>
      </c>
      <c r="E452" t="s">
        <v>805</v>
      </c>
      <c r="F452" t="s">
        <v>282</v>
      </c>
      <c r="G452" t="s">
        <v>627</v>
      </c>
      <c r="L452" t="s">
        <v>522</v>
      </c>
    </row>
    <row r="453" spans="1:12">
      <c r="A453" t="str">
        <f>IF(C453="",A452,C453)</f>
        <v>MAT</v>
      </c>
      <c r="B453" t="s">
        <v>654</v>
      </c>
      <c r="D453" t="s">
        <v>802</v>
      </c>
      <c r="E453" t="s">
        <v>806</v>
      </c>
      <c r="F453" t="s">
        <v>282</v>
      </c>
      <c r="G453" t="s">
        <v>627</v>
      </c>
      <c r="L453" t="s">
        <v>524</v>
      </c>
    </row>
    <row r="454" spans="1:12">
      <c r="A454" t="str">
        <f>IF(C454="",A452,C454)</f>
        <v>MAT</v>
      </c>
      <c r="B454" t="s">
        <v>654</v>
      </c>
      <c r="D454" t="s">
        <v>527</v>
      </c>
      <c r="E454" t="s">
        <v>768</v>
      </c>
      <c r="F454" t="s">
        <v>282</v>
      </c>
      <c r="G454" t="s">
        <v>627</v>
      </c>
      <c r="L454" t="s">
        <v>785</v>
      </c>
    </row>
    <row r="455" spans="1:12">
      <c r="A455" t="str">
        <f t="shared" ref="A455:A484" si="10">IF(C455="",A454,C455)</f>
        <v>NRG</v>
      </c>
      <c r="B455" t="s">
        <v>5</v>
      </c>
      <c r="C455" t="s">
        <v>597</v>
      </c>
      <c r="D455" t="s">
        <v>528</v>
      </c>
      <c r="E455" t="s">
        <v>529</v>
      </c>
      <c r="F455" t="s">
        <v>631</v>
      </c>
      <c r="L455" t="s">
        <v>98</v>
      </c>
    </row>
    <row r="456" spans="1:12">
      <c r="A456" t="str">
        <f t="shared" si="10"/>
        <v>NRG</v>
      </c>
      <c r="B456" t="s">
        <v>5</v>
      </c>
      <c r="D456" t="s">
        <v>162</v>
      </c>
      <c r="E456" t="s">
        <v>530</v>
      </c>
      <c r="F456" t="s">
        <v>631</v>
      </c>
      <c r="H456" t="s">
        <v>947</v>
      </c>
      <c r="L456" t="s">
        <v>520</v>
      </c>
    </row>
    <row r="457" spans="1:12">
      <c r="A457" t="str">
        <f t="shared" si="10"/>
        <v>NRG</v>
      </c>
      <c r="B457" t="s">
        <v>5</v>
      </c>
      <c r="D457" t="s">
        <v>690</v>
      </c>
      <c r="E457" t="s">
        <v>692</v>
      </c>
      <c r="F457" t="s">
        <v>631</v>
      </c>
      <c r="L457" t="s">
        <v>516</v>
      </c>
    </row>
    <row r="458" spans="1:12">
      <c r="A458" t="str">
        <f t="shared" si="10"/>
        <v>NRG</v>
      </c>
      <c r="B458" t="s">
        <v>5</v>
      </c>
      <c r="D458" t="s">
        <v>691</v>
      </c>
      <c r="E458" t="s">
        <v>693</v>
      </c>
      <c r="F458" t="s">
        <v>631</v>
      </c>
      <c r="L458" t="s">
        <v>518</v>
      </c>
    </row>
    <row r="459" spans="1:12">
      <c r="A459" t="str">
        <f t="shared" si="10"/>
        <v>NRG</v>
      </c>
      <c r="B459" t="str">
        <f>IF(D459=VLOOKUP(D459,$L$423:$L$477,1),A459,"*")</f>
        <v>NRG</v>
      </c>
      <c r="D459" t="s">
        <v>301</v>
      </c>
      <c r="E459" t="s">
        <v>301</v>
      </c>
      <c r="F459" t="s">
        <v>631</v>
      </c>
      <c r="L459" t="s">
        <v>793</v>
      </c>
    </row>
    <row r="460" spans="1:12">
      <c r="A460" t="str">
        <f t="shared" si="10"/>
        <v>NRG</v>
      </c>
      <c r="B460" t="str">
        <f>IF(D460=VLOOKUP(D460,$L$423:$L$477,1),A460,"*")</f>
        <v>NRG</v>
      </c>
      <c r="D460" t="s">
        <v>614</v>
      </c>
      <c r="E460" t="s">
        <v>614</v>
      </c>
      <c r="F460" t="s">
        <v>631</v>
      </c>
      <c r="L460" t="s">
        <v>788</v>
      </c>
    </row>
    <row r="461" spans="1:12">
      <c r="A461" t="str">
        <f t="shared" si="10"/>
        <v>NRG</v>
      </c>
      <c r="B461" t="str">
        <f>IF(D461=VLOOKUP(D461,$L$423:$L$477,1),A461,"*")</f>
        <v>NRG</v>
      </c>
      <c r="D461" t="s">
        <v>611</v>
      </c>
      <c r="E461" t="s">
        <v>611</v>
      </c>
      <c r="F461" t="s">
        <v>631</v>
      </c>
      <c r="L461" t="s">
        <v>788</v>
      </c>
    </row>
    <row r="462" spans="1:12">
      <c r="A462" t="str">
        <f t="shared" si="10"/>
        <v>NRG</v>
      </c>
      <c r="B462" t="str">
        <f>IF(D462=VLOOKUP(D462,$L$423:$L$477,1),A462,"*")</f>
        <v>NRG</v>
      </c>
      <c r="D462" t="s">
        <v>612</v>
      </c>
      <c r="E462" t="s">
        <v>612</v>
      </c>
      <c r="F462" t="s">
        <v>631</v>
      </c>
      <c r="L462" t="s">
        <v>514</v>
      </c>
    </row>
    <row r="463" spans="1:12">
      <c r="A463" t="str">
        <f t="shared" si="10"/>
        <v>NRG</v>
      </c>
      <c r="B463" t="str">
        <f>IF(D463=VLOOKUP(D463,$L$423:$L$477,1),A463,"*")</f>
        <v>NRG</v>
      </c>
      <c r="D463" t="s">
        <v>613</v>
      </c>
      <c r="E463" t="s">
        <v>613</v>
      </c>
      <c r="F463" t="s">
        <v>631</v>
      </c>
      <c r="L463" t="s">
        <v>526</v>
      </c>
    </row>
    <row r="464" spans="1:12">
      <c r="A464" t="str">
        <f t="shared" si="10"/>
        <v>NRG</v>
      </c>
      <c r="B464" t="s">
        <v>5</v>
      </c>
      <c r="D464" t="s">
        <v>431</v>
      </c>
      <c r="E464" t="s">
        <v>531</v>
      </c>
      <c r="F464" t="s">
        <v>631</v>
      </c>
      <c r="L464" t="s">
        <v>794</v>
      </c>
    </row>
    <row r="465" spans="1:12">
      <c r="A465" t="str">
        <f t="shared" si="10"/>
        <v>NRG</v>
      </c>
      <c r="B465" t="s">
        <v>5</v>
      </c>
      <c r="D465" t="s">
        <v>0</v>
      </c>
      <c r="E465" t="s">
        <v>532</v>
      </c>
      <c r="F465" t="s">
        <v>631</v>
      </c>
      <c r="L465" t="s">
        <v>794</v>
      </c>
    </row>
    <row r="466" spans="1:12">
      <c r="A466" t="str">
        <f t="shared" si="10"/>
        <v>NRG</v>
      </c>
      <c r="B466" t="s">
        <v>5</v>
      </c>
      <c r="D466" t="s">
        <v>653</v>
      </c>
      <c r="E466" t="s">
        <v>533</v>
      </c>
      <c r="F466" t="s">
        <v>631</v>
      </c>
      <c r="L466" t="s">
        <v>512</v>
      </c>
    </row>
    <row r="467" spans="1:12">
      <c r="A467" t="str">
        <f t="shared" si="10"/>
        <v>NRG</v>
      </c>
      <c r="B467" t="s">
        <v>5</v>
      </c>
      <c r="D467" t="s">
        <v>534</v>
      </c>
      <c r="E467" t="s">
        <v>535</v>
      </c>
      <c r="F467" t="s">
        <v>631</v>
      </c>
      <c r="L467" t="s">
        <v>314</v>
      </c>
    </row>
    <row r="468" spans="1:12">
      <c r="A468" t="str">
        <f t="shared" si="10"/>
        <v>NRG</v>
      </c>
      <c r="B468" t="s">
        <v>5</v>
      </c>
      <c r="D468" t="s">
        <v>382</v>
      </c>
      <c r="E468" t="s">
        <v>536</v>
      </c>
      <c r="F468" t="s">
        <v>631</v>
      </c>
      <c r="L468" t="s">
        <v>163</v>
      </c>
    </row>
    <row r="469" spans="1:12">
      <c r="A469" t="str">
        <f t="shared" si="10"/>
        <v>NRG</v>
      </c>
      <c r="B469" t="str">
        <f t="shared" ref="B469:B476" si="11">IF(D469=VLOOKUP(D469,$L$423:$L$477,1),A469,"*")</f>
        <v>*</v>
      </c>
      <c r="D469" t="s">
        <v>15</v>
      </c>
      <c r="E469" t="s">
        <v>16</v>
      </c>
      <c r="F469" t="s">
        <v>631</v>
      </c>
      <c r="L469" t="s">
        <v>461</v>
      </c>
    </row>
    <row r="470" spans="1:12">
      <c r="A470" t="str">
        <f t="shared" si="10"/>
        <v>NRG</v>
      </c>
      <c r="B470" t="str">
        <f t="shared" si="11"/>
        <v>NRG</v>
      </c>
      <c r="D470" t="s">
        <v>69</v>
      </c>
      <c r="E470" t="s">
        <v>598</v>
      </c>
      <c r="F470" t="s">
        <v>631</v>
      </c>
      <c r="L470" t="s">
        <v>488</v>
      </c>
    </row>
    <row r="471" spans="1:12">
      <c r="A471" t="str">
        <f t="shared" si="10"/>
        <v>NRG</v>
      </c>
      <c r="B471" t="str">
        <f t="shared" si="11"/>
        <v>NRG</v>
      </c>
      <c r="D471" t="s">
        <v>567</v>
      </c>
      <c r="E471" t="s">
        <v>599</v>
      </c>
      <c r="F471" t="s">
        <v>631</v>
      </c>
      <c r="L471" t="s">
        <v>490</v>
      </c>
    </row>
    <row r="472" spans="1:12">
      <c r="A472" t="str">
        <f t="shared" si="10"/>
        <v>NRG</v>
      </c>
      <c r="B472" t="str">
        <f t="shared" si="11"/>
        <v>NRG</v>
      </c>
      <c r="D472" t="s">
        <v>571</v>
      </c>
      <c r="E472" t="s">
        <v>600</v>
      </c>
      <c r="F472" t="s">
        <v>631</v>
      </c>
      <c r="L472" t="s">
        <v>489</v>
      </c>
    </row>
    <row r="473" spans="1:12">
      <c r="A473" t="str">
        <f t="shared" si="10"/>
        <v>NRG</v>
      </c>
      <c r="B473" t="str">
        <f t="shared" si="11"/>
        <v>NRG</v>
      </c>
      <c r="D473" t="s">
        <v>560</v>
      </c>
      <c r="E473" t="s">
        <v>601</v>
      </c>
      <c r="F473" t="s">
        <v>631</v>
      </c>
      <c r="L473" t="s">
        <v>548</v>
      </c>
    </row>
    <row r="474" spans="1:12">
      <c r="A474" t="str">
        <f t="shared" si="10"/>
        <v>NRG</v>
      </c>
      <c r="B474" t="str">
        <f t="shared" si="11"/>
        <v>NRG</v>
      </c>
      <c r="D474" t="s">
        <v>494</v>
      </c>
      <c r="E474" t="s">
        <v>602</v>
      </c>
      <c r="F474" t="s">
        <v>631</v>
      </c>
      <c r="L474" t="s">
        <v>549</v>
      </c>
    </row>
    <row r="475" spans="1:12">
      <c r="A475" t="str">
        <f t="shared" si="10"/>
        <v>NRG</v>
      </c>
      <c r="B475" t="str">
        <f t="shared" si="11"/>
        <v>NRG</v>
      </c>
      <c r="D475" t="s">
        <v>493</v>
      </c>
      <c r="E475" t="s">
        <v>603</v>
      </c>
      <c r="F475" t="s">
        <v>631</v>
      </c>
      <c r="L475" t="s">
        <v>460</v>
      </c>
    </row>
    <row r="476" spans="1:12">
      <c r="A476" t="str">
        <f t="shared" si="10"/>
        <v>NRG</v>
      </c>
      <c r="B476" t="str">
        <f t="shared" si="11"/>
        <v>NRG</v>
      </c>
      <c r="D476" t="s">
        <v>543</v>
      </c>
      <c r="E476" t="s">
        <v>604</v>
      </c>
      <c r="F476" t="s">
        <v>631</v>
      </c>
      <c r="L476" t="s">
        <v>459</v>
      </c>
    </row>
    <row r="477" spans="1:12">
      <c r="A477" t="str">
        <f t="shared" si="10"/>
        <v>NRG</v>
      </c>
      <c r="B477" t="s">
        <v>597</v>
      </c>
      <c r="D477" t="s">
        <v>462</v>
      </c>
      <c r="E477" t="s">
        <v>605</v>
      </c>
      <c r="F477" t="s">
        <v>631</v>
      </c>
    </row>
    <row r="478" spans="1:12">
      <c r="A478" t="str">
        <f t="shared" si="10"/>
        <v>NRG</v>
      </c>
      <c r="B478" t="str">
        <f>IF(D478=VLOOKUP(D478,$L$423:$L$477,1),A478,"*")</f>
        <v>NRG</v>
      </c>
      <c r="D478" t="s">
        <v>542</v>
      </c>
      <c r="E478" t="s">
        <v>606</v>
      </c>
      <c r="F478" t="s">
        <v>631</v>
      </c>
    </row>
    <row r="479" spans="1:12">
      <c r="A479" t="str">
        <f t="shared" si="10"/>
        <v>NRG</v>
      </c>
      <c r="B479" t="str">
        <f>IF(D479=VLOOKUP(D479,$L$423:$L$477,1),A479,"*")</f>
        <v>NRG</v>
      </c>
      <c r="D479" t="s">
        <v>562</v>
      </c>
      <c r="E479" t="s">
        <v>607</v>
      </c>
      <c r="F479" t="s">
        <v>631</v>
      </c>
    </row>
    <row r="480" spans="1:12">
      <c r="A480" t="str">
        <f t="shared" si="10"/>
        <v>NRG</v>
      </c>
      <c r="B480" t="str">
        <f>IF(D480=VLOOKUP(D480,$L$423:$L$477,1),A480,"*")</f>
        <v>NRG</v>
      </c>
      <c r="D480" t="s">
        <v>565</v>
      </c>
      <c r="E480" t="s">
        <v>608</v>
      </c>
      <c r="F480" t="s">
        <v>631</v>
      </c>
    </row>
    <row r="481" spans="1:10">
      <c r="A481" t="str">
        <f t="shared" si="10"/>
        <v>NRG</v>
      </c>
      <c r="B481" t="str">
        <f>IF(D481=VLOOKUP(D481,$L$423:$L$477,1),A481,"*")</f>
        <v>NRG</v>
      </c>
      <c r="D481" t="s">
        <v>572</v>
      </c>
      <c r="E481" t="s">
        <v>609</v>
      </c>
      <c r="F481" t="s">
        <v>631</v>
      </c>
    </row>
    <row r="482" spans="1:10">
      <c r="A482" t="str">
        <f t="shared" si="10"/>
        <v>NRG</v>
      </c>
      <c r="B482" t="s">
        <v>453</v>
      </c>
      <c r="D482" t="s">
        <v>568</v>
      </c>
      <c r="E482" t="s">
        <v>610</v>
      </c>
      <c r="F482" t="s">
        <v>631</v>
      </c>
    </row>
    <row r="483" spans="1:10">
      <c r="A483" t="str">
        <f t="shared" si="10"/>
        <v>NRG</v>
      </c>
      <c r="B483" t="str">
        <f>IF(D483=VLOOKUP(D483,$L$423:$L$477,1),A483,"*")</f>
        <v>*</v>
      </c>
      <c r="D483" t="s">
        <v>17</v>
      </c>
      <c r="E483" t="s">
        <v>728</v>
      </c>
      <c r="F483" t="s">
        <v>631</v>
      </c>
      <c r="H483" t="s">
        <v>14</v>
      </c>
      <c r="J483" t="s">
        <v>13</v>
      </c>
    </row>
    <row r="484" spans="1:10">
      <c r="A484" t="str">
        <f t="shared" si="10"/>
        <v>NRG</v>
      </c>
      <c r="B484" t="str">
        <f>C484</f>
        <v>NRG</v>
      </c>
      <c r="C484" t="s">
        <v>597</v>
      </c>
      <c r="D484" t="s">
        <v>941</v>
      </c>
      <c r="E484" t="s">
        <v>942</v>
      </c>
      <c r="F484" t="s">
        <v>631</v>
      </c>
      <c r="G484" t="s">
        <v>627</v>
      </c>
      <c r="H484" t="s">
        <v>943</v>
      </c>
    </row>
    <row r="486" spans="1:10">
      <c r="B486" t="s">
        <v>399</v>
      </c>
    </row>
    <row r="487" spans="1:10">
      <c r="B487" t="s">
        <v>303</v>
      </c>
      <c r="C487" t="s">
        <v>304</v>
      </c>
      <c r="D487" t="s">
        <v>305</v>
      </c>
      <c r="E487" t="s">
        <v>400</v>
      </c>
      <c r="F487" t="s">
        <v>401</v>
      </c>
      <c r="G487" t="s">
        <v>402</v>
      </c>
      <c r="H487" t="s">
        <v>403</v>
      </c>
      <c r="I487" t="s">
        <v>404</v>
      </c>
    </row>
    <row r="488" spans="1:10">
      <c r="B488" t="s">
        <v>5</v>
      </c>
      <c r="C488" t="s">
        <v>66</v>
      </c>
      <c r="D488" t="s">
        <v>687</v>
      </c>
      <c r="E488" t="s">
        <v>631</v>
      </c>
      <c r="F488" t="s">
        <v>189</v>
      </c>
      <c r="H488" t="s">
        <v>528</v>
      </c>
      <c r="I488" t="s">
        <v>405</v>
      </c>
    </row>
    <row r="489" spans="1:10">
      <c r="B489" t="s">
        <v>5</v>
      </c>
      <c r="C489" t="s">
        <v>67</v>
      </c>
      <c r="D489" t="s">
        <v>688</v>
      </c>
      <c r="E489" t="s">
        <v>631</v>
      </c>
      <c r="F489" t="s">
        <v>189</v>
      </c>
      <c r="H489" t="s">
        <v>528</v>
      </c>
      <c r="I489" t="s">
        <v>405</v>
      </c>
    </row>
    <row r="490" spans="1:10">
      <c r="B490" t="s">
        <v>5</v>
      </c>
      <c r="C490" t="s">
        <v>68</v>
      </c>
      <c r="D490" t="s">
        <v>689</v>
      </c>
      <c r="E490" t="s">
        <v>631</v>
      </c>
      <c r="F490" t="s">
        <v>189</v>
      </c>
      <c r="H490" t="s">
        <v>528</v>
      </c>
      <c r="I490" t="s">
        <v>405</v>
      </c>
    </row>
    <row r="491" spans="1:10">
      <c r="B491" t="s">
        <v>5</v>
      </c>
      <c r="C491" t="s">
        <v>617</v>
      </c>
      <c r="D491" t="s">
        <v>618</v>
      </c>
      <c r="E491" t="s">
        <v>631</v>
      </c>
      <c r="F491" t="s">
        <v>189</v>
      </c>
      <c r="I491" t="s">
        <v>405</v>
      </c>
    </row>
    <row r="492" spans="1:10">
      <c r="B492" t="s">
        <v>5</v>
      </c>
      <c r="C492" t="s">
        <v>150</v>
      </c>
      <c r="D492" t="s">
        <v>87</v>
      </c>
      <c r="E492" t="s">
        <v>631</v>
      </c>
      <c r="F492" t="s">
        <v>189</v>
      </c>
      <c r="I492" t="s">
        <v>405</v>
      </c>
    </row>
    <row r="493" spans="1:10">
      <c r="B493" t="s">
        <v>5</v>
      </c>
      <c r="C493" t="s">
        <v>157</v>
      </c>
      <c r="D493" t="s">
        <v>758</v>
      </c>
      <c r="E493" t="s">
        <v>631</v>
      </c>
      <c r="F493" t="s">
        <v>189</v>
      </c>
      <c r="I493" t="s">
        <v>405</v>
      </c>
    </row>
    <row r="494" spans="1:10">
      <c r="B494" t="s">
        <v>5</v>
      </c>
      <c r="C494" t="s">
        <v>615</v>
      </c>
      <c r="D494" t="s">
        <v>616</v>
      </c>
      <c r="E494" t="s">
        <v>631</v>
      </c>
      <c r="F494" t="s">
        <v>189</v>
      </c>
      <c r="I494" t="s">
        <v>405</v>
      </c>
    </row>
    <row r="495" spans="1:10">
      <c r="B495" t="s">
        <v>5</v>
      </c>
      <c r="C495" t="s">
        <v>59</v>
      </c>
      <c r="D495" t="s">
        <v>637</v>
      </c>
      <c r="E495" t="s">
        <v>631</v>
      </c>
      <c r="F495" t="s">
        <v>189</v>
      </c>
      <c r="I495" t="s">
        <v>405</v>
      </c>
    </row>
    <row r="496" spans="1:10">
      <c r="B496" t="s">
        <v>5</v>
      </c>
      <c r="C496" t="s">
        <v>376</v>
      </c>
      <c r="D496" t="s">
        <v>377</v>
      </c>
      <c r="E496" t="s">
        <v>631</v>
      </c>
      <c r="F496" t="s">
        <v>189</v>
      </c>
      <c r="I496" t="s">
        <v>405</v>
      </c>
    </row>
    <row r="497" spans="1:9">
      <c r="B497" t="s">
        <v>5</v>
      </c>
      <c r="C497" t="s">
        <v>56</v>
      </c>
      <c r="D497" t="s">
        <v>634</v>
      </c>
      <c r="E497" t="s">
        <v>631</v>
      </c>
      <c r="F497" t="s">
        <v>189</v>
      </c>
      <c r="I497" t="s">
        <v>405</v>
      </c>
    </row>
    <row r="498" spans="1:9">
      <c r="B498" t="s">
        <v>5</v>
      </c>
      <c r="C498" t="s">
        <v>619</v>
      </c>
      <c r="D498" t="s">
        <v>375</v>
      </c>
      <c r="E498" t="s">
        <v>631</v>
      </c>
      <c r="F498" t="s">
        <v>189</v>
      </c>
      <c r="I498" t="s">
        <v>405</v>
      </c>
    </row>
    <row r="499" spans="1:9">
      <c r="A499" t="s">
        <v>5</v>
      </c>
      <c r="B499" t="s">
        <v>5</v>
      </c>
      <c r="C499" t="s">
        <v>161</v>
      </c>
      <c r="D499" t="s">
        <v>633</v>
      </c>
      <c r="E499" t="s">
        <v>631</v>
      </c>
      <c r="F499" t="s">
        <v>189</v>
      </c>
      <c r="I499" t="s">
        <v>405</v>
      </c>
    </row>
    <row r="500" spans="1:9">
      <c r="A500" t="s">
        <v>5</v>
      </c>
      <c r="B500" t="s">
        <v>5</v>
      </c>
      <c r="C500" t="s">
        <v>299</v>
      </c>
      <c r="D500" t="s">
        <v>300</v>
      </c>
      <c r="E500" t="s">
        <v>631</v>
      </c>
      <c r="F500" t="s">
        <v>189</v>
      </c>
      <c r="I500" t="s">
        <v>405</v>
      </c>
    </row>
    <row r="501" spans="1:9">
      <c r="B501" t="s">
        <v>5</v>
      </c>
      <c r="C501" t="s">
        <v>58</v>
      </c>
      <c r="D501" t="s">
        <v>636</v>
      </c>
      <c r="E501" t="s">
        <v>631</v>
      </c>
      <c r="F501" t="s">
        <v>189</v>
      </c>
      <c r="I501" t="s">
        <v>405</v>
      </c>
    </row>
    <row r="502" spans="1:9">
      <c r="B502" t="s">
        <v>5</v>
      </c>
      <c r="C502" t="s">
        <v>57</v>
      </c>
      <c r="D502" t="s">
        <v>635</v>
      </c>
      <c r="E502" t="s">
        <v>631</v>
      </c>
      <c r="F502" t="s">
        <v>189</v>
      </c>
      <c r="I502" t="s">
        <v>405</v>
      </c>
    </row>
    <row r="503" spans="1:9">
      <c r="B503" t="s">
        <v>5</v>
      </c>
      <c r="C503" t="s">
        <v>152</v>
      </c>
      <c r="D503" t="s">
        <v>498</v>
      </c>
      <c r="E503" t="s">
        <v>631</v>
      </c>
      <c r="F503" t="s">
        <v>189</v>
      </c>
      <c r="I503" t="s">
        <v>405</v>
      </c>
    </row>
    <row r="504" spans="1:9">
      <c r="B504" t="s">
        <v>5</v>
      </c>
      <c r="C504" t="s">
        <v>151</v>
      </c>
      <c r="D504" t="s">
        <v>187</v>
      </c>
      <c r="E504" t="s">
        <v>631</v>
      </c>
      <c r="F504" t="s">
        <v>189</v>
      </c>
      <c r="I504" t="s">
        <v>405</v>
      </c>
    </row>
    <row r="505" spans="1:9">
      <c r="B505" t="s">
        <v>5</v>
      </c>
      <c r="C505" t="s">
        <v>147</v>
      </c>
      <c r="D505" t="s">
        <v>188</v>
      </c>
      <c r="E505" t="s">
        <v>631</v>
      </c>
      <c r="F505" t="s">
        <v>189</v>
      </c>
      <c r="I505" t="s">
        <v>405</v>
      </c>
    </row>
    <row r="506" spans="1:9">
      <c r="B506" t="s">
        <v>5</v>
      </c>
      <c r="C506" t="s">
        <v>148</v>
      </c>
      <c r="D506" t="s">
        <v>497</v>
      </c>
      <c r="E506" t="s">
        <v>631</v>
      </c>
      <c r="F506" t="s">
        <v>189</v>
      </c>
      <c r="I506" t="s">
        <v>405</v>
      </c>
    </row>
    <row r="507" spans="1:9">
      <c r="B507" t="s">
        <v>5</v>
      </c>
      <c r="C507" t="s">
        <v>153</v>
      </c>
      <c r="D507" t="s">
        <v>432</v>
      </c>
      <c r="E507" t="s">
        <v>631</v>
      </c>
      <c r="F507" t="s">
        <v>189</v>
      </c>
      <c r="I507" t="s">
        <v>405</v>
      </c>
    </row>
    <row r="508" spans="1:9">
      <c r="B508" t="s">
        <v>5</v>
      </c>
      <c r="C508" t="s">
        <v>154</v>
      </c>
      <c r="D508" t="s">
        <v>433</v>
      </c>
      <c r="E508" t="s">
        <v>631</v>
      </c>
      <c r="F508" t="s">
        <v>189</v>
      </c>
      <c r="I508" t="s">
        <v>405</v>
      </c>
    </row>
    <row r="509" spans="1:9">
      <c r="B509" t="s">
        <v>5</v>
      </c>
      <c r="C509" t="s">
        <v>156</v>
      </c>
      <c r="D509" t="s">
        <v>88</v>
      </c>
      <c r="E509" t="s">
        <v>631</v>
      </c>
      <c r="F509" t="s">
        <v>189</v>
      </c>
      <c r="H509" t="s">
        <v>528</v>
      </c>
      <c r="I509" t="s">
        <v>405</v>
      </c>
    </row>
    <row r="510" spans="1:9">
      <c r="B510" t="s">
        <v>5</v>
      </c>
      <c r="C510" t="s">
        <v>158</v>
      </c>
      <c r="D510" t="s">
        <v>80</v>
      </c>
      <c r="E510" t="s">
        <v>631</v>
      </c>
      <c r="F510" t="s">
        <v>189</v>
      </c>
      <c r="I510" t="s">
        <v>405</v>
      </c>
    </row>
    <row r="511" spans="1:9">
      <c r="B511" t="s">
        <v>5</v>
      </c>
      <c r="C511" t="s">
        <v>160</v>
      </c>
      <c r="D511" t="s">
        <v>82</v>
      </c>
      <c r="E511" t="s">
        <v>631</v>
      </c>
      <c r="F511" t="s">
        <v>189</v>
      </c>
      <c r="I511" t="s">
        <v>405</v>
      </c>
    </row>
    <row r="512" spans="1:9">
      <c r="B512" t="s">
        <v>5</v>
      </c>
      <c r="C512" t="s">
        <v>159</v>
      </c>
      <c r="D512" t="s">
        <v>81</v>
      </c>
      <c r="E512" t="s">
        <v>631</v>
      </c>
      <c r="F512" t="s">
        <v>189</v>
      </c>
      <c r="I512" t="s">
        <v>405</v>
      </c>
    </row>
    <row r="513" spans="2:9">
      <c r="B513" t="s">
        <v>5</v>
      </c>
      <c r="C513" t="s">
        <v>149</v>
      </c>
      <c r="D513" t="s">
        <v>86</v>
      </c>
      <c r="E513" t="s">
        <v>631</v>
      </c>
      <c r="F513" t="s">
        <v>189</v>
      </c>
      <c r="I513" t="s">
        <v>405</v>
      </c>
    </row>
    <row r="514" spans="2:9">
      <c r="B514" t="s">
        <v>5</v>
      </c>
      <c r="C514" t="s">
        <v>155</v>
      </c>
      <c r="D514" t="s">
        <v>434</v>
      </c>
      <c r="E514" t="s">
        <v>631</v>
      </c>
      <c r="F514" t="s">
        <v>189</v>
      </c>
      <c r="I514" t="s">
        <v>405</v>
      </c>
    </row>
    <row r="515" spans="2:9">
      <c r="B515" t="s">
        <v>5</v>
      </c>
      <c r="C515" t="s">
        <v>61</v>
      </c>
      <c r="D515" t="s">
        <v>632</v>
      </c>
      <c r="E515" t="s">
        <v>631</v>
      </c>
      <c r="F515" t="s">
        <v>189</v>
      </c>
      <c r="I515" t="s">
        <v>405</v>
      </c>
    </row>
    <row r="516" spans="2:9">
      <c r="B516" t="s">
        <v>5</v>
      </c>
      <c r="C516" t="s">
        <v>63</v>
      </c>
      <c r="D516" t="s">
        <v>23</v>
      </c>
      <c r="E516" t="s">
        <v>631</v>
      </c>
      <c r="F516" t="s">
        <v>189</v>
      </c>
      <c r="I516" t="s">
        <v>405</v>
      </c>
    </row>
    <row r="517" spans="2:9">
      <c r="B517" t="s">
        <v>5</v>
      </c>
      <c r="C517" t="s">
        <v>64</v>
      </c>
      <c r="D517" t="s">
        <v>24</v>
      </c>
      <c r="E517" t="s">
        <v>631</v>
      </c>
      <c r="F517" t="s">
        <v>189</v>
      </c>
      <c r="I517" t="s">
        <v>405</v>
      </c>
    </row>
    <row r="518" spans="2:9">
      <c r="B518" t="s">
        <v>5</v>
      </c>
      <c r="C518" t="s">
        <v>65</v>
      </c>
      <c r="D518" t="s">
        <v>18</v>
      </c>
      <c r="E518" t="s">
        <v>631</v>
      </c>
      <c r="F518" t="s">
        <v>189</v>
      </c>
      <c r="I518" t="s">
        <v>405</v>
      </c>
    </row>
    <row r="519" spans="2:9">
      <c r="B519" t="s">
        <v>5</v>
      </c>
      <c r="C519" t="s">
        <v>60</v>
      </c>
      <c r="D519" t="s">
        <v>638</v>
      </c>
      <c r="E519" t="s">
        <v>631</v>
      </c>
      <c r="F519" t="s">
        <v>189</v>
      </c>
      <c r="I519" t="s">
        <v>405</v>
      </c>
    </row>
    <row r="520" spans="2:9">
      <c r="B520" t="s">
        <v>5</v>
      </c>
      <c r="C520" t="s">
        <v>62</v>
      </c>
      <c r="D520" t="s">
        <v>22</v>
      </c>
      <c r="E520" t="s">
        <v>631</v>
      </c>
      <c r="F520" t="s">
        <v>189</v>
      </c>
      <c r="I520" t="s">
        <v>405</v>
      </c>
    </row>
    <row r="521" spans="2:9">
      <c r="B521" t="s">
        <v>456</v>
      </c>
      <c r="C521" t="s">
        <v>641</v>
      </c>
      <c r="D521" t="s">
        <v>408</v>
      </c>
      <c r="E521" t="s">
        <v>631</v>
      </c>
      <c r="F521" t="s">
        <v>21</v>
      </c>
      <c r="H521" t="s">
        <v>542</v>
      </c>
      <c r="I521" t="s">
        <v>405</v>
      </c>
    </row>
    <row r="522" spans="2:9">
      <c r="B522" t="s">
        <v>456</v>
      </c>
      <c r="C522" t="s">
        <v>550</v>
      </c>
      <c r="D522" t="s">
        <v>409</v>
      </c>
      <c r="E522" t="s">
        <v>631</v>
      </c>
      <c r="F522" t="s">
        <v>21</v>
      </c>
      <c r="H522" t="s">
        <v>543</v>
      </c>
      <c r="I522" t="s">
        <v>405</v>
      </c>
    </row>
    <row r="523" spans="2:9">
      <c r="B523" t="s">
        <v>456</v>
      </c>
      <c r="C523" t="s">
        <v>642</v>
      </c>
      <c r="D523" t="s">
        <v>410</v>
      </c>
      <c r="E523" t="s">
        <v>631</v>
      </c>
      <c r="F523" t="s">
        <v>21</v>
      </c>
      <c r="H523" t="s">
        <v>272</v>
      </c>
      <c r="I523" t="s">
        <v>405</v>
      </c>
    </row>
    <row r="524" spans="2:9">
      <c r="B524" t="s">
        <v>5</v>
      </c>
      <c r="C524" t="s">
        <v>646</v>
      </c>
      <c r="D524" t="s">
        <v>411</v>
      </c>
      <c r="E524" t="s">
        <v>631</v>
      </c>
      <c r="F524" t="s">
        <v>21</v>
      </c>
      <c r="H524" t="s">
        <v>528</v>
      </c>
      <c r="I524" t="s">
        <v>405</v>
      </c>
    </row>
    <row r="525" spans="2:9">
      <c r="B525" t="s">
        <v>456</v>
      </c>
      <c r="C525" t="s">
        <v>464</v>
      </c>
      <c r="D525" t="s">
        <v>412</v>
      </c>
      <c r="E525" t="s">
        <v>631</v>
      </c>
      <c r="F525" t="s">
        <v>21</v>
      </c>
      <c r="H525" t="s">
        <v>462</v>
      </c>
      <c r="I525" t="s">
        <v>405</v>
      </c>
    </row>
    <row r="526" spans="2:9">
      <c r="B526" t="s">
        <v>456</v>
      </c>
      <c r="C526" t="s">
        <v>146</v>
      </c>
      <c r="D526" t="s">
        <v>413</v>
      </c>
      <c r="E526" t="s">
        <v>631</v>
      </c>
      <c r="F526" t="s">
        <v>21</v>
      </c>
      <c r="I526" t="s">
        <v>405</v>
      </c>
    </row>
    <row r="527" spans="2:9">
      <c r="B527" t="s">
        <v>456</v>
      </c>
      <c r="C527" t="s">
        <v>645</v>
      </c>
      <c r="D527" t="s">
        <v>414</v>
      </c>
      <c r="E527" t="s">
        <v>631</v>
      </c>
      <c r="F527" t="s">
        <v>21</v>
      </c>
      <c r="H527" t="s">
        <v>272</v>
      </c>
      <c r="I527" t="s">
        <v>405</v>
      </c>
    </row>
    <row r="528" spans="2:9">
      <c r="B528" t="s">
        <v>456</v>
      </c>
      <c r="C528" t="s">
        <v>647</v>
      </c>
      <c r="D528" t="s">
        <v>415</v>
      </c>
      <c r="E528" t="s">
        <v>631</v>
      </c>
      <c r="F528" t="s">
        <v>21</v>
      </c>
      <c r="H528" t="s">
        <v>495</v>
      </c>
      <c r="I528" t="s">
        <v>405</v>
      </c>
    </row>
    <row r="529" spans="2:9">
      <c r="B529" t="s">
        <v>456</v>
      </c>
      <c r="C529" t="s">
        <v>648</v>
      </c>
      <c r="D529" t="s">
        <v>416</v>
      </c>
      <c r="E529" t="s">
        <v>631</v>
      </c>
      <c r="F529" t="s">
        <v>21</v>
      </c>
      <c r="H529" t="s">
        <v>163</v>
      </c>
      <c r="I529" t="s">
        <v>405</v>
      </c>
    </row>
    <row r="530" spans="2:9">
      <c r="B530" t="s">
        <v>456</v>
      </c>
      <c r="C530" t="s">
        <v>649</v>
      </c>
      <c r="D530" t="s">
        <v>417</v>
      </c>
      <c r="E530" t="s">
        <v>631</v>
      </c>
      <c r="F530" t="s">
        <v>21</v>
      </c>
      <c r="H530" t="s">
        <v>270</v>
      </c>
      <c r="I530" t="s">
        <v>405</v>
      </c>
    </row>
    <row r="531" spans="2:9">
      <c r="B531" t="s">
        <v>456</v>
      </c>
      <c r="C531" t="s">
        <v>465</v>
      </c>
      <c r="D531" t="s">
        <v>418</v>
      </c>
      <c r="E531" t="s">
        <v>631</v>
      </c>
      <c r="F531" t="s">
        <v>21</v>
      </c>
      <c r="H531" t="s">
        <v>461</v>
      </c>
      <c r="I531" t="s">
        <v>405</v>
      </c>
    </row>
    <row r="532" spans="2:9">
      <c r="B532" t="s">
        <v>456</v>
      </c>
      <c r="C532" t="s">
        <v>650</v>
      </c>
      <c r="D532" t="s">
        <v>419</v>
      </c>
      <c r="E532" t="s">
        <v>631</v>
      </c>
      <c r="F532" t="s">
        <v>21</v>
      </c>
      <c r="I532" t="s">
        <v>405</v>
      </c>
    </row>
    <row r="533" spans="2:9">
      <c r="B533" t="s">
        <v>456</v>
      </c>
      <c r="C533" t="s">
        <v>374</v>
      </c>
      <c r="D533" t="s">
        <v>420</v>
      </c>
      <c r="E533" t="s">
        <v>631</v>
      </c>
      <c r="F533" t="s">
        <v>21</v>
      </c>
      <c r="I533" t="s">
        <v>405</v>
      </c>
    </row>
    <row r="534" spans="2:9">
      <c r="B534" t="s">
        <v>456</v>
      </c>
      <c r="C534" t="s">
        <v>759</v>
      </c>
      <c r="D534" t="s">
        <v>420</v>
      </c>
      <c r="E534" t="s">
        <v>631</v>
      </c>
      <c r="F534" t="s">
        <v>21</v>
      </c>
      <c r="I534" t="s">
        <v>405</v>
      </c>
    </row>
    <row r="535" spans="2:9">
      <c r="B535" t="s">
        <v>456</v>
      </c>
      <c r="C535" t="s">
        <v>466</v>
      </c>
      <c r="D535" t="s">
        <v>421</v>
      </c>
      <c r="E535" t="s">
        <v>631</v>
      </c>
      <c r="F535" t="s">
        <v>21</v>
      </c>
      <c r="I535" t="s">
        <v>405</v>
      </c>
    </row>
    <row r="536" spans="2:9">
      <c r="B536" t="s">
        <v>453</v>
      </c>
      <c r="C536" t="s">
        <v>544</v>
      </c>
      <c r="D536" t="s">
        <v>545</v>
      </c>
      <c r="E536" t="s">
        <v>631</v>
      </c>
      <c r="F536" t="s">
        <v>21</v>
      </c>
      <c r="I536" t="s">
        <v>405</v>
      </c>
    </row>
    <row r="537" spans="2:9">
      <c r="B537" t="s">
        <v>453</v>
      </c>
      <c r="C537" t="s">
        <v>546</v>
      </c>
      <c r="D537" t="s">
        <v>547</v>
      </c>
      <c r="E537" t="s">
        <v>631</v>
      </c>
      <c r="F537" t="s">
        <v>21</v>
      </c>
      <c r="H537" t="s">
        <v>493</v>
      </c>
      <c r="I537" t="s">
        <v>405</v>
      </c>
    </row>
    <row r="538" spans="2:9">
      <c r="B538" t="s">
        <v>453</v>
      </c>
      <c r="C538" t="s">
        <v>79</v>
      </c>
      <c r="D538" t="s">
        <v>173</v>
      </c>
      <c r="E538" t="s">
        <v>631</v>
      </c>
      <c r="F538" t="s">
        <v>406</v>
      </c>
      <c r="I538" t="s">
        <v>405</v>
      </c>
    </row>
    <row r="539" spans="2:9">
      <c r="B539" t="s">
        <v>453</v>
      </c>
      <c r="C539" t="s">
        <v>172</v>
      </c>
      <c r="D539" t="s">
        <v>174</v>
      </c>
      <c r="E539" t="s">
        <v>631</v>
      </c>
      <c r="F539" t="s">
        <v>406</v>
      </c>
      <c r="I539" t="s">
        <v>405</v>
      </c>
    </row>
    <row r="540" spans="2:9">
      <c r="B540" t="s">
        <v>453</v>
      </c>
      <c r="C540" t="s">
        <v>292</v>
      </c>
      <c r="D540" t="s">
        <v>293</v>
      </c>
      <c r="E540" t="s">
        <v>282</v>
      </c>
      <c r="F540" t="s">
        <v>422</v>
      </c>
      <c r="H540" t="s">
        <v>527</v>
      </c>
      <c r="I540" t="s">
        <v>405</v>
      </c>
    </row>
    <row r="541" spans="2:9">
      <c r="B541" t="s">
        <v>456</v>
      </c>
      <c r="C541" t="s">
        <v>288</v>
      </c>
      <c r="D541" t="s">
        <v>767</v>
      </c>
      <c r="E541" t="s">
        <v>282</v>
      </c>
      <c r="F541" t="s">
        <v>422</v>
      </c>
      <c r="H541" t="s">
        <v>527</v>
      </c>
      <c r="I541" t="s">
        <v>405</v>
      </c>
    </row>
    <row r="542" spans="2:9">
      <c r="B542" t="s">
        <v>453</v>
      </c>
      <c r="C542" t="s">
        <v>294</v>
      </c>
      <c r="D542" t="s">
        <v>295</v>
      </c>
      <c r="E542" t="s">
        <v>282</v>
      </c>
      <c r="F542" t="s">
        <v>422</v>
      </c>
      <c r="H542" t="s">
        <v>527</v>
      </c>
      <c r="I542" t="s">
        <v>405</v>
      </c>
    </row>
    <row r="543" spans="2:9">
      <c r="B543" t="s">
        <v>453</v>
      </c>
      <c r="C543" t="s">
        <v>290</v>
      </c>
      <c r="D543" t="s">
        <v>291</v>
      </c>
      <c r="E543" t="s">
        <v>282</v>
      </c>
      <c r="F543" t="s">
        <v>422</v>
      </c>
      <c r="H543" t="s">
        <v>527</v>
      </c>
      <c r="I543" t="s">
        <v>405</v>
      </c>
    </row>
    <row r="544" spans="2:9">
      <c r="B544" t="s">
        <v>453</v>
      </c>
      <c r="C544" t="s">
        <v>296</v>
      </c>
      <c r="D544" t="s">
        <v>297</v>
      </c>
      <c r="E544" t="s">
        <v>282</v>
      </c>
      <c r="F544" t="s">
        <v>422</v>
      </c>
      <c r="H544" t="s">
        <v>527</v>
      </c>
      <c r="I544" t="s">
        <v>405</v>
      </c>
    </row>
    <row r="545" spans="2:9">
      <c r="B545" t="s">
        <v>456</v>
      </c>
      <c r="C545" t="s">
        <v>11</v>
      </c>
      <c r="D545" t="s">
        <v>486</v>
      </c>
      <c r="E545" t="s">
        <v>282</v>
      </c>
      <c r="F545" t="s">
        <v>422</v>
      </c>
      <c r="H545" t="s">
        <v>522</v>
      </c>
      <c r="I545" t="s">
        <v>405</v>
      </c>
    </row>
    <row r="546" spans="2:9">
      <c r="B546" t="s">
        <v>456</v>
      </c>
      <c r="C546" t="s">
        <v>487</v>
      </c>
      <c r="D546" t="s">
        <v>328</v>
      </c>
      <c r="E546" t="s">
        <v>282</v>
      </c>
      <c r="F546" t="s">
        <v>422</v>
      </c>
      <c r="H546" t="s">
        <v>524</v>
      </c>
      <c r="I546" t="s">
        <v>405</v>
      </c>
    </row>
    <row r="547" spans="2:9">
      <c r="B547" t="s">
        <v>456</v>
      </c>
      <c r="C547" t="s">
        <v>783</v>
      </c>
      <c r="D547" t="s">
        <v>784</v>
      </c>
      <c r="E547" t="s">
        <v>282</v>
      </c>
      <c r="F547" t="s">
        <v>422</v>
      </c>
      <c r="H547" t="s">
        <v>785</v>
      </c>
      <c r="I547" t="s">
        <v>405</v>
      </c>
    </row>
    <row r="548" spans="2:9">
      <c r="B548" t="s">
        <v>456</v>
      </c>
      <c r="C548" t="s">
        <v>9</v>
      </c>
      <c r="D548" t="s">
        <v>10</v>
      </c>
      <c r="E548" t="s">
        <v>282</v>
      </c>
      <c r="F548" t="s">
        <v>422</v>
      </c>
      <c r="H548" t="s">
        <v>520</v>
      </c>
      <c r="I548" t="s">
        <v>405</v>
      </c>
    </row>
    <row r="549" spans="2:9">
      <c r="B549" t="s">
        <v>456</v>
      </c>
      <c r="C549" t="s">
        <v>740</v>
      </c>
      <c r="D549" t="s">
        <v>6</v>
      </c>
      <c r="E549" t="s">
        <v>282</v>
      </c>
      <c r="F549" t="s">
        <v>422</v>
      </c>
      <c r="H549" t="s">
        <v>516</v>
      </c>
      <c r="I549" t="s">
        <v>405</v>
      </c>
    </row>
    <row r="550" spans="2:9">
      <c r="B550" t="s">
        <v>456</v>
      </c>
      <c r="C550" t="s">
        <v>7</v>
      </c>
      <c r="D550" t="s">
        <v>8</v>
      </c>
      <c r="E550" t="s">
        <v>282</v>
      </c>
      <c r="F550" t="s">
        <v>422</v>
      </c>
      <c r="H550" t="s">
        <v>518</v>
      </c>
      <c r="I550" t="s">
        <v>405</v>
      </c>
    </row>
    <row r="551" spans="2:9">
      <c r="B551" t="s">
        <v>456</v>
      </c>
      <c r="C551" t="s">
        <v>352</v>
      </c>
      <c r="D551" t="s">
        <v>739</v>
      </c>
      <c r="E551" t="s">
        <v>282</v>
      </c>
      <c r="F551" t="s">
        <v>422</v>
      </c>
      <c r="H551" t="s">
        <v>514</v>
      </c>
      <c r="I551" t="s">
        <v>405</v>
      </c>
    </row>
    <row r="552" spans="2:9">
      <c r="B552" t="s">
        <v>456</v>
      </c>
      <c r="C552" t="s">
        <v>786</v>
      </c>
      <c r="D552" t="s">
        <v>787</v>
      </c>
      <c r="E552" t="s">
        <v>282</v>
      </c>
      <c r="F552" t="s">
        <v>422</v>
      </c>
      <c r="H552" t="s">
        <v>788</v>
      </c>
      <c r="I552" t="s">
        <v>405</v>
      </c>
    </row>
    <row r="553" spans="2:9">
      <c r="B553" t="s">
        <v>456</v>
      </c>
      <c r="C553" t="s">
        <v>789</v>
      </c>
      <c r="D553" t="s">
        <v>790</v>
      </c>
      <c r="E553" t="s">
        <v>282</v>
      </c>
      <c r="F553" t="s">
        <v>422</v>
      </c>
      <c r="H553" t="s">
        <v>793</v>
      </c>
      <c r="I553" t="s">
        <v>405</v>
      </c>
    </row>
    <row r="554" spans="2:9">
      <c r="B554" t="s">
        <v>456</v>
      </c>
      <c r="C554" t="s">
        <v>801</v>
      </c>
      <c r="D554" t="s">
        <v>791</v>
      </c>
      <c r="E554" t="s">
        <v>282</v>
      </c>
      <c r="F554" t="s">
        <v>422</v>
      </c>
      <c r="H554" t="s">
        <v>803</v>
      </c>
      <c r="I554" t="s">
        <v>405</v>
      </c>
    </row>
    <row r="555" spans="2:9">
      <c r="B555" t="s">
        <v>456</v>
      </c>
      <c r="C555" t="s">
        <v>804</v>
      </c>
      <c r="D555" t="s">
        <v>792</v>
      </c>
      <c r="E555" t="s">
        <v>282</v>
      </c>
      <c r="F555" t="s">
        <v>422</v>
      </c>
      <c r="H555" t="s">
        <v>802</v>
      </c>
      <c r="I555" t="s">
        <v>405</v>
      </c>
    </row>
    <row r="556" spans="2:9">
      <c r="B556" t="s">
        <v>456</v>
      </c>
      <c r="C556" t="s">
        <v>348</v>
      </c>
      <c r="D556" t="s">
        <v>349</v>
      </c>
      <c r="E556" t="s">
        <v>282</v>
      </c>
      <c r="F556" t="s">
        <v>422</v>
      </c>
      <c r="H556" t="s">
        <v>512</v>
      </c>
      <c r="I556" t="s">
        <v>405</v>
      </c>
    </row>
    <row r="557" spans="2:9">
      <c r="B557" t="s">
        <v>453</v>
      </c>
      <c r="C557" t="s">
        <v>286</v>
      </c>
      <c r="D557" t="s">
        <v>287</v>
      </c>
      <c r="E557" t="s">
        <v>282</v>
      </c>
      <c r="F557" t="s">
        <v>422</v>
      </c>
      <c r="H557" t="s">
        <v>98</v>
      </c>
      <c r="I557" t="s">
        <v>405</v>
      </c>
    </row>
    <row r="558" spans="2:9">
      <c r="B558" t="s">
        <v>453</v>
      </c>
      <c r="C558" t="s">
        <v>558</v>
      </c>
      <c r="D558" t="s">
        <v>559</v>
      </c>
      <c r="E558" t="s">
        <v>631</v>
      </c>
      <c r="F558" t="s">
        <v>21</v>
      </c>
      <c r="H558" t="s">
        <v>494</v>
      </c>
      <c r="I558" t="s">
        <v>405</v>
      </c>
    </row>
    <row r="559" spans="2:9">
      <c r="B559" t="s">
        <v>453</v>
      </c>
      <c r="C559" t="s">
        <v>563</v>
      </c>
      <c r="D559" t="s">
        <v>564</v>
      </c>
      <c r="E559" t="s">
        <v>631</v>
      </c>
      <c r="F559" t="s">
        <v>21</v>
      </c>
      <c r="H559" t="s">
        <v>560</v>
      </c>
      <c r="I559" t="s">
        <v>405</v>
      </c>
    </row>
    <row r="560" spans="2:9">
      <c r="B560" t="s">
        <v>453</v>
      </c>
      <c r="C560" t="s">
        <v>145</v>
      </c>
      <c r="D560" t="s">
        <v>566</v>
      </c>
      <c r="E560" t="s">
        <v>631</v>
      </c>
      <c r="F560" t="s">
        <v>21</v>
      </c>
      <c r="H560" t="s">
        <v>493</v>
      </c>
      <c r="I560" t="s">
        <v>405</v>
      </c>
    </row>
    <row r="561" spans="2:9">
      <c r="B561" t="s">
        <v>453</v>
      </c>
      <c r="C561" t="s">
        <v>569</v>
      </c>
      <c r="D561" t="s">
        <v>570</v>
      </c>
      <c r="E561" t="s">
        <v>631</v>
      </c>
      <c r="F561" t="s">
        <v>21</v>
      </c>
      <c r="H561" t="s">
        <v>493</v>
      </c>
      <c r="I561" t="s">
        <v>405</v>
      </c>
    </row>
    <row r="562" spans="2:9">
      <c r="B562" t="s">
        <v>453</v>
      </c>
      <c r="C562" t="s">
        <v>573</v>
      </c>
      <c r="D562" t="s">
        <v>574</v>
      </c>
      <c r="E562" t="s">
        <v>631</v>
      </c>
      <c r="F562" t="s">
        <v>21</v>
      </c>
      <c r="H562" t="s">
        <v>543</v>
      </c>
      <c r="I562" t="s">
        <v>405</v>
      </c>
    </row>
    <row r="563" spans="2:9">
      <c r="B563" t="s">
        <v>453</v>
      </c>
      <c r="C563" t="s">
        <v>644</v>
      </c>
      <c r="D563" t="s">
        <v>575</v>
      </c>
      <c r="E563" t="s">
        <v>631</v>
      </c>
      <c r="F563" t="s">
        <v>21</v>
      </c>
      <c r="H563" t="s">
        <v>493</v>
      </c>
      <c r="I563" t="s">
        <v>405</v>
      </c>
    </row>
    <row r="564" spans="2:9">
      <c r="B564" t="s">
        <v>453</v>
      </c>
      <c r="C564" t="s">
        <v>467</v>
      </c>
      <c r="D564" t="s">
        <v>576</v>
      </c>
      <c r="E564" t="s">
        <v>631</v>
      </c>
      <c r="F564" t="s">
        <v>21</v>
      </c>
      <c r="H564" t="s">
        <v>462</v>
      </c>
      <c r="I564" t="s">
        <v>405</v>
      </c>
    </row>
    <row r="565" spans="2:9">
      <c r="B565" t="s">
        <v>453</v>
      </c>
      <c r="C565" t="s">
        <v>643</v>
      </c>
      <c r="D565" t="s">
        <v>577</v>
      </c>
      <c r="E565" t="s">
        <v>631</v>
      </c>
      <c r="F565" t="s">
        <v>21</v>
      </c>
      <c r="H565" t="s">
        <v>542</v>
      </c>
      <c r="I565" t="s">
        <v>405</v>
      </c>
    </row>
    <row r="566" spans="2:9">
      <c r="B566" t="s">
        <v>479</v>
      </c>
      <c r="C566" t="s">
        <v>373</v>
      </c>
      <c r="D566" t="s">
        <v>128</v>
      </c>
      <c r="E566" t="s">
        <v>631</v>
      </c>
      <c r="I566" t="s">
        <v>405</v>
      </c>
    </row>
    <row r="567" spans="2:9">
      <c r="B567" t="s">
        <v>479</v>
      </c>
      <c r="C567" t="s">
        <v>587</v>
      </c>
      <c r="D567" t="s">
        <v>127</v>
      </c>
      <c r="E567" t="s">
        <v>631</v>
      </c>
      <c r="I567" t="s">
        <v>405</v>
      </c>
    </row>
    <row r="568" spans="2:9">
      <c r="B568" t="s">
        <v>479</v>
      </c>
      <c r="C568" t="s">
        <v>588</v>
      </c>
      <c r="D568" t="s">
        <v>126</v>
      </c>
      <c r="E568" t="s">
        <v>631</v>
      </c>
      <c r="I568" t="s">
        <v>405</v>
      </c>
    </row>
    <row r="569" spans="2:9">
      <c r="B569" t="s">
        <v>479</v>
      </c>
      <c r="C569" t="s">
        <v>589</v>
      </c>
      <c r="D569" t="s">
        <v>125</v>
      </c>
      <c r="E569" t="s">
        <v>631</v>
      </c>
      <c r="I569" t="s">
        <v>405</v>
      </c>
    </row>
    <row r="570" spans="2:9">
      <c r="B570" t="s">
        <v>479</v>
      </c>
      <c r="C570" t="s">
        <v>590</v>
      </c>
      <c r="D570" t="s">
        <v>123</v>
      </c>
      <c r="E570" t="s">
        <v>631</v>
      </c>
      <c r="I570" t="s">
        <v>405</v>
      </c>
    </row>
    <row r="571" spans="2:9">
      <c r="B571" t="s">
        <v>479</v>
      </c>
      <c r="C571" t="s">
        <v>119</v>
      </c>
      <c r="D571" t="s">
        <v>124</v>
      </c>
      <c r="E571" t="s">
        <v>631</v>
      </c>
      <c r="I571" t="s">
        <v>405</v>
      </c>
    </row>
    <row r="572" spans="2:9">
      <c r="B572" t="s">
        <v>479</v>
      </c>
      <c r="C572" t="s">
        <v>591</v>
      </c>
      <c r="D572" t="s">
        <v>592</v>
      </c>
      <c r="E572" t="s">
        <v>631</v>
      </c>
      <c r="I572" t="s">
        <v>405</v>
      </c>
    </row>
    <row r="573" spans="2:9">
      <c r="B573" t="s">
        <v>479</v>
      </c>
      <c r="C573" t="s">
        <v>593</v>
      </c>
      <c r="D573" t="s">
        <v>594</v>
      </c>
      <c r="E573" t="s">
        <v>631</v>
      </c>
      <c r="I573" t="s">
        <v>405</v>
      </c>
    </row>
    <row r="574" spans="2:9">
      <c r="B574" t="s">
        <v>479</v>
      </c>
      <c r="C574" t="s">
        <v>132</v>
      </c>
      <c r="D574" t="s">
        <v>133</v>
      </c>
      <c r="E574" t="s">
        <v>631</v>
      </c>
      <c r="I574" t="s">
        <v>405</v>
      </c>
    </row>
    <row r="575" spans="2:9">
      <c r="B575" t="s">
        <v>479</v>
      </c>
      <c r="C575" t="s">
        <v>595</v>
      </c>
      <c r="D575" t="s">
        <v>596</v>
      </c>
      <c r="E575" t="s">
        <v>631</v>
      </c>
      <c r="I575" t="s">
        <v>405</v>
      </c>
    </row>
    <row r="576" spans="2:9">
      <c r="B576" t="s">
        <v>479</v>
      </c>
      <c r="C576" t="s">
        <v>130</v>
      </c>
      <c r="D576" t="s">
        <v>131</v>
      </c>
      <c r="E576" t="s">
        <v>631</v>
      </c>
      <c r="I576" t="s">
        <v>405</v>
      </c>
    </row>
    <row r="577" spans="2:9">
      <c r="B577" t="s">
        <v>479</v>
      </c>
      <c r="C577" t="s">
        <v>120</v>
      </c>
      <c r="D577" t="s">
        <v>121</v>
      </c>
      <c r="E577" t="s">
        <v>631</v>
      </c>
      <c r="I577" t="s">
        <v>405</v>
      </c>
    </row>
    <row r="578" spans="2:9">
      <c r="B578" t="s">
        <v>479</v>
      </c>
      <c r="C578" t="s">
        <v>122</v>
      </c>
      <c r="D578" t="s">
        <v>129</v>
      </c>
      <c r="E578" t="s">
        <v>631</v>
      </c>
      <c r="I578" t="s">
        <v>405</v>
      </c>
    </row>
    <row r="579" spans="2:9">
      <c r="B579" t="s">
        <v>479</v>
      </c>
      <c r="C579" t="s">
        <v>134</v>
      </c>
      <c r="D579" t="s">
        <v>139</v>
      </c>
      <c r="E579" t="s">
        <v>631</v>
      </c>
      <c r="I579" t="s">
        <v>405</v>
      </c>
    </row>
    <row r="580" spans="2:9">
      <c r="B580" t="s">
        <v>479</v>
      </c>
      <c r="C580" t="s">
        <v>135</v>
      </c>
      <c r="D580" t="s">
        <v>140</v>
      </c>
      <c r="E580" t="s">
        <v>631</v>
      </c>
      <c r="I580" t="s">
        <v>405</v>
      </c>
    </row>
    <row r="581" spans="2:9">
      <c r="B581" t="s">
        <v>479</v>
      </c>
      <c r="C581" t="s">
        <v>136</v>
      </c>
      <c r="D581" t="s">
        <v>141</v>
      </c>
      <c r="E581" t="s">
        <v>631</v>
      </c>
      <c r="I581" t="s">
        <v>405</v>
      </c>
    </row>
    <row r="582" spans="2:9">
      <c r="B582" t="s">
        <v>479</v>
      </c>
      <c r="C582" t="s">
        <v>137</v>
      </c>
      <c r="D582" t="s">
        <v>143</v>
      </c>
      <c r="E582" t="s">
        <v>631</v>
      </c>
      <c r="I582" t="s">
        <v>405</v>
      </c>
    </row>
    <row r="583" spans="2:9">
      <c r="B583" t="s">
        <v>479</v>
      </c>
      <c r="C583" t="s">
        <v>85</v>
      </c>
      <c r="D583" t="s">
        <v>19</v>
      </c>
      <c r="E583" t="s">
        <v>631</v>
      </c>
      <c r="I583" t="s">
        <v>405</v>
      </c>
    </row>
    <row r="584" spans="2:9">
      <c r="B584" t="s">
        <v>479</v>
      </c>
      <c r="C584" t="s">
        <v>755</v>
      </c>
      <c r="D584" t="s">
        <v>19</v>
      </c>
      <c r="E584" t="s">
        <v>631</v>
      </c>
      <c r="I584" t="s">
        <v>405</v>
      </c>
    </row>
    <row r="585" spans="2:9">
      <c r="B585" t="s">
        <v>479</v>
      </c>
      <c r="C585" t="s">
        <v>354</v>
      </c>
      <c r="D585" t="s">
        <v>355</v>
      </c>
      <c r="E585" t="s">
        <v>631</v>
      </c>
      <c r="I585" t="s">
        <v>405</v>
      </c>
    </row>
    <row r="586" spans="2:9">
      <c r="B586" t="s">
        <v>479</v>
      </c>
      <c r="C586" t="s">
        <v>356</v>
      </c>
      <c r="D586" t="s">
        <v>357</v>
      </c>
      <c r="E586" t="s">
        <v>631</v>
      </c>
      <c r="I586" t="s">
        <v>405</v>
      </c>
    </row>
    <row r="587" spans="2:9">
      <c r="B587" t="s">
        <v>479</v>
      </c>
      <c r="C587" t="s">
        <v>358</v>
      </c>
      <c r="D587" t="s">
        <v>359</v>
      </c>
      <c r="E587" t="s">
        <v>631</v>
      </c>
      <c r="I587" t="s">
        <v>405</v>
      </c>
    </row>
    <row r="588" spans="2:9">
      <c r="B588" t="s">
        <v>479</v>
      </c>
      <c r="C588" t="s">
        <v>360</v>
      </c>
      <c r="D588" t="s">
        <v>361</v>
      </c>
      <c r="E588" t="s">
        <v>631</v>
      </c>
      <c r="I588" t="s">
        <v>405</v>
      </c>
    </row>
    <row r="589" spans="2:9">
      <c r="B589" t="s">
        <v>479</v>
      </c>
      <c r="C589" t="s">
        <v>385</v>
      </c>
      <c r="D589" t="s">
        <v>386</v>
      </c>
      <c r="E589" t="s">
        <v>631</v>
      </c>
      <c r="I589" t="s">
        <v>405</v>
      </c>
    </row>
    <row r="590" spans="2:9">
      <c r="B590" t="s">
        <v>479</v>
      </c>
      <c r="C590" t="s">
        <v>779</v>
      </c>
      <c r="D590" t="s">
        <v>782</v>
      </c>
      <c r="E590" t="s">
        <v>631</v>
      </c>
      <c r="I590" t="s">
        <v>405</v>
      </c>
    </row>
    <row r="591" spans="2:9">
      <c r="B591" t="s">
        <v>479</v>
      </c>
      <c r="C591" t="s">
        <v>780</v>
      </c>
      <c r="D591" t="s">
        <v>781</v>
      </c>
      <c r="E591" t="s">
        <v>631</v>
      </c>
      <c r="I591" t="s">
        <v>405</v>
      </c>
    </row>
    <row r="592" spans="2:9">
      <c r="B592" t="s">
        <v>479</v>
      </c>
      <c r="C592" t="s">
        <v>387</v>
      </c>
      <c r="D592" t="s">
        <v>388</v>
      </c>
      <c r="E592" t="s">
        <v>631</v>
      </c>
      <c r="I592" t="s">
        <v>405</v>
      </c>
    </row>
    <row r="593" spans="2:9">
      <c r="B593" t="s">
        <v>479</v>
      </c>
      <c r="C593" t="s">
        <v>389</v>
      </c>
      <c r="D593" t="s">
        <v>390</v>
      </c>
      <c r="E593" t="s">
        <v>631</v>
      </c>
      <c r="I593" t="s">
        <v>405</v>
      </c>
    </row>
    <row r="594" spans="2:9">
      <c r="B594" t="s">
        <v>479</v>
      </c>
      <c r="C594" t="s">
        <v>778</v>
      </c>
      <c r="D594" t="s">
        <v>777</v>
      </c>
      <c r="E594" t="s">
        <v>631</v>
      </c>
      <c r="I594" t="s">
        <v>405</v>
      </c>
    </row>
    <row r="595" spans="2:9">
      <c r="B595" t="s">
        <v>479</v>
      </c>
      <c r="C595" t="s">
        <v>773</v>
      </c>
      <c r="D595" t="s">
        <v>775</v>
      </c>
      <c r="E595" t="s">
        <v>631</v>
      </c>
      <c r="I595" t="s">
        <v>405</v>
      </c>
    </row>
    <row r="596" spans="2:9">
      <c r="B596" t="s">
        <v>479</v>
      </c>
      <c r="C596" t="s">
        <v>774</v>
      </c>
      <c r="D596" t="s">
        <v>776</v>
      </c>
      <c r="E596" t="s">
        <v>631</v>
      </c>
      <c r="I596" t="s">
        <v>405</v>
      </c>
    </row>
    <row r="597" spans="2:9">
      <c r="B597" t="s">
        <v>479</v>
      </c>
      <c r="C597" t="s">
        <v>391</v>
      </c>
      <c r="D597" t="s">
        <v>392</v>
      </c>
      <c r="E597" t="s">
        <v>631</v>
      </c>
      <c r="I597" t="s">
        <v>405</v>
      </c>
    </row>
    <row r="598" spans="2:9">
      <c r="B598" t="s">
        <v>479</v>
      </c>
      <c r="C598" t="s">
        <v>393</v>
      </c>
      <c r="D598" t="s">
        <v>394</v>
      </c>
      <c r="E598" t="s">
        <v>631</v>
      </c>
      <c r="I598" t="s">
        <v>405</v>
      </c>
    </row>
    <row r="599" spans="2:9">
      <c r="B599" t="s">
        <v>479</v>
      </c>
      <c r="C599" t="s">
        <v>395</v>
      </c>
      <c r="D599" t="s">
        <v>396</v>
      </c>
      <c r="E599" t="s">
        <v>631</v>
      </c>
      <c r="I599" t="s">
        <v>405</v>
      </c>
    </row>
    <row r="600" spans="2:9">
      <c r="B600" t="s">
        <v>479</v>
      </c>
      <c r="C600" t="s">
        <v>397</v>
      </c>
      <c r="D600" t="s">
        <v>346</v>
      </c>
      <c r="E600" t="s">
        <v>631</v>
      </c>
      <c r="I600" t="s">
        <v>405</v>
      </c>
    </row>
    <row r="601" spans="2:9">
      <c r="B601" t="s">
        <v>5</v>
      </c>
      <c r="C601" t="s">
        <v>454</v>
      </c>
      <c r="D601" t="s">
        <v>457</v>
      </c>
      <c r="E601" t="s">
        <v>631</v>
      </c>
      <c r="F601" t="s">
        <v>458</v>
      </c>
    </row>
    <row r="602" spans="2:9">
      <c r="B602" t="s">
        <v>5</v>
      </c>
      <c r="C602" t="s">
        <v>811</v>
      </c>
      <c r="D602" t="s">
        <v>812</v>
      </c>
      <c r="E602" t="s">
        <v>631</v>
      </c>
      <c r="F602" t="s">
        <v>189</v>
      </c>
    </row>
    <row r="603" spans="2:9">
      <c r="B603" t="s">
        <v>5</v>
      </c>
      <c r="C603" t="s">
        <v>810</v>
      </c>
      <c r="D603" t="s">
        <v>813</v>
      </c>
      <c r="E603" t="s">
        <v>631</v>
      </c>
      <c r="F603" t="s">
        <v>189</v>
      </c>
    </row>
    <row r="604" spans="2:9">
      <c r="B604" t="s">
        <v>5</v>
      </c>
      <c r="C604" t="s">
        <v>809</v>
      </c>
      <c r="D604" t="s">
        <v>814</v>
      </c>
      <c r="E604" t="s">
        <v>631</v>
      </c>
      <c r="F604" t="s">
        <v>189</v>
      </c>
    </row>
    <row r="605" spans="2:9">
      <c r="B605" t="s">
        <v>5</v>
      </c>
      <c r="C605" t="s">
        <v>815</v>
      </c>
      <c r="D605" t="s">
        <v>816</v>
      </c>
      <c r="E605" t="s">
        <v>631</v>
      </c>
      <c r="F605" t="s">
        <v>189</v>
      </c>
    </row>
    <row r="606" spans="2:9">
      <c r="B606" t="s">
        <v>5</v>
      </c>
      <c r="C606" t="s">
        <v>817</v>
      </c>
      <c r="D606" t="s">
        <v>818</v>
      </c>
      <c r="E606" t="s">
        <v>631</v>
      </c>
      <c r="F606" t="s">
        <v>189</v>
      </c>
    </row>
    <row r="607" spans="2:9">
      <c r="B607" t="s">
        <v>5</v>
      </c>
      <c r="C607" t="s">
        <v>819</v>
      </c>
      <c r="D607" t="s">
        <v>820</v>
      </c>
      <c r="E607" t="s">
        <v>631</v>
      </c>
      <c r="F607" t="s">
        <v>189</v>
      </c>
    </row>
    <row r="608" spans="2:9">
      <c r="B608" t="s">
        <v>5</v>
      </c>
      <c r="C608" t="s">
        <v>825</v>
      </c>
      <c r="D608" t="s">
        <v>826</v>
      </c>
      <c r="E608" t="s">
        <v>631</v>
      </c>
      <c r="F608" t="s">
        <v>189</v>
      </c>
    </row>
  </sheetData>
  <phoneticPr fontId="0" type="noConversion"/>
  <pageMargins left="0.47" right="0.5" top="0.84" bottom="1" header="0.5" footer="0.5"/>
  <pageSetup paperSize="9" scale="95" orientation="landscape" r:id="rId1"/>
  <headerFooter alignWithMargins="0">
    <oddFooter xml:space="preserve">&amp;R_____________________________________________________________________________&amp;8
&amp;Z&amp;F
&amp;D
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458"/>
  <sheetViews>
    <sheetView tabSelected="1" topLeftCell="C1" zoomScale="70" zoomScaleNormal="70" workbookViewId="0">
      <pane ySplit="2" topLeftCell="A3" activePane="bottomLeft" state="frozen"/>
      <selection pane="bottomLeft" activeCell="U42" sqref="U42"/>
    </sheetView>
  </sheetViews>
  <sheetFormatPr defaultRowHeight="12.75"/>
  <cols>
    <col min="1" max="1" width="5.7109375" bestFit="1" customWidth="1"/>
    <col min="2" max="2" width="24.140625" bestFit="1" customWidth="1"/>
    <col min="3" max="3" width="60.5703125" customWidth="1"/>
    <col min="4" max="4" width="10.28515625" customWidth="1"/>
    <col min="5" max="5" width="22.5703125" customWidth="1"/>
    <col min="6" max="6" width="12.140625" customWidth="1"/>
    <col min="7" max="7" width="9.85546875" customWidth="1"/>
    <col min="8" max="8" width="11" customWidth="1"/>
    <col min="9" max="9" width="22.28515625" customWidth="1"/>
    <col min="10" max="10" width="7.140625" customWidth="1"/>
    <col min="11" max="11" width="8.140625" customWidth="1"/>
    <col min="12" max="12" width="9.28515625" customWidth="1"/>
    <col min="13" max="13" width="17.85546875" customWidth="1"/>
    <col min="14" max="14" width="8" customWidth="1"/>
    <col min="15" max="15" width="6.5703125" customWidth="1"/>
    <col min="16" max="16" width="9.5703125" customWidth="1"/>
    <col min="17" max="17" width="11.28515625" customWidth="1"/>
    <col min="18" max="18" width="12.28515625" customWidth="1"/>
    <col min="19" max="19" width="18.140625" bestFit="1" customWidth="1"/>
    <col min="20" max="20" width="12" bestFit="1" customWidth="1"/>
    <col min="21" max="21" width="5.7109375" bestFit="1" customWidth="1"/>
    <col min="22" max="22" width="8.140625" customWidth="1"/>
    <col min="23" max="23" width="8" bestFit="1" customWidth="1"/>
    <col min="24" max="24" width="10.7109375" bestFit="1" customWidth="1"/>
    <col min="26" max="26" width="6.5703125" bestFit="1" customWidth="1"/>
    <col min="27" max="27" width="8.5703125" bestFit="1" customWidth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 t="s">
        <v>25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303</v>
      </c>
      <c r="B2" s="2" t="s">
        <v>304</v>
      </c>
      <c r="C2" s="2" t="s">
        <v>305</v>
      </c>
      <c r="D2" s="2" t="s">
        <v>306</v>
      </c>
      <c r="E2" s="2" t="s">
        <v>307</v>
      </c>
      <c r="F2" s="2" t="s">
        <v>308</v>
      </c>
      <c r="G2" s="2" t="s">
        <v>281</v>
      </c>
      <c r="H2" s="2" t="s">
        <v>309</v>
      </c>
      <c r="I2" s="2" t="s">
        <v>332</v>
      </c>
      <c r="J2" s="2" t="s">
        <v>333</v>
      </c>
      <c r="K2" s="2" t="s">
        <v>686</v>
      </c>
      <c r="L2" s="2" t="s">
        <v>334</v>
      </c>
      <c r="M2" s="2" t="s">
        <v>285</v>
      </c>
      <c r="N2" s="2" t="s">
        <v>1577</v>
      </c>
      <c r="O2" s="2" t="s">
        <v>948</v>
      </c>
      <c r="P2" s="2" t="s">
        <v>949</v>
      </c>
      <c r="Q2" s="2" t="s">
        <v>950</v>
      </c>
      <c r="R2" s="2" t="s">
        <v>335</v>
      </c>
      <c r="S2" s="2" t="s">
        <v>336</v>
      </c>
      <c r="T2" s="2" t="s">
        <v>337</v>
      </c>
      <c r="U2" s="2" t="s">
        <v>338</v>
      </c>
      <c r="V2" s="2" t="s">
        <v>339</v>
      </c>
      <c r="W2" s="2" t="s">
        <v>423</v>
      </c>
      <c r="X2" s="2" t="s">
        <v>951</v>
      </c>
      <c r="Y2" s="2" t="s">
        <v>108</v>
      </c>
      <c r="Z2" s="2" t="s">
        <v>952</v>
      </c>
    </row>
    <row r="3" spans="1:26">
      <c r="A3" s="2"/>
      <c r="B3" s="2" t="s">
        <v>953</v>
      </c>
      <c r="C3" s="2" t="s">
        <v>954</v>
      </c>
      <c r="D3" s="2" t="s">
        <v>463</v>
      </c>
      <c r="E3" s="2" t="s">
        <v>955</v>
      </c>
      <c r="F3" s="2"/>
      <c r="G3" s="2"/>
      <c r="H3" s="2"/>
      <c r="I3" s="2" t="s">
        <v>956</v>
      </c>
      <c r="J3" s="2">
        <v>2006</v>
      </c>
      <c r="K3" s="2"/>
      <c r="L3" s="2" t="s">
        <v>425</v>
      </c>
      <c r="M3" s="2"/>
      <c r="N3" s="2"/>
      <c r="O3" s="2"/>
      <c r="P3" s="2"/>
      <c r="Q3" s="2"/>
      <c r="R3" s="2"/>
      <c r="S3" s="2"/>
      <c r="T3" s="2"/>
      <c r="U3" s="2" t="s">
        <v>55</v>
      </c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 t="s">
        <v>957</v>
      </c>
      <c r="G4" s="2"/>
      <c r="H4" s="2" t="s">
        <v>958</v>
      </c>
      <c r="I4" s="2"/>
      <c r="J4" s="2">
        <v>2006</v>
      </c>
      <c r="K4" s="2" t="s">
        <v>959</v>
      </c>
      <c r="L4" s="2"/>
      <c r="M4" s="2"/>
      <c r="N4" s="2"/>
      <c r="O4" s="2"/>
      <c r="P4" s="2"/>
      <c r="Q4" s="2"/>
      <c r="R4" s="2" t="s">
        <v>960</v>
      </c>
      <c r="S4" s="2">
        <v>9999</v>
      </c>
      <c r="T4" s="2" t="s">
        <v>961</v>
      </c>
      <c r="U4" s="2"/>
      <c r="V4" s="2">
        <v>1</v>
      </c>
      <c r="W4" s="2"/>
      <c r="X4" s="2"/>
      <c r="Y4" s="2"/>
      <c r="Z4" s="2"/>
    </row>
    <row r="5" spans="1:26">
      <c r="A5" s="2"/>
      <c r="B5" s="2"/>
      <c r="C5" s="2"/>
      <c r="D5" s="2"/>
      <c r="E5" s="2"/>
      <c r="F5" s="2" t="s">
        <v>962</v>
      </c>
      <c r="G5" s="2"/>
      <c r="H5" s="2"/>
      <c r="I5" s="2"/>
      <c r="J5" s="2">
        <v>2006</v>
      </c>
      <c r="K5" s="2"/>
      <c r="L5" s="2"/>
      <c r="M5" s="2"/>
      <c r="N5" s="2"/>
      <c r="O5" s="2"/>
      <c r="P5" s="2"/>
      <c r="Q5" s="2"/>
      <c r="R5" s="2"/>
      <c r="S5" s="2">
        <v>9999</v>
      </c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 t="s">
        <v>369</v>
      </c>
      <c r="G6" s="2"/>
      <c r="H6" s="2"/>
      <c r="I6" s="2"/>
      <c r="J6" s="2">
        <v>2006</v>
      </c>
      <c r="K6" s="2"/>
      <c r="L6" s="2"/>
      <c r="M6" s="2"/>
      <c r="N6" s="2"/>
      <c r="O6" s="2"/>
      <c r="P6" s="2"/>
      <c r="Q6" s="2"/>
      <c r="R6" s="2"/>
      <c r="S6" s="2">
        <v>9999</v>
      </c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 t="s">
        <v>963</v>
      </c>
      <c r="G7" s="2"/>
      <c r="H7" s="2"/>
      <c r="I7" s="2"/>
      <c r="J7" s="2">
        <v>2006</v>
      </c>
      <c r="K7" s="2"/>
      <c r="L7" s="2"/>
      <c r="M7" s="2"/>
      <c r="N7" s="2"/>
      <c r="O7" s="2"/>
      <c r="P7" s="2"/>
      <c r="Q7" s="2"/>
      <c r="R7" s="2"/>
      <c r="S7" s="2">
        <v>9999</v>
      </c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 t="s">
        <v>964</v>
      </c>
      <c r="H8" s="2"/>
      <c r="I8" s="2"/>
      <c r="J8" s="2">
        <v>2006</v>
      </c>
      <c r="K8" s="2"/>
      <c r="L8" s="2"/>
      <c r="M8" s="2"/>
      <c r="N8" s="2"/>
      <c r="O8" s="2"/>
      <c r="P8" s="2"/>
      <c r="Q8" s="2"/>
      <c r="R8" s="2"/>
      <c r="S8" s="2">
        <v>9999</v>
      </c>
      <c r="T8" s="2"/>
      <c r="U8" s="2"/>
      <c r="V8" s="2"/>
      <c r="W8" s="2"/>
      <c r="X8" s="2"/>
      <c r="Y8" s="2"/>
      <c r="Z8" s="2"/>
    </row>
    <row r="9" spans="1:26">
      <c r="A9" s="2"/>
      <c r="B9" s="2" t="s">
        <v>965</v>
      </c>
      <c r="C9" s="2" t="s">
        <v>966</v>
      </c>
      <c r="D9" s="2" t="s">
        <v>463</v>
      </c>
      <c r="E9" s="2" t="s">
        <v>955</v>
      </c>
      <c r="F9" s="2"/>
      <c r="G9" s="2"/>
      <c r="H9" s="2" t="s">
        <v>964</v>
      </c>
      <c r="I9" s="2" t="s">
        <v>956</v>
      </c>
      <c r="J9" s="2">
        <v>2006</v>
      </c>
      <c r="K9" s="2"/>
      <c r="L9" s="2" t="s">
        <v>425</v>
      </c>
      <c r="M9" s="2"/>
      <c r="N9" s="2"/>
      <c r="O9" s="2"/>
      <c r="P9" s="2"/>
      <c r="Q9" s="2"/>
      <c r="R9" s="2"/>
      <c r="S9" s="2"/>
      <c r="T9" s="2"/>
      <c r="U9" s="2" t="s">
        <v>55</v>
      </c>
      <c r="V9" s="2" t="s">
        <v>425</v>
      </c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 t="s">
        <v>963</v>
      </c>
      <c r="G10" s="2"/>
      <c r="H10" s="2"/>
      <c r="I10" s="2"/>
      <c r="J10" s="2">
        <v>2006</v>
      </c>
      <c r="K10" s="2" t="s">
        <v>967</v>
      </c>
      <c r="L10" s="2"/>
      <c r="M10" s="2"/>
      <c r="N10" s="2"/>
      <c r="O10" s="2" t="s">
        <v>968</v>
      </c>
      <c r="P10" s="2" t="s">
        <v>969</v>
      </c>
      <c r="Q10" s="2"/>
      <c r="R10" s="2">
        <v>154.54545454545499</v>
      </c>
      <c r="S10" s="2">
        <v>0.5</v>
      </c>
      <c r="T10" s="2" t="s">
        <v>970</v>
      </c>
      <c r="U10" s="2"/>
      <c r="V10" s="2"/>
      <c r="W10" s="2">
        <v>552.27272727272702</v>
      </c>
      <c r="X10" s="2"/>
      <c r="Y10" s="2"/>
      <c r="Z10" s="2"/>
    </row>
    <row r="11" spans="1:26">
      <c r="A11" s="2"/>
      <c r="B11" s="2"/>
      <c r="C11" s="2"/>
      <c r="D11" s="2"/>
      <c r="E11" s="2"/>
      <c r="F11" s="2" t="s">
        <v>369</v>
      </c>
      <c r="G11" s="2"/>
      <c r="H11" s="2"/>
      <c r="I11" s="2"/>
      <c r="J11" s="2">
        <v>2006</v>
      </c>
      <c r="K11" s="2"/>
      <c r="L11" s="2"/>
      <c r="M11" s="2"/>
      <c r="N11" s="2"/>
      <c r="O11" s="2"/>
      <c r="P11" s="2"/>
      <c r="Q11" s="2"/>
      <c r="R11" s="2"/>
      <c r="S11" s="2">
        <v>1.5</v>
      </c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 t="s">
        <v>962</v>
      </c>
      <c r="G12" s="2"/>
      <c r="H12" s="2"/>
      <c r="I12" s="2"/>
      <c r="J12" s="2">
        <v>2006</v>
      </c>
      <c r="K12" s="2"/>
      <c r="L12" s="2"/>
      <c r="M12" s="2"/>
      <c r="N12" s="2"/>
      <c r="O12" s="2"/>
      <c r="P12" s="2"/>
      <c r="Q12" s="2"/>
      <c r="R12" s="2"/>
      <c r="S12" s="2">
        <v>37.6</v>
      </c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 t="s">
        <v>971</v>
      </c>
      <c r="G13" s="2"/>
      <c r="H13" s="2"/>
      <c r="I13" s="2"/>
      <c r="J13" s="2">
        <v>2006</v>
      </c>
      <c r="K13" s="2"/>
      <c r="L13" s="2"/>
      <c r="M13" s="2"/>
      <c r="N13" s="2"/>
      <c r="O13" s="2"/>
      <c r="P13" s="2"/>
      <c r="Q13" s="2"/>
      <c r="R13" s="2"/>
      <c r="S13" s="2">
        <v>2</v>
      </c>
      <c r="T13" s="2"/>
      <c r="U13" s="2"/>
      <c r="V13" s="2"/>
      <c r="W13" s="2"/>
      <c r="X13" s="2"/>
      <c r="Y13" s="2"/>
      <c r="Z13" s="2"/>
    </row>
    <row r="14" spans="1:26">
      <c r="A14" s="2"/>
      <c r="B14" s="2" t="s">
        <v>972</v>
      </c>
      <c r="C14" s="2" t="s">
        <v>973</v>
      </c>
      <c r="D14" s="2" t="s">
        <v>463</v>
      </c>
      <c r="E14" s="2" t="s">
        <v>955</v>
      </c>
      <c r="F14" s="2"/>
      <c r="G14" s="2"/>
      <c r="H14" s="2" t="s">
        <v>964</v>
      </c>
      <c r="I14" s="2" t="s">
        <v>956</v>
      </c>
      <c r="J14" s="2">
        <v>2006</v>
      </c>
      <c r="K14" s="2"/>
      <c r="L14" s="2" t="s">
        <v>425</v>
      </c>
      <c r="M14" s="2"/>
      <c r="N14" s="2"/>
      <c r="O14" s="2"/>
      <c r="P14" s="2"/>
      <c r="Q14" s="2"/>
      <c r="R14" s="2"/>
      <c r="S14" s="2"/>
      <c r="T14" s="2"/>
      <c r="U14" s="2" t="s">
        <v>55</v>
      </c>
      <c r="V14" s="2" t="s">
        <v>425</v>
      </c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 t="s">
        <v>963</v>
      </c>
      <c r="G15" s="2"/>
      <c r="H15" s="2"/>
      <c r="I15" s="2"/>
      <c r="J15" s="2">
        <v>2006</v>
      </c>
      <c r="K15" s="2" t="s">
        <v>967</v>
      </c>
      <c r="L15" s="2"/>
      <c r="M15" s="2"/>
      <c r="N15" s="2"/>
      <c r="O15" s="2" t="s">
        <v>974</v>
      </c>
      <c r="P15" s="2" t="s">
        <v>975</v>
      </c>
      <c r="Q15" s="2"/>
      <c r="R15" s="2">
        <v>154.54545454545499</v>
      </c>
      <c r="S15" s="2">
        <v>0.5</v>
      </c>
      <c r="T15" s="2" t="s">
        <v>976</v>
      </c>
      <c r="U15" s="2"/>
      <c r="V15" s="2"/>
      <c r="W15" s="2">
        <v>552.27272727272702</v>
      </c>
      <c r="X15" s="2"/>
      <c r="Y15" s="2"/>
      <c r="Z15" s="2"/>
    </row>
    <row r="16" spans="1:26">
      <c r="A16" s="2"/>
      <c r="B16" s="2"/>
      <c r="C16" s="2"/>
      <c r="D16" s="2"/>
      <c r="E16" s="2"/>
      <c r="F16" s="2" t="s">
        <v>369</v>
      </c>
      <c r="G16" s="2"/>
      <c r="H16" s="2"/>
      <c r="I16" s="2"/>
      <c r="J16" s="2">
        <v>2006</v>
      </c>
      <c r="K16" s="2"/>
      <c r="L16" s="2"/>
      <c r="M16" s="2"/>
      <c r="N16" s="2"/>
      <c r="O16" s="2"/>
      <c r="P16" s="2"/>
      <c r="Q16" s="2"/>
      <c r="R16" s="2"/>
      <c r="S16" s="2">
        <v>1.5</v>
      </c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 t="s">
        <v>962</v>
      </c>
      <c r="G17" s="2"/>
      <c r="H17" s="2"/>
      <c r="I17" s="2"/>
      <c r="J17" s="2">
        <v>2006</v>
      </c>
      <c r="K17" s="2"/>
      <c r="L17" s="2"/>
      <c r="M17" s="2"/>
      <c r="N17" s="2"/>
      <c r="O17" s="2"/>
      <c r="P17" s="2"/>
      <c r="Q17" s="2"/>
      <c r="R17" s="2"/>
      <c r="S17" s="2">
        <v>39</v>
      </c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 t="s">
        <v>971</v>
      </c>
      <c r="G18" s="2"/>
      <c r="H18" s="2"/>
      <c r="I18" s="2"/>
      <c r="J18" s="2">
        <v>2006</v>
      </c>
      <c r="K18" s="2"/>
      <c r="L18" s="2"/>
      <c r="M18" s="2"/>
      <c r="N18" s="2"/>
      <c r="O18" s="2"/>
      <c r="P18" s="2"/>
      <c r="Q18" s="2"/>
      <c r="R18" s="2"/>
      <c r="S18" s="2">
        <v>2</v>
      </c>
      <c r="T18" s="2"/>
      <c r="U18" s="2"/>
      <c r="V18" s="2"/>
      <c r="W18" s="2"/>
      <c r="X18" s="2"/>
      <c r="Y18" s="2"/>
      <c r="Z18" s="2"/>
    </row>
    <row r="19" spans="1:26">
      <c r="A19" s="2"/>
      <c r="B19" s="2" t="s">
        <v>977</v>
      </c>
      <c r="C19" s="2" t="s">
        <v>978</v>
      </c>
      <c r="D19" s="2" t="s">
        <v>463</v>
      </c>
      <c r="E19" s="2" t="s">
        <v>955</v>
      </c>
      <c r="F19" s="2"/>
      <c r="G19" s="2"/>
      <c r="H19" s="2" t="s">
        <v>964</v>
      </c>
      <c r="I19" s="2" t="s">
        <v>979</v>
      </c>
      <c r="J19" s="2">
        <v>2006</v>
      </c>
      <c r="K19" s="2"/>
      <c r="L19" s="2" t="s">
        <v>425</v>
      </c>
      <c r="M19" s="2"/>
      <c r="N19" s="2"/>
      <c r="O19" s="2"/>
      <c r="P19" s="2"/>
      <c r="Q19" s="2"/>
      <c r="R19" s="2"/>
      <c r="S19" s="2"/>
      <c r="T19" s="2"/>
      <c r="U19" s="2" t="s">
        <v>55</v>
      </c>
      <c r="V19" s="2" t="s">
        <v>425</v>
      </c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 t="s">
        <v>963</v>
      </c>
      <c r="G20" s="2"/>
      <c r="H20" s="2"/>
      <c r="I20" s="2"/>
      <c r="J20" s="2">
        <v>2006</v>
      </c>
      <c r="K20" s="2" t="s">
        <v>967</v>
      </c>
      <c r="L20" s="2"/>
      <c r="M20" s="2"/>
      <c r="N20" s="2"/>
      <c r="O20" s="2" t="s">
        <v>980</v>
      </c>
      <c r="P20" s="2" t="s">
        <v>975</v>
      </c>
      <c r="Q20" s="2"/>
      <c r="R20" s="2">
        <v>154.54545454545499</v>
      </c>
      <c r="S20" s="2">
        <v>0.5</v>
      </c>
      <c r="T20" s="2" t="s">
        <v>981</v>
      </c>
      <c r="U20" s="2"/>
      <c r="V20" s="2"/>
      <c r="W20" s="2">
        <v>552.27272727272702</v>
      </c>
      <c r="X20" s="2"/>
      <c r="Y20" s="2"/>
      <c r="Z20" s="2"/>
    </row>
    <row r="21" spans="1:26" ht="13.9" customHeight="1">
      <c r="A21" s="2"/>
      <c r="B21" s="2"/>
      <c r="C21" s="2"/>
      <c r="D21" s="2"/>
      <c r="E21" s="2"/>
      <c r="F21" s="2" t="s">
        <v>369</v>
      </c>
      <c r="G21" s="2"/>
      <c r="H21" s="2"/>
      <c r="I21" s="2"/>
      <c r="J21" s="2">
        <v>2006</v>
      </c>
      <c r="K21" s="2"/>
      <c r="L21" s="2"/>
      <c r="M21" s="2"/>
      <c r="N21" s="2"/>
      <c r="O21" s="2"/>
      <c r="P21" s="2"/>
      <c r="Q21" s="2"/>
      <c r="R21" s="2"/>
      <c r="S21" s="2">
        <v>1.5</v>
      </c>
      <c r="T21" s="2"/>
      <c r="U21" s="2"/>
      <c r="V21" s="2"/>
      <c r="W21" s="2"/>
      <c r="X21" s="2"/>
      <c r="Y21" s="2"/>
      <c r="Z21" s="2"/>
    </row>
    <row r="22" spans="1:26" ht="13.9" customHeight="1">
      <c r="A22" s="2"/>
      <c r="B22" s="2"/>
      <c r="C22" s="2"/>
      <c r="D22" s="2"/>
      <c r="E22" s="2"/>
      <c r="F22" s="2" t="s">
        <v>962</v>
      </c>
      <c r="G22" s="2"/>
      <c r="H22" s="2"/>
      <c r="I22" s="2"/>
      <c r="J22" s="2">
        <v>2006</v>
      </c>
      <c r="K22" s="2"/>
      <c r="L22" s="2"/>
      <c r="M22" s="2"/>
      <c r="N22" s="2"/>
      <c r="O22" s="2"/>
      <c r="P22" s="2"/>
      <c r="Q22" s="2"/>
      <c r="R22" s="2"/>
      <c r="S22" s="2">
        <v>38</v>
      </c>
      <c r="T22" s="2"/>
      <c r="U22" s="2"/>
      <c r="V22" s="2"/>
      <c r="W22" s="2"/>
      <c r="X22" s="2"/>
      <c r="Y22" s="2"/>
      <c r="Z22" s="2"/>
    </row>
    <row r="23" spans="1:26" ht="13.9" customHeight="1">
      <c r="A23" s="2"/>
      <c r="B23" s="2"/>
      <c r="C23" s="2"/>
      <c r="D23" s="2"/>
      <c r="E23" s="2"/>
      <c r="F23" s="2" t="s">
        <v>971</v>
      </c>
      <c r="G23" s="2"/>
      <c r="H23" s="2"/>
      <c r="I23" s="2"/>
      <c r="J23" s="2">
        <v>2006</v>
      </c>
      <c r="K23" s="2"/>
      <c r="L23" s="2"/>
      <c r="M23" s="2"/>
      <c r="N23" s="2"/>
      <c r="O23" s="2"/>
      <c r="P23" s="2"/>
      <c r="Q23" s="2"/>
      <c r="R23" s="2"/>
      <c r="S23" s="2">
        <v>2</v>
      </c>
      <c r="T23" s="2"/>
      <c r="U23" s="2"/>
      <c r="V23" s="2"/>
      <c r="W23" s="2"/>
      <c r="X23" s="2"/>
      <c r="Y23" s="2"/>
      <c r="Z23" s="2"/>
    </row>
    <row r="24" spans="1:26" ht="13.9" customHeight="1">
      <c r="A24" s="2"/>
      <c r="B24" s="2" t="s">
        <v>982</v>
      </c>
      <c r="C24" s="2" t="s">
        <v>983</v>
      </c>
      <c r="D24" s="2" t="s">
        <v>463</v>
      </c>
      <c r="E24" s="2" t="s">
        <v>955</v>
      </c>
      <c r="F24" s="2"/>
      <c r="G24" s="2"/>
      <c r="H24" s="2" t="s">
        <v>964</v>
      </c>
      <c r="I24" s="2" t="s">
        <v>979</v>
      </c>
      <c r="J24" s="2">
        <v>2006</v>
      </c>
      <c r="K24" s="2"/>
      <c r="L24" s="2" t="s">
        <v>425</v>
      </c>
      <c r="M24" s="2"/>
      <c r="N24" s="2"/>
      <c r="O24" s="2"/>
      <c r="P24" s="2"/>
      <c r="Q24" s="2"/>
      <c r="R24" s="2"/>
      <c r="S24" s="2"/>
      <c r="T24" s="2"/>
      <c r="U24" s="2" t="s">
        <v>55</v>
      </c>
      <c r="V24" s="2" t="s">
        <v>425</v>
      </c>
      <c r="W24" s="2"/>
      <c r="X24" s="2"/>
      <c r="Y24" s="2"/>
      <c r="Z24" s="2"/>
    </row>
    <row r="25" spans="1:26" ht="13.9" customHeight="1">
      <c r="A25" s="2"/>
      <c r="B25" s="2"/>
      <c r="C25" s="2"/>
      <c r="D25" s="2"/>
      <c r="E25" s="2"/>
      <c r="F25" s="2" t="s">
        <v>963</v>
      </c>
      <c r="G25" s="2"/>
      <c r="H25" s="2"/>
      <c r="I25" s="2"/>
      <c r="J25" s="2" t="s">
        <v>269</v>
      </c>
      <c r="K25" s="2" t="s">
        <v>967</v>
      </c>
      <c r="L25" s="2"/>
      <c r="M25" s="2"/>
      <c r="N25" s="2"/>
      <c r="O25" s="2" t="s">
        <v>980</v>
      </c>
      <c r="P25" s="2" t="s">
        <v>975</v>
      </c>
      <c r="Q25" s="2"/>
      <c r="R25" s="2">
        <v>154.54545454545499</v>
      </c>
      <c r="S25" s="2">
        <v>0.5</v>
      </c>
      <c r="T25" s="2" t="s">
        <v>984</v>
      </c>
      <c r="U25" s="2"/>
      <c r="V25" s="2"/>
      <c r="W25" s="2">
        <v>552.27272727272702</v>
      </c>
      <c r="X25" s="2"/>
      <c r="Y25" s="2"/>
      <c r="Z25" s="2"/>
    </row>
    <row r="26" spans="1:26" ht="13.9" customHeight="1">
      <c r="A26" s="2"/>
      <c r="B26" s="2"/>
      <c r="C26" s="2"/>
      <c r="D26" s="2"/>
      <c r="E26" s="2"/>
      <c r="F26" s="2" t="s">
        <v>369</v>
      </c>
      <c r="G26" s="2"/>
      <c r="H26" s="2"/>
      <c r="I26" s="2"/>
      <c r="J26" s="2" t="s">
        <v>269</v>
      </c>
      <c r="K26" s="2"/>
      <c r="L26" s="2"/>
      <c r="M26" s="2"/>
      <c r="N26" s="2"/>
      <c r="O26" s="2"/>
      <c r="P26" s="2"/>
      <c r="Q26" s="2"/>
      <c r="R26" s="2"/>
      <c r="S26" s="2">
        <v>1.5</v>
      </c>
      <c r="T26" s="2"/>
      <c r="U26" s="2"/>
      <c r="V26" s="2"/>
      <c r="W26" s="2"/>
      <c r="X26" s="2"/>
      <c r="Y26" s="2"/>
      <c r="Z26" s="2"/>
    </row>
    <row r="27" spans="1:26" ht="13.9" customHeight="1">
      <c r="A27" s="2"/>
      <c r="B27" s="2"/>
      <c r="C27" s="2"/>
      <c r="D27" s="2"/>
      <c r="E27" s="2"/>
      <c r="F27" s="2" t="s">
        <v>962</v>
      </c>
      <c r="G27" s="2"/>
      <c r="H27" s="2"/>
      <c r="I27" s="2"/>
      <c r="J27" s="2" t="s">
        <v>269</v>
      </c>
      <c r="K27" s="2"/>
      <c r="L27" s="2"/>
      <c r="M27" s="2"/>
      <c r="N27" s="2"/>
      <c r="O27" s="2"/>
      <c r="P27" s="2"/>
      <c r="Q27" s="2"/>
      <c r="R27" s="2"/>
      <c r="S27" s="2">
        <v>36.5</v>
      </c>
      <c r="T27" s="2"/>
      <c r="U27" s="2"/>
      <c r="V27" s="2"/>
      <c r="W27" s="2"/>
      <c r="X27" s="2"/>
      <c r="Y27" s="2"/>
      <c r="Z27" s="2"/>
    </row>
    <row r="28" spans="1:26" ht="13.9" customHeight="1">
      <c r="A28" s="2"/>
      <c r="B28" s="2"/>
      <c r="C28" s="2"/>
      <c r="D28" s="2"/>
      <c r="E28" s="2"/>
      <c r="F28" s="2" t="s">
        <v>971</v>
      </c>
      <c r="G28" s="2"/>
      <c r="H28" s="2"/>
      <c r="I28" s="2"/>
      <c r="J28" s="2" t="s">
        <v>269</v>
      </c>
      <c r="K28" s="2"/>
      <c r="L28" s="2"/>
      <c r="M28" s="2"/>
      <c r="N28" s="2"/>
      <c r="O28" s="2"/>
      <c r="P28" s="2"/>
      <c r="Q28" s="2"/>
      <c r="R28" s="2"/>
      <c r="S28" s="2">
        <v>2</v>
      </c>
      <c r="T28" s="2"/>
      <c r="U28" s="2"/>
      <c r="V28" s="2"/>
      <c r="W28" s="2"/>
      <c r="X28" s="2"/>
      <c r="Y28" s="2"/>
      <c r="Z28" s="2"/>
    </row>
    <row r="29" spans="1:26" ht="13.9" customHeight="1">
      <c r="A29" s="2"/>
      <c r="B29" s="2" t="s">
        <v>985</v>
      </c>
      <c r="C29" s="2" t="s">
        <v>986</v>
      </c>
      <c r="D29" s="2" t="s">
        <v>463</v>
      </c>
      <c r="E29" s="2" t="s">
        <v>955</v>
      </c>
      <c r="F29" s="2"/>
      <c r="G29" s="2"/>
      <c r="H29" s="2" t="s">
        <v>964</v>
      </c>
      <c r="I29" s="2" t="s">
        <v>956</v>
      </c>
      <c r="J29" s="2">
        <v>2006</v>
      </c>
      <c r="K29" s="2"/>
      <c r="L29" s="2" t="s">
        <v>425</v>
      </c>
      <c r="M29" s="2"/>
      <c r="N29" s="2"/>
      <c r="O29" s="2"/>
      <c r="P29" s="2"/>
      <c r="Q29" s="2"/>
      <c r="R29" s="2"/>
      <c r="S29" s="2"/>
      <c r="T29" s="2"/>
      <c r="U29" s="2" t="s">
        <v>55</v>
      </c>
      <c r="V29" s="2" t="s">
        <v>425</v>
      </c>
      <c r="W29" s="2"/>
      <c r="X29" s="2"/>
      <c r="Y29" s="2"/>
      <c r="Z29" s="2"/>
    </row>
    <row r="30" spans="1:26" ht="13.9" customHeight="1">
      <c r="A30" s="2"/>
      <c r="B30" s="2"/>
      <c r="C30" s="2"/>
      <c r="D30" s="2"/>
      <c r="E30" s="2"/>
      <c r="F30" s="2" t="s">
        <v>369</v>
      </c>
      <c r="G30" s="2"/>
      <c r="H30" s="2"/>
      <c r="I30" s="2"/>
      <c r="J30" s="2">
        <v>2006</v>
      </c>
      <c r="K30" s="2" t="s">
        <v>967</v>
      </c>
      <c r="L30" s="2"/>
      <c r="M30" s="2"/>
      <c r="N30" s="2"/>
      <c r="O30" s="2" t="s">
        <v>987</v>
      </c>
      <c r="P30" s="2" t="s">
        <v>987</v>
      </c>
      <c r="Q30" s="2"/>
      <c r="R30" s="2">
        <v>145.45454545454501</v>
      </c>
      <c r="S30" s="2">
        <v>1.5</v>
      </c>
      <c r="T30" s="2" t="s">
        <v>988</v>
      </c>
      <c r="U30" s="2"/>
      <c r="V30" s="2"/>
      <c r="W30" s="2">
        <v>552.27272727272702</v>
      </c>
      <c r="X30" s="2"/>
      <c r="Y30" s="2"/>
      <c r="Z30" s="2"/>
    </row>
    <row r="31" spans="1:26" ht="13.9" customHeight="1">
      <c r="A31" s="2"/>
      <c r="B31" s="2"/>
      <c r="C31" s="2"/>
      <c r="D31" s="2"/>
      <c r="E31" s="2"/>
      <c r="F31" s="2" t="s">
        <v>962</v>
      </c>
      <c r="G31" s="2"/>
      <c r="H31" s="2"/>
      <c r="I31" s="2"/>
      <c r="J31" s="2">
        <v>2006</v>
      </c>
      <c r="K31" s="2"/>
      <c r="L31" s="2"/>
      <c r="M31" s="2"/>
      <c r="N31" s="2"/>
      <c r="O31" s="2"/>
      <c r="P31" s="2"/>
      <c r="Q31" s="2"/>
      <c r="R31" s="2"/>
      <c r="S31" s="2">
        <v>44</v>
      </c>
      <c r="T31" s="2"/>
      <c r="U31" s="2"/>
      <c r="V31" s="2"/>
      <c r="W31" s="2"/>
      <c r="X31" s="2"/>
      <c r="Y31" s="2"/>
      <c r="Z31" s="2"/>
    </row>
    <row r="32" spans="1:26" ht="13.9" customHeight="1">
      <c r="A32" s="2"/>
      <c r="B32" s="2"/>
      <c r="C32" s="2"/>
      <c r="D32" s="2"/>
      <c r="E32" s="2"/>
      <c r="F32" s="2" t="s">
        <v>971</v>
      </c>
      <c r="G32" s="2"/>
      <c r="H32" s="2"/>
      <c r="I32" s="2"/>
      <c r="J32" s="2">
        <v>2006</v>
      </c>
      <c r="K32" s="2"/>
      <c r="L32" s="2"/>
      <c r="M32" s="2"/>
      <c r="N32" s="2"/>
      <c r="O32" s="2"/>
      <c r="P32" s="2"/>
      <c r="Q32" s="2"/>
      <c r="R32" s="2"/>
      <c r="S32" s="2">
        <v>1.9</v>
      </c>
      <c r="T32" s="2"/>
      <c r="U32" s="2"/>
      <c r="V32" s="2"/>
      <c r="W32" s="2"/>
      <c r="X32" s="2"/>
      <c r="Y32" s="2"/>
      <c r="Z32" s="2"/>
    </row>
    <row r="33" spans="1:26" ht="13.9" customHeight="1">
      <c r="A33" s="2"/>
      <c r="B33" s="2" t="s">
        <v>989</v>
      </c>
      <c r="C33" s="2" t="s">
        <v>990</v>
      </c>
      <c r="D33" s="2" t="s">
        <v>463</v>
      </c>
      <c r="E33" s="2" t="s">
        <v>955</v>
      </c>
      <c r="F33" s="2"/>
      <c r="G33" s="2"/>
      <c r="H33" s="2" t="s">
        <v>964</v>
      </c>
      <c r="I33" s="2" t="s">
        <v>956</v>
      </c>
      <c r="J33" s="2">
        <v>2006</v>
      </c>
      <c r="K33" s="2"/>
      <c r="L33" s="2" t="s">
        <v>425</v>
      </c>
      <c r="M33" s="2"/>
      <c r="N33" s="2"/>
      <c r="O33" s="2"/>
      <c r="P33" s="2"/>
      <c r="Q33" s="2"/>
      <c r="R33" s="2"/>
      <c r="S33" s="2"/>
      <c r="T33" s="2"/>
      <c r="U33" s="2" t="s">
        <v>55</v>
      </c>
      <c r="V33" s="2" t="s">
        <v>425</v>
      </c>
      <c r="W33" s="2"/>
      <c r="X33" s="2"/>
      <c r="Y33" s="2"/>
      <c r="Z33" s="2"/>
    </row>
    <row r="34" spans="1:26" ht="13.9" customHeight="1">
      <c r="A34" s="2"/>
      <c r="B34" s="2"/>
      <c r="C34" s="2"/>
      <c r="D34" s="2"/>
      <c r="E34" s="2"/>
      <c r="F34" s="2" t="s">
        <v>369</v>
      </c>
      <c r="G34" s="2"/>
      <c r="H34" s="2"/>
      <c r="I34" s="2"/>
      <c r="J34" s="2">
        <v>2006</v>
      </c>
      <c r="K34" s="2" t="s">
        <v>959</v>
      </c>
      <c r="L34" s="2"/>
      <c r="M34" s="2"/>
      <c r="N34" s="2"/>
      <c r="O34" s="2"/>
      <c r="P34" s="2" t="s">
        <v>987</v>
      </c>
      <c r="Q34" s="2"/>
      <c r="R34" s="2" t="s">
        <v>991</v>
      </c>
      <c r="S34" s="2">
        <v>4</v>
      </c>
      <c r="T34" s="2" t="s">
        <v>992</v>
      </c>
      <c r="U34" s="2"/>
      <c r="V34" s="2"/>
      <c r="W34" s="2" t="s">
        <v>993</v>
      </c>
      <c r="X34" s="2"/>
      <c r="Y34" s="2"/>
      <c r="Z34" s="2"/>
    </row>
    <row r="35" spans="1:26" ht="13.9" customHeight="1">
      <c r="A35" s="2"/>
      <c r="B35" s="2"/>
      <c r="C35" s="2"/>
      <c r="D35" s="2"/>
      <c r="E35" s="2"/>
      <c r="F35" s="2" t="s">
        <v>962</v>
      </c>
      <c r="G35" s="2"/>
      <c r="H35" s="2"/>
      <c r="I35" s="2"/>
      <c r="J35" s="2">
        <v>2006</v>
      </c>
      <c r="K35" s="2"/>
      <c r="L35" s="2"/>
      <c r="M35" s="2"/>
      <c r="N35" s="2"/>
      <c r="O35" s="2"/>
      <c r="P35" s="2"/>
      <c r="Q35" s="2"/>
      <c r="R35" s="2"/>
      <c r="S35" s="2">
        <v>1.38</v>
      </c>
      <c r="T35" s="2"/>
      <c r="U35" s="2"/>
      <c r="V35" s="2"/>
      <c r="W35" s="2"/>
      <c r="X35" s="2"/>
      <c r="Y35" s="2"/>
      <c r="Z35" s="2"/>
    </row>
    <row r="36" spans="1:26" ht="13.9" customHeight="1">
      <c r="A36" s="2"/>
      <c r="B36" s="2"/>
      <c r="C36" s="2"/>
      <c r="D36" s="2"/>
      <c r="E36" s="2"/>
      <c r="F36" s="2" t="s">
        <v>994</v>
      </c>
      <c r="G36" s="2"/>
      <c r="H36" s="2"/>
      <c r="I36" s="2"/>
      <c r="J36" s="2">
        <v>2006</v>
      </c>
      <c r="K36" s="2"/>
      <c r="L36" s="2"/>
      <c r="M36" s="2"/>
      <c r="N36" s="2"/>
      <c r="O36" s="2"/>
      <c r="P36" s="2"/>
      <c r="Q36" s="2"/>
      <c r="R36" s="2"/>
      <c r="S36" s="2">
        <v>1.05</v>
      </c>
      <c r="T36" s="2"/>
      <c r="U36" s="2"/>
      <c r="V36" s="2"/>
      <c r="W36" s="2"/>
      <c r="X36" s="2"/>
      <c r="Y36" s="2"/>
      <c r="Z36" s="2"/>
    </row>
    <row r="37" spans="1:26" ht="13.9" customHeight="1">
      <c r="A37" s="2"/>
      <c r="B37" s="2"/>
      <c r="C37" s="2"/>
      <c r="D37" s="2"/>
      <c r="E37" s="2"/>
      <c r="F37" s="2" t="s">
        <v>971</v>
      </c>
      <c r="G37" s="2"/>
      <c r="H37" s="2"/>
      <c r="I37" s="2"/>
      <c r="J37" s="2">
        <v>2006</v>
      </c>
      <c r="K37" s="2"/>
      <c r="L37" s="2"/>
      <c r="M37" s="2"/>
      <c r="N37" s="2"/>
      <c r="O37" s="2"/>
      <c r="P37" s="2"/>
      <c r="Q37" s="2"/>
      <c r="R37" s="2"/>
      <c r="S37" s="2">
        <v>2</v>
      </c>
      <c r="T37" s="2"/>
      <c r="U37" s="2"/>
      <c r="V37" s="2"/>
      <c r="W37" s="2"/>
      <c r="X37" s="2"/>
      <c r="Y37" s="2"/>
      <c r="Z37" s="2"/>
    </row>
    <row r="38" spans="1:26" ht="13.9" customHeight="1">
      <c r="A38" s="2"/>
      <c r="B38" s="2"/>
      <c r="C38" s="2"/>
      <c r="D38" s="2"/>
      <c r="E38" s="2"/>
      <c r="F38" s="2" t="s">
        <v>994</v>
      </c>
      <c r="G38" s="2"/>
      <c r="H38" s="2"/>
      <c r="I38" s="2"/>
      <c r="J38" s="2" t="s">
        <v>269</v>
      </c>
      <c r="K38" s="2"/>
      <c r="L38" s="2"/>
      <c r="M38" s="2"/>
      <c r="N38" s="2"/>
      <c r="O38" s="2"/>
      <c r="P38" s="2"/>
      <c r="Q38" s="2"/>
      <c r="R38" s="2"/>
      <c r="S38" s="2">
        <v>1.04</v>
      </c>
      <c r="T38" s="2"/>
      <c r="U38" s="2"/>
      <c r="V38" s="2"/>
      <c r="W38" s="2"/>
      <c r="X38" s="2"/>
      <c r="Y38" s="2"/>
      <c r="Z38" s="2"/>
    </row>
    <row r="39" spans="1:26" ht="13.9" customHeight="1">
      <c r="A39" s="2"/>
      <c r="B39" s="2"/>
      <c r="C39" s="2"/>
      <c r="D39" s="2"/>
      <c r="E39" s="2"/>
      <c r="F39" s="2" t="s">
        <v>994</v>
      </c>
      <c r="G39" s="2"/>
      <c r="H39" s="2"/>
      <c r="I39" s="2"/>
      <c r="J39" s="2" t="s">
        <v>995</v>
      </c>
      <c r="K39" s="2"/>
      <c r="L39" s="2"/>
      <c r="M39" s="2"/>
      <c r="N39" s="2"/>
      <c r="O39" s="2"/>
      <c r="P39" s="2"/>
      <c r="Q39" s="2"/>
      <c r="R39" s="2"/>
      <c r="S39" s="2">
        <v>1.0349999999999999</v>
      </c>
      <c r="T39" s="2"/>
      <c r="U39" s="2"/>
      <c r="V39" s="2"/>
      <c r="W39" s="2"/>
      <c r="X39" s="2"/>
      <c r="Y39" s="2"/>
      <c r="Z39" s="2"/>
    </row>
    <row r="40" spans="1:26" ht="13.9" customHeight="1">
      <c r="A40" s="2"/>
      <c r="B40" s="2"/>
      <c r="C40" s="2"/>
      <c r="D40" s="2"/>
      <c r="E40" s="2"/>
      <c r="F40" s="2" t="s">
        <v>994</v>
      </c>
      <c r="G40" s="2"/>
      <c r="H40" s="2"/>
      <c r="I40" s="2"/>
      <c r="J40" s="2" t="s">
        <v>996</v>
      </c>
      <c r="K40" s="2"/>
      <c r="L40" s="2"/>
      <c r="M40" s="2"/>
      <c r="N40" s="2"/>
      <c r="O40" s="2"/>
      <c r="P40" s="2"/>
      <c r="Q40" s="2"/>
      <c r="R40" s="2"/>
      <c r="S40" s="2">
        <v>1.03</v>
      </c>
      <c r="T40" s="2"/>
      <c r="U40" s="2"/>
      <c r="V40" s="2"/>
      <c r="W40" s="2"/>
      <c r="X40" s="2"/>
      <c r="Y40" s="2"/>
      <c r="Z40" s="2"/>
    </row>
    <row r="41" spans="1:26" ht="13.9" customHeight="1">
      <c r="A41" s="2"/>
      <c r="B41" s="2"/>
      <c r="C41" s="2"/>
      <c r="D41" s="2"/>
      <c r="E41" s="2"/>
      <c r="F41" s="2" t="s">
        <v>994</v>
      </c>
      <c r="G41" s="2"/>
      <c r="H41" s="2"/>
      <c r="I41" s="2"/>
      <c r="J41" s="2" t="s">
        <v>997</v>
      </c>
      <c r="K41" s="2"/>
      <c r="L41" s="2"/>
      <c r="M41" s="2"/>
      <c r="N41" s="2"/>
      <c r="O41" s="2"/>
      <c r="P41" s="2"/>
      <c r="Q41" s="2"/>
      <c r="R41" s="2"/>
      <c r="S41" s="2">
        <v>1.0249999999999999</v>
      </c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 t="s">
        <v>994</v>
      </c>
      <c r="G42" s="2"/>
      <c r="H42" s="2"/>
      <c r="I42" s="2"/>
      <c r="J42" s="2">
        <v>2070</v>
      </c>
      <c r="K42" s="2"/>
      <c r="L42" s="2"/>
      <c r="M42" s="2"/>
      <c r="N42" s="2"/>
      <c r="O42" s="2"/>
      <c r="P42" s="2"/>
      <c r="Q42" s="2"/>
      <c r="R42" s="2"/>
      <c r="S42" s="2">
        <v>1.02</v>
      </c>
      <c r="T42" s="2"/>
      <c r="U42" s="2"/>
      <c r="V42" s="2"/>
      <c r="W42" s="2"/>
      <c r="X42" s="2"/>
      <c r="Y42" s="2"/>
      <c r="Z42" s="2"/>
    </row>
    <row r="43" spans="1:26">
      <c r="A43" s="2"/>
      <c r="B43" s="2" t="s">
        <v>998</v>
      </c>
      <c r="C43" s="2" t="s">
        <v>999</v>
      </c>
      <c r="D43" s="2" t="s">
        <v>463</v>
      </c>
      <c r="E43" s="2" t="s">
        <v>955</v>
      </c>
      <c r="F43" s="2"/>
      <c r="G43" s="2"/>
      <c r="H43" s="2" t="s">
        <v>964</v>
      </c>
      <c r="I43" s="2" t="s">
        <v>979</v>
      </c>
      <c r="J43" s="2">
        <v>2006</v>
      </c>
      <c r="K43" s="2"/>
      <c r="L43" s="2" t="s">
        <v>425</v>
      </c>
      <c r="M43" s="2"/>
      <c r="N43" s="2"/>
      <c r="O43" s="2"/>
      <c r="P43" s="2"/>
      <c r="Q43" s="2"/>
      <c r="R43" s="2"/>
      <c r="S43" s="2"/>
      <c r="T43" s="2"/>
      <c r="U43" s="2" t="s">
        <v>55</v>
      </c>
      <c r="V43" s="2" t="s">
        <v>425</v>
      </c>
      <c r="W43" s="2"/>
      <c r="X43" s="2"/>
      <c r="Y43" s="2"/>
      <c r="Z43" s="2"/>
    </row>
    <row r="44" spans="1:26" ht="13.15" customHeight="1">
      <c r="A44" s="2"/>
      <c r="B44" s="2"/>
      <c r="C44" s="2"/>
      <c r="D44" s="2"/>
      <c r="E44" s="2"/>
      <c r="F44" s="2" t="s">
        <v>369</v>
      </c>
      <c r="G44" s="2"/>
      <c r="H44" s="2"/>
      <c r="I44" s="2"/>
      <c r="J44" s="2">
        <v>2006</v>
      </c>
      <c r="K44" s="2" t="s">
        <v>959</v>
      </c>
      <c r="L44" s="2"/>
      <c r="M44" s="2"/>
      <c r="N44" s="2"/>
      <c r="O44" s="2"/>
      <c r="P44" s="2" t="s">
        <v>987</v>
      </c>
      <c r="Q44" s="2"/>
      <c r="R44" s="2" t="s">
        <v>991</v>
      </c>
      <c r="S44" s="2">
        <v>3.6</v>
      </c>
      <c r="T44" s="2" t="s">
        <v>1000</v>
      </c>
      <c r="U44" s="2"/>
      <c r="V44" s="2"/>
      <c r="W44" s="2" t="s">
        <v>993</v>
      </c>
      <c r="X44" s="2"/>
      <c r="Y44" s="2"/>
      <c r="Z44" s="2"/>
    </row>
    <row r="45" spans="1:26" ht="13.15" customHeight="1">
      <c r="A45" s="2"/>
      <c r="B45" s="2"/>
      <c r="C45" s="2"/>
      <c r="D45" s="2"/>
      <c r="E45" s="2"/>
      <c r="F45" s="2" t="s">
        <v>962</v>
      </c>
      <c r="G45" s="2"/>
      <c r="H45" s="2"/>
      <c r="I45" s="2"/>
      <c r="J45" s="2">
        <v>2006</v>
      </c>
      <c r="K45" s="2"/>
      <c r="L45" s="2"/>
      <c r="M45" s="2"/>
      <c r="N45" s="2"/>
      <c r="O45" s="2"/>
      <c r="P45" s="2"/>
      <c r="Q45" s="2"/>
      <c r="R45" s="2"/>
      <c r="S45" s="2">
        <v>1.38</v>
      </c>
      <c r="T45" s="2"/>
      <c r="U45" s="2"/>
      <c r="V45" s="2"/>
      <c r="W45" s="2"/>
      <c r="X45" s="2"/>
      <c r="Y45" s="2"/>
      <c r="Z45" s="2"/>
    </row>
    <row r="46" spans="1:26" ht="13.15" customHeight="1">
      <c r="A46" s="2"/>
      <c r="B46" s="2"/>
      <c r="C46" s="2"/>
      <c r="D46" s="2"/>
      <c r="E46" s="2"/>
      <c r="F46" s="2" t="s">
        <v>994</v>
      </c>
      <c r="G46" s="2"/>
      <c r="H46" s="2"/>
      <c r="I46" s="2"/>
      <c r="J46" s="2">
        <v>2006</v>
      </c>
      <c r="K46" s="2"/>
      <c r="L46" s="2"/>
      <c r="M46" s="2"/>
      <c r="N46" s="2"/>
      <c r="O46" s="2"/>
      <c r="P46" s="2"/>
      <c r="Q46" s="2"/>
      <c r="R46" s="2"/>
      <c r="S46" s="2">
        <v>1.05</v>
      </c>
      <c r="T46" s="2"/>
      <c r="U46" s="2"/>
      <c r="V46" s="2"/>
      <c r="W46" s="2"/>
      <c r="X46" s="2"/>
      <c r="Y46" s="2"/>
      <c r="Z46" s="2"/>
    </row>
    <row r="47" spans="1:26" ht="13.15" customHeight="1">
      <c r="A47" s="2"/>
      <c r="B47" s="2"/>
      <c r="C47" s="2"/>
      <c r="D47" s="2"/>
      <c r="E47" s="2"/>
      <c r="F47" s="2" t="s">
        <v>971</v>
      </c>
      <c r="G47" s="2"/>
      <c r="H47" s="2"/>
      <c r="I47" s="2"/>
      <c r="J47" s="2">
        <v>2006</v>
      </c>
      <c r="K47" s="2"/>
      <c r="L47" s="2"/>
      <c r="M47" s="2"/>
      <c r="N47" s="2"/>
      <c r="O47" s="2"/>
      <c r="P47" s="2"/>
      <c r="Q47" s="2"/>
      <c r="R47" s="2"/>
      <c r="S47" s="2">
        <v>2</v>
      </c>
      <c r="T47" s="2"/>
      <c r="U47" s="2"/>
      <c r="V47" s="2"/>
      <c r="W47" s="2"/>
      <c r="X47" s="2"/>
      <c r="Y47" s="2"/>
      <c r="Z47" s="2"/>
    </row>
    <row r="48" spans="1:26" ht="13.15" customHeight="1">
      <c r="A48" s="2"/>
      <c r="B48" s="2"/>
      <c r="C48" s="2"/>
      <c r="D48" s="2"/>
      <c r="E48" s="2"/>
      <c r="F48" s="2" t="s">
        <v>994</v>
      </c>
      <c r="G48" s="2"/>
      <c r="H48" s="2"/>
      <c r="I48" s="2"/>
      <c r="J48" s="2" t="s">
        <v>269</v>
      </c>
      <c r="K48" s="2"/>
      <c r="L48" s="2"/>
      <c r="M48" s="2"/>
      <c r="N48" s="2"/>
      <c r="O48" s="2"/>
      <c r="P48" s="2"/>
      <c r="Q48" s="2"/>
      <c r="R48" s="2"/>
      <c r="S48" s="2">
        <v>1.04</v>
      </c>
      <c r="T48" s="2"/>
      <c r="U48" s="2"/>
      <c r="V48" s="2"/>
      <c r="W48" s="2"/>
      <c r="X48" s="2"/>
      <c r="Y48" s="2"/>
      <c r="Z48" s="2"/>
    </row>
    <row r="49" spans="1:26" ht="13.15" customHeight="1">
      <c r="A49" s="2"/>
      <c r="B49" s="2"/>
      <c r="C49" s="2"/>
      <c r="D49" s="2"/>
      <c r="E49" s="2"/>
      <c r="F49" s="2" t="s">
        <v>994</v>
      </c>
      <c r="G49" s="2"/>
      <c r="H49" s="2"/>
      <c r="I49" s="2"/>
      <c r="J49" s="2" t="s">
        <v>995</v>
      </c>
      <c r="K49" s="2"/>
      <c r="L49" s="2"/>
      <c r="M49" s="2"/>
      <c r="N49" s="2"/>
      <c r="O49" s="2"/>
      <c r="P49" s="2"/>
      <c r="Q49" s="2"/>
      <c r="R49" s="2"/>
      <c r="S49" s="2">
        <v>1.0349999999999999</v>
      </c>
      <c r="T49" s="2"/>
      <c r="U49" s="2"/>
      <c r="V49" s="2"/>
      <c r="W49" s="2"/>
      <c r="X49" s="2"/>
      <c r="Y49" s="2"/>
      <c r="Z49" s="2"/>
    </row>
    <row r="50" spans="1:26" ht="13.15" customHeight="1">
      <c r="A50" s="2"/>
      <c r="B50" s="2"/>
      <c r="C50" s="2"/>
      <c r="D50" s="2"/>
      <c r="E50" s="2"/>
      <c r="F50" s="2" t="s">
        <v>994</v>
      </c>
      <c r="G50" s="2"/>
      <c r="H50" s="2"/>
      <c r="I50" s="2"/>
      <c r="J50" s="2" t="s">
        <v>996</v>
      </c>
      <c r="K50" s="2"/>
      <c r="L50" s="2"/>
      <c r="M50" s="2"/>
      <c r="N50" s="2"/>
      <c r="O50" s="2"/>
      <c r="P50" s="2"/>
      <c r="Q50" s="2"/>
      <c r="R50" s="2"/>
      <c r="S50" s="2">
        <v>1.03</v>
      </c>
      <c r="T50" s="2"/>
      <c r="U50" s="2"/>
      <c r="V50" s="2"/>
      <c r="W50" s="2"/>
      <c r="X50" s="2"/>
      <c r="Y50" s="2"/>
      <c r="Z50" s="2"/>
    </row>
    <row r="51" spans="1:26" ht="13.15" customHeight="1">
      <c r="A51" s="2"/>
      <c r="B51" s="2"/>
      <c r="C51" s="2"/>
      <c r="D51" s="2"/>
      <c r="E51" s="2"/>
      <c r="F51" s="2" t="s">
        <v>994</v>
      </c>
      <c r="G51" s="2"/>
      <c r="H51" s="2"/>
      <c r="I51" s="2"/>
      <c r="J51" s="2" t="s">
        <v>997</v>
      </c>
      <c r="K51" s="2"/>
      <c r="L51" s="2"/>
      <c r="M51" s="2"/>
      <c r="N51" s="2"/>
      <c r="O51" s="2"/>
      <c r="P51" s="2"/>
      <c r="Q51" s="2"/>
      <c r="R51" s="2"/>
      <c r="S51" s="2">
        <v>1.0249999999999999</v>
      </c>
      <c r="T51" s="2"/>
      <c r="U51" s="2"/>
      <c r="V51" s="2"/>
      <c r="W51" s="2"/>
      <c r="X51" s="2"/>
      <c r="Y51" s="2"/>
      <c r="Z51" s="2"/>
    </row>
    <row r="52" spans="1:26" ht="13.15" customHeight="1">
      <c r="A52" s="2"/>
      <c r="B52" s="2"/>
      <c r="C52" s="2"/>
      <c r="D52" s="2"/>
      <c r="E52" s="2"/>
      <c r="F52" s="2" t="s">
        <v>994</v>
      </c>
      <c r="G52" s="2"/>
      <c r="H52" s="2"/>
      <c r="I52" s="2"/>
      <c r="J52" s="2">
        <v>2070</v>
      </c>
      <c r="K52" s="2"/>
      <c r="L52" s="2"/>
      <c r="M52" s="2"/>
      <c r="N52" s="2"/>
      <c r="O52" s="2"/>
      <c r="P52" s="2"/>
      <c r="Q52" s="2"/>
      <c r="R52" s="2"/>
      <c r="S52" s="2">
        <v>1.02</v>
      </c>
      <c r="T52" s="2"/>
      <c r="U52" s="2"/>
      <c r="V52" s="2"/>
      <c r="W52" s="2"/>
      <c r="X52" s="2"/>
      <c r="Y52" s="2"/>
      <c r="Z52" s="2"/>
    </row>
    <row r="53" spans="1:26" ht="13.15" customHeight="1">
      <c r="A53" s="2"/>
      <c r="B53" s="2" t="s">
        <v>1001</v>
      </c>
      <c r="C53" s="2" t="s">
        <v>1002</v>
      </c>
      <c r="D53" s="2" t="s">
        <v>463</v>
      </c>
      <c r="E53" s="2" t="s">
        <v>955</v>
      </c>
      <c r="F53" s="2"/>
      <c r="G53" s="2"/>
      <c r="H53" s="2" t="s">
        <v>964</v>
      </c>
      <c r="I53" s="2" t="s">
        <v>979</v>
      </c>
      <c r="J53" s="2">
        <v>2006</v>
      </c>
      <c r="K53" s="2"/>
      <c r="L53" s="2" t="s">
        <v>425</v>
      </c>
      <c r="M53" s="2"/>
      <c r="N53" s="2"/>
      <c r="O53" s="2"/>
      <c r="P53" s="2"/>
      <c r="Q53" s="2"/>
      <c r="R53" s="2"/>
      <c r="S53" s="2"/>
      <c r="T53" s="2"/>
      <c r="U53" s="2" t="s">
        <v>55</v>
      </c>
      <c r="V53" s="2" t="s">
        <v>425</v>
      </c>
      <c r="W53" s="2"/>
      <c r="X53" s="2"/>
      <c r="Y53" s="2"/>
      <c r="Z53" s="2"/>
    </row>
    <row r="54" spans="1:26" ht="13.15" customHeight="1">
      <c r="A54" s="2"/>
      <c r="B54" s="2"/>
      <c r="C54" s="2"/>
      <c r="D54" s="2"/>
      <c r="E54" s="2"/>
      <c r="F54" s="2" t="s">
        <v>369</v>
      </c>
      <c r="G54" s="2"/>
      <c r="H54" s="2"/>
      <c r="I54" s="2"/>
      <c r="J54" s="2" t="s">
        <v>269</v>
      </c>
      <c r="K54" s="2" t="s">
        <v>959</v>
      </c>
      <c r="L54" s="2"/>
      <c r="M54" s="2"/>
      <c r="N54" s="2"/>
      <c r="O54" s="2"/>
      <c r="P54" s="2" t="s">
        <v>987</v>
      </c>
      <c r="Q54" s="2"/>
      <c r="R54" s="2" t="s">
        <v>1003</v>
      </c>
      <c r="S54" s="2">
        <v>2</v>
      </c>
      <c r="T54" s="2" t="s">
        <v>1004</v>
      </c>
      <c r="U54" s="2"/>
      <c r="V54" s="2"/>
      <c r="W54" s="2" t="s">
        <v>1005</v>
      </c>
      <c r="X54" s="2"/>
      <c r="Y54" s="2"/>
      <c r="Z54" s="2"/>
    </row>
    <row r="55" spans="1:26" ht="13.15" customHeight="1">
      <c r="A55" s="2"/>
      <c r="B55" s="2"/>
      <c r="C55" s="2"/>
      <c r="D55" s="2"/>
      <c r="E55" s="2"/>
      <c r="F55" s="2" t="s">
        <v>962</v>
      </c>
      <c r="G55" s="2"/>
      <c r="H55" s="2"/>
      <c r="I55" s="2"/>
      <c r="J55" s="2" t="s">
        <v>269</v>
      </c>
      <c r="K55" s="2"/>
      <c r="L55" s="2"/>
      <c r="M55" s="2"/>
      <c r="N55" s="2"/>
      <c r="O55" s="2"/>
      <c r="P55" s="2"/>
      <c r="Q55" s="2"/>
      <c r="R55" s="2"/>
      <c r="S55" s="2">
        <v>1.38</v>
      </c>
      <c r="T55" s="2"/>
      <c r="U55" s="2"/>
      <c r="V55" s="2"/>
      <c r="W55" s="2"/>
      <c r="X55" s="2"/>
      <c r="Y55" s="2"/>
      <c r="Z55" s="2"/>
    </row>
    <row r="56" spans="1:26" ht="13.15" customHeight="1">
      <c r="A56" s="2"/>
      <c r="B56" s="2"/>
      <c r="C56" s="2"/>
      <c r="D56" s="2"/>
      <c r="E56" s="2"/>
      <c r="F56" s="2" t="s">
        <v>994</v>
      </c>
      <c r="G56" s="2"/>
      <c r="H56" s="2"/>
      <c r="I56" s="2"/>
      <c r="J56" s="2" t="s">
        <v>269</v>
      </c>
      <c r="K56" s="2"/>
      <c r="L56" s="2"/>
      <c r="M56" s="2"/>
      <c r="N56" s="2"/>
      <c r="O56" s="2"/>
      <c r="P56" s="2"/>
      <c r="Q56" s="2"/>
      <c r="R56" s="2"/>
      <c r="S56" s="2">
        <v>1.05</v>
      </c>
      <c r="T56" s="2"/>
      <c r="U56" s="2"/>
      <c r="V56" s="2"/>
      <c r="W56" s="2"/>
      <c r="X56" s="2"/>
      <c r="Y56" s="2"/>
      <c r="Z56" s="2"/>
    </row>
    <row r="57" spans="1:26" ht="13.15" customHeight="1">
      <c r="A57" s="2"/>
      <c r="B57" s="2"/>
      <c r="C57" s="2"/>
      <c r="D57" s="2"/>
      <c r="E57" s="2"/>
      <c r="F57" s="2" t="s">
        <v>971</v>
      </c>
      <c r="G57" s="2"/>
      <c r="H57" s="2"/>
      <c r="I57" s="2"/>
      <c r="J57" s="2" t="s">
        <v>269</v>
      </c>
      <c r="K57" s="2"/>
      <c r="L57" s="2"/>
      <c r="M57" s="2"/>
      <c r="N57" s="2"/>
      <c r="O57" s="2"/>
      <c r="P57" s="2"/>
      <c r="Q57" s="2"/>
      <c r="R57" s="2"/>
      <c r="S57" s="2">
        <v>2</v>
      </c>
      <c r="T57" s="2"/>
      <c r="U57" s="2"/>
      <c r="V57" s="2"/>
      <c r="W57" s="2"/>
      <c r="X57" s="2"/>
      <c r="Y57" s="2"/>
      <c r="Z57" s="2"/>
    </row>
    <row r="58" spans="1:26" ht="13.15" customHeight="1">
      <c r="A58" s="2"/>
      <c r="B58" s="2"/>
      <c r="C58" s="2"/>
      <c r="D58" s="2"/>
      <c r="E58" s="2"/>
      <c r="F58" s="2" t="s">
        <v>994</v>
      </c>
      <c r="G58" s="2"/>
      <c r="H58" s="2"/>
      <c r="I58" s="2"/>
      <c r="J58" s="2" t="s">
        <v>995</v>
      </c>
      <c r="K58" s="2"/>
      <c r="L58" s="2"/>
      <c r="M58" s="2"/>
      <c r="N58" s="2"/>
      <c r="O58" s="2"/>
      <c r="P58" s="2"/>
      <c r="Q58" s="2"/>
      <c r="R58" s="2"/>
      <c r="S58" s="2">
        <v>1.0349999999999999</v>
      </c>
      <c r="T58" s="2"/>
      <c r="U58" s="2"/>
      <c r="V58" s="2"/>
      <c r="W58" s="2"/>
      <c r="X58" s="2"/>
      <c r="Y58" s="2"/>
      <c r="Z58" s="2"/>
    </row>
    <row r="59" spans="1:26" ht="13.15" customHeight="1">
      <c r="A59" s="2"/>
      <c r="B59" s="2"/>
      <c r="C59" s="2"/>
      <c r="D59" s="2"/>
      <c r="E59" s="2"/>
      <c r="F59" s="2" t="s">
        <v>994</v>
      </c>
      <c r="G59" s="2"/>
      <c r="H59" s="2"/>
      <c r="I59" s="2"/>
      <c r="J59" s="2" t="s">
        <v>996</v>
      </c>
      <c r="K59" s="2"/>
      <c r="L59" s="2"/>
      <c r="M59" s="2"/>
      <c r="N59" s="2"/>
      <c r="O59" s="2"/>
      <c r="P59" s="2"/>
      <c r="Q59" s="2"/>
      <c r="R59" s="2"/>
      <c r="S59" s="2">
        <v>1.03</v>
      </c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 t="s">
        <v>994</v>
      </c>
      <c r="G60" s="2"/>
      <c r="H60" s="2"/>
      <c r="I60" s="2"/>
      <c r="J60" s="2" t="s">
        <v>997</v>
      </c>
      <c r="K60" s="2"/>
      <c r="L60" s="2"/>
      <c r="M60" s="2"/>
      <c r="N60" s="2"/>
      <c r="O60" s="2"/>
      <c r="P60" s="2"/>
      <c r="Q60" s="2"/>
      <c r="R60" s="2"/>
      <c r="S60" s="2">
        <v>1.0249999999999999</v>
      </c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 t="s">
        <v>994</v>
      </c>
      <c r="G61" s="2"/>
      <c r="H61" s="2"/>
      <c r="I61" s="2"/>
      <c r="J61" s="2">
        <v>2070</v>
      </c>
      <c r="K61" s="2"/>
      <c r="L61" s="2"/>
      <c r="M61" s="2"/>
      <c r="N61" s="2"/>
      <c r="O61" s="2"/>
      <c r="P61" s="2"/>
      <c r="Q61" s="2"/>
      <c r="R61" s="2"/>
      <c r="S61" s="2">
        <v>1.02</v>
      </c>
      <c r="T61" s="2"/>
      <c r="U61" s="2"/>
      <c r="V61" s="2"/>
      <c r="W61" s="2"/>
      <c r="X61" s="2"/>
      <c r="Y61" s="2"/>
      <c r="Z61" s="2"/>
    </row>
    <row r="62" spans="1:26" ht="13.15" customHeight="1">
      <c r="A62" s="2"/>
      <c r="B62" s="2" t="s">
        <v>1006</v>
      </c>
      <c r="C62" s="2" t="s">
        <v>1007</v>
      </c>
      <c r="D62" s="2" t="s">
        <v>463</v>
      </c>
      <c r="E62" s="2" t="s">
        <v>955</v>
      </c>
      <c r="F62" s="2"/>
      <c r="G62" s="2"/>
      <c r="H62" s="2" t="s">
        <v>1008</v>
      </c>
      <c r="I62" s="2" t="s">
        <v>956</v>
      </c>
      <c r="J62" s="2">
        <v>2006</v>
      </c>
      <c r="K62" s="2"/>
      <c r="L62" s="2" t="s">
        <v>425</v>
      </c>
      <c r="M62" s="2"/>
      <c r="N62" s="2"/>
      <c r="O62" s="2"/>
      <c r="P62" s="2"/>
      <c r="Q62" s="2"/>
      <c r="R62" s="2"/>
      <c r="S62" s="2"/>
      <c r="T62" s="2"/>
      <c r="U62" s="2" t="s">
        <v>960</v>
      </c>
      <c r="V62" s="2" t="s">
        <v>425</v>
      </c>
      <c r="W62" s="2"/>
      <c r="X62" s="2"/>
      <c r="Y62" s="2">
        <v>2070</v>
      </c>
      <c r="Z62" s="2"/>
    </row>
    <row r="63" spans="1:26" ht="13.15" customHeight="1">
      <c r="A63" s="2"/>
      <c r="B63" s="2"/>
      <c r="C63" s="2"/>
      <c r="D63" s="2"/>
      <c r="E63" s="2"/>
      <c r="F63" s="2" t="s">
        <v>369</v>
      </c>
      <c r="G63" s="2"/>
      <c r="H63" s="2"/>
      <c r="I63" s="2"/>
      <c r="J63" s="2" t="s">
        <v>269</v>
      </c>
      <c r="K63" s="2">
        <v>0.9</v>
      </c>
      <c r="L63" s="2"/>
      <c r="M63" s="2"/>
      <c r="N63" s="2"/>
      <c r="O63" s="2"/>
      <c r="P63" s="2"/>
      <c r="Q63" s="2"/>
      <c r="R63" s="2">
        <f>8.5*T63/T66</f>
        <v>11.127272727272727</v>
      </c>
      <c r="S63" s="2">
        <v>29.784362085055328</v>
      </c>
      <c r="T63" s="2">
        <f>330+30</f>
        <v>360</v>
      </c>
      <c r="U63" s="2"/>
      <c r="V63" s="2"/>
      <c r="W63" s="2">
        <f>1.2*T63/T66</f>
        <v>1.5709090909090908</v>
      </c>
      <c r="X63" s="2"/>
      <c r="Y63" s="2"/>
      <c r="Z63" s="2"/>
    </row>
    <row r="64" spans="1:26" ht="13.15" customHeight="1">
      <c r="A64" s="2"/>
      <c r="B64" s="2"/>
      <c r="C64" s="2"/>
      <c r="D64" s="2"/>
      <c r="E64" s="2"/>
      <c r="F64" s="2" t="s">
        <v>962</v>
      </c>
      <c r="G64" s="2"/>
      <c r="H64" s="2"/>
      <c r="I64" s="2"/>
      <c r="J64" s="2" t="s">
        <v>269</v>
      </c>
      <c r="K64" s="2"/>
      <c r="L64" s="2"/>
      <c r="M64" s="2"/>
      <c r="N64" s="2"/>
      <c r="O64" s="2"/>
      <c r="P64" s="2"/>
      <c r="Q64" s="2"/>
      <c r="R64" s="2"/>
      <c r="S64" s="2">
        <v>1.5249999999999999</v>
      </c>
      <c r="T64" s="2"/>
      <c r="U64" s="2"/>
      <c r="V64" s="2"/>
      <c r="W64" s="2"/>
      <c r="X64" s="2"/>
      <c r="Y64" s="2"/>
      <c r="Z64" s="2"/>
    </row>
    <row r="65" spans="1:26" ht="13.15" customHeight="1">
      <c r="A65" s="2"/>
      <c r="B65" s="2" t="s">
        <v>1009</v>
      </c>
      <c r="C65" s="2" t="s">
        <v>1010</v>
      </c>
      <c r="D65" s="2" t="s">
        <v>463</v>
      </c>
      <c r="E65" s="2" t="s">
        <v>955</v>
      </c>
      <c r="F65" s="2"/>
      <c r="G65" s="2"/>
      <c r="H65" s="2" t="s">
        <v>1008</v>
      </c>
      <c r="I65" s="2" t="s">
        <v>956</v>
      </c>
      <c r="J65" s="2">
        <v>2006</v>
      </c>
      <c r="K65" s="2"/>
      <c r="L65" s="2" t="s">
        <v>425</v>
      </c>
      <c r="M65" s="2"/>
      <c r="N65" s="2"/>
      <c r="O65" s="2"/>
      <c r="P65" s="2"/>
      <c r="Q65" s="2"/>
      <c r="R65" s="2"/>
      <c r="S65" s="2"/>
      <c r="T65" s="2"/>
      <c r="U65" s="2" t="s">
        <v>960</v>
      </c>
      <c r="V65" s="2" t="s">
        <v>425</v>
      </c>
      <c r="W65" s="2"/>
      <c r="X65" s="2"/>
      <c r="Y65" s="2"/>
      <c r="Z65" s="2"/>
    </row>
    <row r="66" spans="1:26" ht="13.15" customHeight="1">
      <c r="A66" s="2"/>
      <c r="B66" s="2"/>
      <c r="C66" s="2"/>
      <c r="D66" s="2"/>
      <c r="E66" s="2"/>
      <c r="F66" s="2" t="s">
        <v>369</v>
      </c>
      <c r="G66" s="2"/>
      <c r="H66" s="2"/>
      <c r="I66" s="2"/>
      <c r="J66" s="2" t="s">
        <v>269</v>
      </c>
      <c r="K66" s="2" t="s">
        <v>959</v>
      </c>
      <c r="L66" s="2"/>
      <c r="M66" s="2"/>
      <c r="N66" s="2"/>
      <c r="O66" s="2"/>
      <c r="P66" s="2"/>
      <c r="Q66" s="2"/>
      <c r="R66" s="2">
        <v>8.5</v>
      </c>
      <c r="S66" s="2">
        <v>29.3</v>
      </c>
      <c r="T66" s="2">
        <v>275</v>
      </c>
      <c r="U66" s="2"/>
      <c r="V66" s="2"/>
      <c r="W66" s="2" t="s">
        <v>1011</v>
      </c>
      <c r="X66" s="2"/>
      <c r="Y66" s="2"/>
      <c r="Z66" s="2"/>
    </row>
    <row r="67" spans="1:26" ht="13.15" customHeight="1">
      <c r="A67" s="2"/>
      <c r="B67" s="2"/>
      <c r="C67" s="2"/>
      <c r="D67" s="2"/>
      <c r="E67" s="2"/>
      <c r="F67" s="2" t="s">
        <v>962</v>
      </c>
      <c r="G67" s="2"/>
      <c r="H67" s="2"/>
      <c r="I67" s="2"/>
      <c r="J67" s="2" t="s">
        <v>269</v>
      </c>
      <c r="K67" s="2"/>
      <c r="L67" s="2"/>
      <c r="M67" s="2"/>
      <c r="N67" s="2"/>
      <c r="O67" s="2"/>
      <c r="P67" s="2"/>
      <c r="Q67" s="2"/>
      <c r="R67" s="2"/>
      <c r="S67" s="2">
        <v>1.4970000000000003</v>
      </c>
      <c r="T67" s="2"/>
      <c r="U67" s="2"/>
      <c r="V67" s="2"/>
      <c r="W67" s="2"/>
      <c r="X67" s="2"/>
      <c r="Y67" s="2"/>
      <c r="Z67" s="2"/>
    </row>
    <row r="68" spans="1:26" ht="13.15" customHeight="1">
      <c r="A68" s="2"/>
      <c r="B68" s="2" t="s">
        <v>1012</v>
      </c>
      <c r="C68" s="2" t="s">
        <v>1013</v>
      </c>
      <c r="D68" s="2" t="s">
        <v>463</v>
      </c>
      <c r="E68" s="2" t="s">
        <v>955</v>
      </c>
      <c r="F68" s="2"/>
      <c r="G68" s="2"/>
      <c r="H68" s="2" t="s">
        <v>1008</v>
      </c>
      <c r="I68" s="2" t="s">
        <v>956</v>
      </c>
      <c r="J68" s="2">
        <v>2006</v>
      </c>
      <c r="K68" s="2" t="s">
        <v>959</v>
      </c>
      <c r="L68" s="2" t="s">
        <v>425</v>
      </c>
      <c r="M68" s="2"/>
      <c r="N68" s="2"/>
      <c r="O68" s="2"/>
      <c r="P68" s="2"/>
      <c r="Q68" s="2"/>
      <c r="R68" s="2"/>
      <c r="S68" s="2"/>
      <c r="T68" s="2"/>
      <c r="U68" s="2" t="s">
        <v>960</v>
      </c>
      <c r="V68" s="2" t="s">
        <v>425</v>
      </c>
      <c r="W68" s="2"/>
      <c r="X68" s="2"/>
      <c r="Y68" s="2"/>
      <c r="Z68" s="2"/>
    </row>
    <row r="69" spans="1:26" ht="13.15" customHeight="1">
      <c r="A69" s="2"/>
      <c r="B69" s="2"/>
      <c r="C69" s="2"/>
      <c r="D69" s="2"/>
      <c r="E69" s="2"/>
      <c r="F69" s="2" t="s">
        <v>369</v>
      </c>
      <c r="G69" s="2"/>
      <c r="H69" s="2"/>
      <c r="I69" s="2"/>
      <c r="J69" s="2">
        <v>2006</v>
      </c>
      <c r="K69" s="2"/>
      <c r="L69" s="2"/>
      <c r="M69" s="2"/>
      <c r="N69" s="2"/>
      <c r="O69" s="2"/>
      <c r="P69" s="2"/>
      <c r="Q69" s="2"/>
      <c r="R69" s="2">
        <v>8.5</v>
      </c>
      <c r="S69" s="2">
        <v>34.5</v>
      </c>
      <c r="T69" s="2">
        <v>285</v>
      </c>
      <c r="U69" s="2"/>
      <c r="V69" s="2"/>
      <c r="W69" s="2" t="s">
        <v>1011</v>
      </c>
      <c r="X69" s="2"/>
      <c r="Y69" s="2"/>
      <c r="Z69" s="2"/>
    </row>
    <row r="70" spans="1:26" ht="13.15" customHeight="1">
      <c r="A70" s="2"/>
      <c r="B70" s="2"/>
      <c r="C70" s="2"/>
      <c r="D70" s="2"/>
      <c r="E70" s="2"/>
      <c r="F70" s="2" t="s">
        <v>962</v>
      </c>
      <c r="G70" s="2"/>
      <c r="H70" s="2"/>
      <c r="I70" s="2"/>
      <c r="J70" s="2">
        <v>2006</v>
      </c>
      <c r="K70" s="2"/>
      <c r="L70" s="2"/>
      <c r="M70" s="2"/>
      <c r="N70" s="2"/>
      <c r="O70" s="2"/>
      <c r="P70" s="2"/>
      <c r="Q70" s="2"/>
      <c r="R70" s="2"/>
      <c r="S70" s="2">
        <v>1.75</v>
      </c>
      <c r="T70" s="2"/>
      <c r="U70" s="2"/>
      <c r="V70" s="2"/>
      <c r="W70" s="2"/>
      <c r="X70" s="2"/>
      <c r="Y70" s="2"/>
      <c r="Z70" s="2"/>
    </row>
    <row r="71" spans="1:26" ht="13.15" customHeight="1">
      <c r="A71" s="2"/>
      <c r="B71" s="2" t="s">
        <v>1014</v>
      </c>
      <c r="C71" s="2" t="s">
        <v>1015</v>
      </c>
      <c r="D71" s="2" t="s">
        <v>463</v>
      </c>
      <c r="E71" s="2" t="s">
        <v>955</v>
      </c>
      <c r="F71" s="2"/>
      <c r="G71" s="2"/>
      <c r="H71" s="2" t="s">
        <v>1008</v>
      </c>
      <c r="I71" s="2" t="s">
        <v>956</v>
      </c>
      <c r="J71" s="2">
        <v>2006</v>
      </c>
      <c r="K71" s="2"/>
      <c r="L71" s="2" t="s">
        <v>425</v>
      </c>
      <c r="M71" s="2"/>
      <c r="N71" s="2"/>
      <c r="O71" s="2"/>
      <c r="P71" s="2"/>
      <c r="Q71" s="2"/>
      <c r="R71" s="2"/>
      <c r="S71" s="2"/>
      <c r="T71" s="2"/>
      <c r="U71" s="2" t="s">
        <v>960</v>
      </c>
      <c r="V71" s="2" t="s">
        <v>425</v>
      </c>
      <c r="W71" s="2"/>
      <c r="X71" s="2"/>
      <c r="Y71" s="2"/>
      <c r="Z71" s="2"/>
    </row>
    <row r="72" spans="1:26" ht="13.15" customHeight="1">
      <c r="A72" s="2"/>
      <c r="B72" s="2"/>
      <c r="C72" s="2"/>
      <c r="D72" s="2"/>
      <c r="E72" s="2"/>
      <c r="F72" s="2" t="s">
        <v>369</v>
      </c>
      <c r="G72" s="2"/>
      <c r="H72" s="2"/>
      <c r="I72" s="2"/>
      <c r="J72" s="2">
        <v>2006</v>
      </c>
      <c r="K72" s="2" t="s">
        <v>959</v>
      </c>
      <c r="L72" s="2"/>
      <c r="M72" s="2"/>
      <c r="N72" s="2"/>
      <c r="O72" s="2"/>
      <c r="P72" s="2"/>
      <c r="Q72" s="2"/>
      <c r="R72" s="2">
        <v>8.35</v>
      </c>
      <c r="S72" s="2">
        <v>33</v>
      </c>
      <c r="T72" s="2">
        <v>280</v>
      </c>
      <c r="U72" s="2"/>
      <c r="V72" s="2"/>
      <c r="W72" s="2" t="s">
        <v>1011</v>
      </c>
      <c r="X72" s="2"/>
      <c r="Y72" s="2"/>
      <c r="Z72" s="2"/>
    </row>
    <row r="73" spans="1:26" ht="13.15" customHeight="1">
      <c r="A73" s="2"/>
      <c r="B73" s="2"/>
      <c r="C73" s="2"/>
      <c r="D73" s="2"/>
      <c r="E73" s="2"/>
      <c r="F73" s="2" t="s">
        <v>962</v>
      </c>
      <c r="G73" s="2"/>
      <c r="H73" s="2"/>
      <c r="I73" s="2"/>
      <c r="J73" s="2">
        <v>2006</v>
      </c>
      <c r="K73" s="2"/>
      <c r="L73" s="2"/>
      <c r="M73" s="2"/>
      <c r="N73" s="2"/>
      <c r="O73" s="2"/>
      <c r="P73" s="2"/>
      <c r="Q73" s="2"/>
      <c r="R73" s="2"/>
      <c r="S73" s="2">
        <v>1.675</v>
      </c>
      <c r="T73" s="2"/>
      <c r="U73" s="2"/>
      <c r="V73" s="2"/>
      <c r="W73" s="2"/>
      <c r="X73" s="2"/>
      <c r="Y73" s="2"/>
      <c r="Z73" s="2"/>
    </row>
    <row r="74" spans="1:26" ht="13.15" customHeight="1">
      <c r="A74" s="2"/>
      <c r="B74" s="2" t="s">
        <v>1016</v>
      </c>
      <c r="C74" s="2" t="s">
        <v>1592</v>
      </c>
      <c r="D74" s="2" t="s">
        <v>463</v>
      </c>
      <c r="E74" s="2" t="s">
        <v>955</v>
      </c>
      <c r="F74" s="2"/>
      <c r="G74" s="2"/>
      <c r="H74" s="2" t="s">
        <v>1008</v>
      </c>
      <c r="I74" s="2" t="s">
        <v>956</v>
      </c>
      <c r="J74" s="2">
        <v>2006</v>
      </c>
      <c r="K74" s="2"/>
      <c r="L74" s="2" t="s">
        <v>425</v>
      </c>
      <c r="M74" s="2"/>
      <c r="N74" s="2"/>
      <c r="O74" s="2"/>
      <c r="P74" s="2"/>
      <c r="Q74" s="2"/>
      <c r="R74" s="2"/>
      <c r="S74" s="2"/>
      <c r="T74" s="2"/>
      <c r="U74" s="2" t="s">
        <v>960</v>
      </c>
      <c r="V74" s="2" t="s">
        <v>425</v>
      </c>
      <c r="W74" s="2"/>
      <c r="X74" s="2"/>
      <c r="Y74" s="2"/>
      <c r="Z74" s="2"/>
    </row>
    <row r="75" spans="1:26" ht="13.15" customHeight="1">
      <c r="A75" s="2"/>
      <c r="B75" s="2"/>
      <c r="C75" s="2"/>
      <c r="D75" s="2"/>
      <c r="E75" s="2"/>
      <c r="F75" s="2" t="s">
        <v>162</v>
      </c>
      <c r="G75" s="2"/>
      <c r="H75" s="2"/>
      <c r="I75" s="2"/>
      <c r="J75" s="2" t="s">
        <v>269</v>
      </c>
      <c r="K75" s="2" t="s">
        <v>959</v>
      </c>
      <c r="L75" s="2"/>
      <c r="M75" s="2"/>
      <c r="N75" s="2"/>
      <c r="O75" s="2"/>
      <c r="P75" s="2"/>
      <c r="Q75" s="2"/>
      <c r="R75" s="2">
        <v>8.1818181818181799</v>
      </c>
      <c r="S75" s="2">
        <f>10*3.6*0.75</f>
        <v>27</v>
      </c>
      <c r="T75" s="2">
        <f>T72</f>
        <v>280</v>
      </c>
      <c r="U75" s="2"/>
      <c r="V75" s="2"/>
      <c r="W75" s="2" t="s">
        <v>1011</v>
      </c>
      <c r="X75" s="2"/>
      <c r="Y75" s="2"/>
      <c r="Z75" s="2"/>
    </row>
    <row r="76" spans="1:26" ht="15" customHeight="1">
      <c r="A76" s="2"/>
      <c r="B76" s="2" t="s">
        <v>1018</v>
      </c>
      <c r="C76" s="2" t="s">
        <v>1019</v>
      </c>
      <c r="D76" s="2" t="s">
        <v>406</v>
      </c>
      <c r="E76" s="2" t="s">
        <v>181</v>
      </c>
      <c r="F76" s="2"/>
      <c r="G76" s="2"/>
      <c r="H76" s="2"/>
      <c r="I76" s="2" t="s">
        <v>956</v>
      </c>
      <c r="J76" s="2">
        <v>2006</v>
      </c>
      <c r="K76" s="2"/>
      <c r="L76" s="2" t="s">
        <v>425</v>
      </c>
      <c r="M76" s="2"/>
      <c r="N76" s="2"/>
      <c r="O76" s="2"/>
      <c r="P76" s="2"/>
      <c r="Q76" s="2"/>
      <c r="R76" s="2"/>
      <c r="S76" s="2"/>
      <c r="T76" s="2"/>
      <c r="U76" s="2" t="s">
        <v>1020</v>
      </c>
      <c r="V76" s="2"/>
      <c r="W76" s="2"/>
      <c r="X76" s="2"/>
      <c r="Y76" s="2"/>
      <c r="Z76" s="2"/>
    </row>
    <row r="77" spans="1:26" ht="13.15" customHeight="1">
      <c r="A77" s="2"/>
      <c r="B77" s="2"/>
      <c r="C77" s="2"/>
      <c r="D77" s="2"/>
      <c r="E77" s="2"/>
      <c r="F77" s="2" t="s">
        <v>962</v>
      </c>
      <c r="G77" s="2"/>
      <c r="H77" s="2" t="s">
        <v>182</v>
      </c>
      <c r="I77" s="2"/>
      <c r="J77" s="2">
        <v>2006</v>
      </c>
      <c r="K77" s="2" t="s">
        <v>967</v>
      </c>
      <c r="L77" s="2"/>
      <c r="M77" s="2"/>
      <c r="N77" s="2"/>
      <c r="O77" s="2"/>
      <c r="P77" s="2"/>
      <c r="Q77" s="2"/>
      <c r="R77" s="2">
        <v>1E-3</v>
      </c>
      <c r="S77" s="2">
        <v>1</v>
      </c>
      <c r="T77" s="2">
        <v>1.7999999999999999E-2</v>
      </c>
      <c r="U77" s="2"/>
      <c r="V77" s="2">
        <v>1</v>
      </c>
      <c r="W77" s="2" t="s">
        <v>987</v>
      </c>
      <c r="X77" s="2"/>
      <c r="Y77" s="2"/>
      <c r="Z77" s="2"/>
    </row>
    <row r="78" spans="1:26" ht="13.15" customHeight="1">
      <c r="A78" s="2"/>
      <c r="B78" s="2" t="s">
        <v>1021</v>
      </c>
      <c r="C78" s="2" t="s">
        <v>1022</v>
      </c>
      <c r="D78" s="2" t="s">
        <v>406</v>
      </c>
      <c r="E78" s="2" t="s">
        <v>181</v>
      </c>
      <c r="F78" s="2"/>
      <c r="G78" s="2"/>
      <c r="H78" s="2"/>
      <c r="I78" s="2" t="s">
        <v>956</v>
      </c>
      <c r="J78" s="2">
        <v>2006</v>
      </c>
      <c r="K78" s="2"/>
      <c r="L78" s="2" t="s">
        <v>425</v>
      </c>
      <c r="M78" s="2"/>
      <c r="N78" s="2"/>
      <c r="O78" s="2"/>
      <c r="P78" s="2"/>
      <c r="Q78" s="2"/>
      <c r="R78" s="2"/>
      <c r="S78" s="2"/>
      <c r="T78" s="2"/>
      <c r="U78" s="2" t="s">
        <v>1020</v>
      </c>
      <c r="V78" s="2"/>
      <c r="W78" s="2"/>
      <c r="X78" s="2"/>
      <c r="Y78" s="2"/>
      <c r="Z78" s="2"/>
    </row>
    <row r="79" spans="1:26" ht="13.15" customHeight="1">
      <c r="A79" s="2"/>
      <c r="B79" s="2"/>
      <c r="C79" s="2"/>
      <c r="D79" s="2"/>
      <c r="E79" s="2"/>
      <c r="F79" s="2" t="s">
        <v>962</v>
      </c>
      <c r="G79" s="2"/>
      <c r="H79" s="2" t="s">
        <v>763</v>
      </c>
      <c r="I79" s="2"/>
      <c r="J79" s="2">
        <v>2006</v>
      </c>
      <c r="K79" s="2">
        <v>0.85</v>
      </c>
      <c r="L79" s="2"/>
      <c r="M79" s="2"/>
      <c r="N79" s="2"/>
      <c r="O79" s="2"/>
      <c r="P79" s="2"/>
      <c r="Q79" s="2"/>
      <c r="R79" s="2">
        <v>1E-3</v>
      </c>
      <c r="S79" s="2">
        <v>1.0529999999999999</v>
      </c>
      <c r="T79" s="2">
        <v>2.4E-2</v>
      </c>
      <c r="U79" s="2"/>
      <c r="V79" s="2" t="s">
        <v>425</v>
      </c>
      <c r="W79" s="2" t="s">
        <v>987</v>
      </c>
      <c r="X79" s="2"/>
      <c r="Y79" s="2"/>
      <c r="Z79" s="2"/>
    </row>
    <row r="80" spans="1:26">
      <c r="A80" s="2" t="s">
        <v>5</v>
      </c>
      <c r="B80" s="2" t="s">
        <v>1023</v>
      </c>
      <c r="C80" s="2" t="s">
        <v>1024</v>
      </c>
      <c r="D80" s="2" t="s">
        <v>406</v>
      </c>
      <c r="E80" s="2" t="s">
        <v>181</v>
      </c>
      <c r="F80" s="2" t="s">
        <v>1025</v>
      </c>
      <c r="G80" s="2"/>
      <c r="H80" s="2" t="s">
        <v>763</v>
      </c>
      <c r="I80" s="2" t="s">
        <v>956</v>
      </c>
      <c r="J80" s="2">
        <v>2006</v>
      </c>
      <c r="K80" s="2">
        <v>0.95</v>
      </c>
      <c r="L80" s="2">
        <v>1</v>
      </c>
      <c r="M80" s="2"/>
      <c r="N80" s="2"/>
      <c r="O80" s="2"/>
      <c r="P80" s="2"/>
      <c r="Q80" s="2"/>
      <c r="R80" s="2"/>
      <c r="S80" s="2">
        <v>2</v>
      </c>
      <c r="T80" s="2">
        <v>2.4E-2</v>
      </c>
      <c r="U80" s="2">
        <v>30</v>
      </c>
      <c r="V80" s="2">
        <v>1</v>
      </c>
      <c r="W80" s="2">
        <v>0</v>
      </c>
      <c r="X80" s="2"/>
      <c r="Y80" s="2">
        <v>2006</v>
      </c>
      <c r="Z80" s="2"/>
    </row>
    <row r="81" spans="1:26">
      <c r="A81" s="2" t="s">
        <v>5</v>
      </c>
      <c r="B81" s="2" t="s">
        <v>1026</v>
      </c>
      <c r="C81" s="2" t="s">
        <v>1027</v>
      </c>
      <c r="D81" s="2" t="s">
        <v>406</v>
      </c>
      <c r="E81" s="2" t="s">
        <v>181</v>
      </c>
      <c r="F81" s="2" t="s">
        <v>1028</v>
      </c>
      <c r="G81" s="2"/>
      <c r="H81" s="2" t="s">
        <v>763</v>
      </c>
      <c r="I81" s="2" t="s">
        <v>956</v>
      </c>
      <c r="J81" s="2">
        <v>2006</v>
      </c>
      <c r="K81" s="2">
        <v>0.95</v>
      </c>
      <c r="L81" s="2">
        <v>1</v>
      </c>
      <c r="M81" s="2"/>
      <c r="N81" s="2"/>
      <c r="O81" s="2"/>
      <c r="P81" s="2"/>
      <c r="Q81" s="2"/>
      <c r="R81" s="2"/>
      <c r="S81" s="2">
        <v>2</v>
      </c>
      <c r="T81" s="2">
        <v>2.4E-2</v>
      </c>
      <c r="U81" s="2">
        <v>30</v>
      </c>
      <c r="V81" s="2">
        <v>1</v>
      </c>
      <c r="W81" s="2">
        <v>0</v>
      </c>
      <c r="X81" s="2"/>
      <c r="Y81" s="2">
        <v>2006</v>
      </c>
      <c r="Z81" s="2"/>
    </row>
    <row r="82" spans="1:26">
      <c r="A82" s="2" t="s">
        <v>5</v>
      </c>
      <c r="B82" s="2" t="s">
        <v>1029</v>
      </c>
      <c r="C82" s="2" t="s">
        <v>1030</v>
      </c>
      <c r="D82" s="2" t="s">
        <v>406</v>
      </c>
      <c r="E82" s="2" t="s">
        <v>181</v>
      </c>
      <c r="F82" s="2" t="s">
        <v>1031</v>
      </c>
      <c r="G82" s="2"/>
      <c r="H82" s="2" t="s">
        <v>763</v>
      </c>
      <c r="I82" s="2" t="s">
        <v>956</v>
      </c>
      <c r="J82" s="2">
        <v>2006</v>
      </c>
      <c r="K82" s="2">
        <v>0.95</v>
      </c>
      <c r="L82" s="2">
        <v>1</v>
      </c>
      <c r="M82" s="2"/>
      <c r="N82" s="2"/>
      <c r="O82" s="2"/>
      <c r="P82" s="2"/>
      <c r="Q82" s="2"/>
      <c r="R82" s="2"/>
      <c r="S82" s="2">
        <v>2</v>
      </c>
      <c r="T82" s="2">
        <v>2.4E-2</v>
      </c>
      <c r="U82" s="2">
        <v>30</v>
      </c>
      <c r="V82" s="2">
        <v>1</v>
      </c>
      <c r="W82" s="2">
        <v>0</v>
      </c>
      <c r="X82" s="2"/>
      <c r="Y82" s="2">
        <v>2006</v>
      </c>
      <c r="Z82" s="2"/>
    </row>
    <row r="83" spans="1:26">
      <c r="A83" s="2" t="s">
        <v>5</v>
      </c>
      <c r="B83" s="2" t="s">
        <v>1032</v>
      </c>
      <c r="C83" s="2" t="s">
        <v>1033</v>
      </c>
      <c r="D83" s="2" t="s">
        <v>406</v>
      </c>
      <c r="E83" s="2" t="s">
        <v>181</v>
      </c>
      <c r="F83" s="2" t="s">
        <v>369</v>
      </c>
      <c r="G83" s="2"/>
      <c r="H83" s="2" t="s">
        <v>763</v>
      </c>
      <c r="I83" s="2" t="s">
        <v>956</v>
      </c>
      <c r="J83" s="2">
        <v>2006</v>
      </c>
      <c r="K83" s="2">
        <v>0.95</v>
      </c>
      <c r="L83" s="2">
        <v>1</v>
      </c>
      <c r="M83" s="2"/>
      <c r="N83" s="2"/>
      <c r="O83" s="2"/>
      <c r="P83" s="2"/>
      <c r="Q83" s="2"/>
      <c r="R83" s="2"/>
      <c r="S83" s="2">
        <v>2</v>
      </c>
      <c r="T83" s="2">
        <v>2.4E-2</v>
      </c>
      <c r="U83" s="2">
        <v>30</v>
      </c>
      <c r="V83" s="2">
        <v>1</v>
      </c>
      <c r="W83" s="2">
        <v>0</v>
      </c>
      <c r="X83" s="2"/>
      <c r="Y83" s="2">
        <v>2006</v>
      </c>
      <c r="Z83" s="2"/>
    </row>
    <row r="84" spans="1:26">
      <c r="A84" s="2" t="s">
        <v>5</v>
      </c>
      <c r="B84" s="2" t="s">
        <v>1034</v>
      </c>
      <c r="C84" s="2" t="s">
        <v>1035</v>
      </c>
      <c r="D84" s="2" t="s">
        <v>406</v>
      </c>
      <c r="E84" s="2" t="s">
        <v>181</v>
      </c>
      <c r="F84" s="2" t="s">
        <v>1036</v>
      </c>
      <c r="G84" s="2"/>
      <c r="H84" s="2" t="s">
        <v>763</v>
      </c>
      <c r="I84" s="2" t="s">
        <v>956</v>
      </c>
      <c r="J84" s="2">
        <v>2006</v>
      </c>
      <c r="K84" s="2">
        <v>0.95</v>
      </c>
      <c r="L84" s="2">
        <v>1</v>
      </c>
      <c r="M84" s="2"/>
      <c r="N84" s="2"/>
      <c r="O84" s="2"/>
      <c r="P84" s="2"/>
      <c r="Q84" s="2"/>
      <c r="R84" s="2"/>
      <c r="S84" s="2">
        <v>2</v>
      </c>
      <c r="T84" s="2">
        <v>2.4E-2</v>
      </c>
      <c r="U84" s="2">
        <v>30</v>
      </c>
      <c r="V84" s="2">
        <v>1</v>
      </c>
      <c r="W84" s="2">
        <v>0</v>
      </c>
      <c r="X84" s="2"/>
      <c r="Y84" s="2">
        <v>2006</v>
      </c>
      <c r="Z84" s="2"/>
    </row>
    <row r="85" spans="1:26">
      <c r="A85" s="2" t="s">
        <v>5</v>
      </c>
      <c r="B85" s="2" t="s">
        <v>1037</v>
      </c>
      <c r="C85" s="2" t="s">
        <v>1038</v>
      </c>
      <c r="D85" s="2" t="s">
        <v>406</v>
      </c>
      <c r="E85" s="2" t="s">
        <v>181</v>
      </c>
      <c r="F85" s="2" t="s">
        <v>963</v>
      </c>
      <c r="G85" s="2"/>
      <c r="H85" s="2" t="s">
        <v>763</v>
      </c>
      <c r="I85" s="2" t="s">
        <v>956</v>
      </c>
      <c r="J85" s="2">
        <v>2006</v>
      </c>
      <c r="K85" s="2">
        <v>0.95</v>
      </c>
      <c r="L85" s="2">
        <v>1</v>
      </c>
      <c r="M85" s="2"/>
      <c r="N85" s="2"/>
      <c r="O85" s="2"/>
      <c r="P85" s="2"/>
      <c r="Q85" s="2"/>
      <c r="R85" s="2"/>
      <c r="S85" s="2">
        <v>2</v>
      </c>
      <c r="T85" s="2">
        <v>2.4E-2</v>
      </c>
      <c r="U85" s="2">
        <v>30</v>
      </c>
      <c r="V85" s="2">
        <v>1</v>
      </c>
      <c r="W85" s="2">
        <v>0</v>
      </c>
      <c r="X85" s="2"/>
      <c r="Y85" s="2">
        <v>2006</v>
      </c>
      <c r="Z85" s="2"/>
    </row>
    <row r="86" spans="1:26">
      <c r="A86" s="2" t="s">
        <v>5</v>
      </c>
      <c r="B86" s="2" t="s">
        <v>1039</v>
      </c>
      <c r="C86" s="2" t="s">
        <v>1040</v>
      </c>
      <c r="D86" s="2" t="s">
        <v>406</v>
      </c>
      <c r="E86" s="2" t="s">
        <v>181</v>
      </c>
      <c r="F86" s="2" t="s">
        <v>1041</v>
      </c>
      <c r="G86" s="2"/>
      <c r="H86" s="2" t="s">
        <v>763</v>
      </c>
      <c r="I86" s="2" t="s">
        <v>956</v>
      </c>
      <c r="J86" s="2">
        <v>2006</v>
      </c>
      <c r="K86" s="2">
        <v>0.95</v>
      </c>
      <c r="L86" s="2">
        <v>1</v>
      </c>
      <c r="M86" s="2"/>
      <c r="N86" s="2"/>
      <c r="O86" s="2"/>
      <c r="P86" s="2"/>
      <c r="Q86" s="2"/>
      <c r="R86" s="2"/>
      <c r="S86" s="2">
        <v>2</v>
      </c>
      <c r="T86" s="2">
        <v>2.4E-2</v>
      </c>
      <c r="U86" s="2">
        <v>30</v>
      </c>
      <c r="V86" s="2">
        <v>1</v>
      </c>
      <c r="W86" s="2">
        <v>0</v>
      </c>
      <c r="X86" s="2"/>
      <c r="Y86" s="2">
        <v>2006</v>
      </c>
      <c r="Z86" s="2"/>
    </row>
    <row r="87" spans="1:26" ht="13.15" customHeight="1">
      <c r="A87" s="2"/>
      <c r="B87" s="2" t="s">
        <v>1042</v>
      </c>
      <c r="C87" s="2" t="s">
        <v>1043</v>
      </c>
      <c r="D87" s="2" t="s">
        <v>21</v>
      </c>
      <c r="E87" s="2" t="s">
        <v>181</v>
      </c>
      <c r="F87" s="2"/>
      <c r="G87" s="2"/>
      <c r="H87" s="2"/>
      <c r="I87" s="2" t="s">
        <v>956</v>
      </c>
      <c r="J87" s="2">
        <v>2006</v>
      </c>
      <c r="K87" s="2"/>
      <c r="L87" s="2" t="s">
        <v>165</v>
      </c>
      <c r="M87" s="2"/>
      <c r="N87" s="2"/>
      <c r="O87" s="2"/>
      <c r="P87" s="2"/>
      <c r="Q87" s="2"/>
      <c r="R87" s="2"/>
      <c r="S87" s="2"/>
      <c r="T87" s="2"/>
      <c r="U87" s="2" t="s">
        <v>1020</v>
      </c>
      <c r="V87" s="2"/>
      <c r="W87" s="2"/>
      <c r="X87" s="2"/>
      <c r="Y87" s="2"/>
      <c r="Z87" s="2"/>
    </row>
    <row r="88" spans="1:26" ht="13.15" customHeight="1">
      <c r="A88" s="2"/>
      <c r="B88" s="2"/>
      <c r="C88" s="2"/>
      <c r="D88" s="2"/>
      <c r="E88" s="2"/>
      <c r="F88" s="2" t="s">
        <v>1025</v>
      </c>
      <c r="G88" s="2"/>
      <c r="H88" s="2" t="s">
        <v>110</v>
      </c>
      <c r="I88" s="2"/>
      <c r="J88" s="2">
        <v>2006</v>
      </c>
      <c r="K88" s="2">
        <v>0.85</v>
      </c>
      <c r="L88" s="2"/>
      <c r="M88" s="2"/>
      <c r="N88" s="2"/>
      <c r="O88" s="2"/>
      <c r="P88" s="2"/>
      <c r="Q88" s="2"/>
      <c r="R88" s="2">
        <v>53.926560000000002</v>
      </c>
      <c r="S88" s="2">
        <v>1.1000000000000001</v>
      </c>
      <c r="T88" s="2">
        <v>728.48159999999996</v>
      </c>
      <c r="U88" s="2"/>
      <c r="V88" s="2" t="s">
        <v>425</v>
      </c>
      <c r="W88" s="2" t="s">
        <v>987</v>
      </c>
      <c r="X88" s="2"/>
      <c r="Y88" s="2"/>
      <c r="Z88" s="2"/>
    </row>
    <row r="89" spans="1:26" ht="13.15" customHeight="1">
      <c r="A89" s="2"/>
      <c r="B89" s="2" t="s">
        <v>1044</v>
      </c>
      <c r="C89" s="2" t="s">
        <v>1045</v>
      </c>
      <c r="D89" s="2" t="s">
        <v>21</v>
      </c>
      <c r="E89" s="2" t="s">
        <v>181</v>
      </c>
      <c r="F89" s="2"/>
      <c r="G89" s="2"/>
      <c r="H89" s="2"/>
      <c r="I89" s="2" t="s">
        <v>956</v>
      </c>
      <c r="J89" s="2">
        <v>2006</v>
      </c>
      <c r="K89" s="2"/>
      <c r="L89" s="2" t="s">
        <v>165</v>
      </c>
      <c r="M89" s="2"/>
      <c r="N89" s="2"/>
      <c r="O89" s="2"/>
      <c r="P89" s="2"/>
      <c r="Q89" s="2"/>
      <c r="R89" s="2"/>
      <c r="S89" s="2"/>
      <c r="T89" s="2"/>
      <c r="U89" s="2" t="s">
        <v>1020</v>
      </c>
      <c r="V89" s="2"/>
      <c r="W89" s="2"/>
      <c r="X89" s="2"/>
      <c r="Y89" s="2"/>
      <c r="Z89" s="2"/>
    </row>
    <row r="90" spans="1:26" ht="13.15" customHeight="1">
      <c r="A90" s="2"/>
      <c r="B90" s="2"/>
      <c r="C90" s="2"/>
      <c r="D90" s="2"/>
      <c r="E90" s="2"/>
      <c r="F90" s="2" t="s">
        <v>1028</v>
      </c>
      <c r="G90" s="2"/>
      <c r="H90" s="2" t="s">
        <v>110</v>
      </c>
      <c r="I90" s="2"/>
      <c r="J90" s="2">
        <v>2006</v>
      </c>
      <c r="K90" s="2">
        <v>0.85</v>
      </c>
      <c r="L90" s="2"/>
      <c r="M90" s="2"/>
      <c r="N90" s="2"/>
      <c r="O90" s="2"/>
      <c r="P90" s="2"/>
      <c r="Q90" s="2"/>
      <c r="R90" s="2">
        <v>18.921600000000002</v>
      </c>
      <c r="S90" s="2">
        <v>1.1000000000000001</v>
      </c>
      <c r="T90" s="2">
        <v>517.19039999999995</v>
      </c>
      <c r="U90" s="2"/>
      <c r="V90" s="2" t="s">
        <v>425</v>
      </c>
      <c r="W90" s="2" t="s">
        <v>987</v>
      </c>
      <c r="X90" s="2"/>
      <c r="Y90" s="2"/>
      <c r="Z90" s="2"/>
    </row>
    <row r="91" spans="1:26" ht="13.15" customHeight="1">
      <c r="A91" s="2"/>
      <c r="B91" s="2" t="s">
        <v>1046</v>
      </c>
      <c r="C91" s="2" t="s">
        <v>1047</v>
      </c>
      <c r="D91" s="2" t="s">
        <v>21</v>
      </c>
      <c r="E91" s="2" t="s">
        <v>181</v>
      </c>
      <c r="F91" s="2"/>
      <c r="G91" s="2"/>
      <c r="H91" s="2"/>
      <c r="I91" s="2" t="s">
        <v>956</v>
      </c>
      <c r="J91" s="2">
        <v>2006</v>
      </c>
      <c r="K91" s="2"/>
      <c r="L91" s="2" t="s">
        <v>165</v>
      </c>
      <c r="M91" s="2"/>
      <c r="N91" s="2"/>
      <c r="O91" s="2"/>
      <c r="P91" s="2"/>
      <c r="Q91" s="2"/>
      <c r="R91" s="2"/>
      <c r="S91" s="2"/>
      <c r="T91" s="2"/>
      <c r="U91" s="2" t="s">
        <v>1020</v>
      </c>
      <c r="V91" s="2"/>
      <c r="W91" s="2"/>
      <c r="X91" s="2"/>
      <c r="Y91" s="2"/>
      <c r="Z91" s="2"/>
    </row>
    <row r="92" spans="1:26" ht="13.15" customHeight="1">
      <c r="A92" s="2"/>
      <c r="B92" s="2"/>
      <c r="C92" s="2"/>
      <c r="D92" s="2"/>
      <c r="E92" s="2"/>
      <c r="F92" s="2" t="s">
        <v>1031</v>
      </c>
      <c r="G92" s="2"/>
      <c r="H92" s="2" t="s">
        <v>110</v>
      </c>
      <c r="I92" s="2"/>
      <c r="J92" s="2">
        <v>2006</v>
      </c>
      <c r="K92" s="2">
        <v>0.85</v>
      </c>
      <c r="L92" s="2"/>
      <c r="M92" s="2"/>
      <c r="N92" s="2"/>
      <c r="O92" s="2"/>
      <c r="P92" s="2"/>
      <c r="Q92" s="2"/>
      <c r="R92" s="2">
        <v>18.921600000000002</v>
      </c>
      <c r="S92" s="2">
        <v>1.1000000000000001</v>
      </c>
      <c r="T92" s="2">
        <v>517.19039999999995</v>
      </c>
      <c r="U92" s="2"/>
      <c r="V92" s="2" t="s">
        <v>425</v>
      </c>
      <c r="W92" s="2" t="s">
        <v>987</v>
      </c>
      <c r="X92" s="2"/>
      <c r="Y92" s="2"/>
      <c r="Z92" s="2"/>
    </row>
    <row r="93" spans="1:26" ht="13.15" customHeight="1">
      <c r="A93" s="2"/>
      <c r="B93" s="2" t="s">
        <v>1048</v>
      </c>
      <c r="C93" s="2" t="s">
        <v>1049</v>
      </c>
      <c r="D93" s="2" t="s">
        <v>21</v>
      </c>
      <c r="E93" s="2" t="s">
        <v>181</v>
      </c>
      <c r="F93" s="2"/>
      <c r="G93" s="2"/>
      <c r="H93" s="2"/>
      <c r="I93" s="2" t="s">
        <v>956</v>
      </c>
      <c r="J93" s="2">
        <v>2006</v>
      </c>
      <c r="K93" s="2"/>
      <c r="L93" s="2" t="s">
        <v>165</v>
      </c>
      <c r="M93" s="2"/>
      <c r="N93" s="2"/>
      <c r="O93" s="2"/>
      <c r="P93" s="2"/>
      <c r="Q93" s="2"/>
      <c r="R93" s="2"/>
      <c r="S93" s="2"/>
      <c r="T93" s="2"/>
      <c r="U93" s="2" t="s">
        <v>1020</v>
      </c>
      <c r="V93" s="2"/>
      <c r="W93" s="2"/>
      <c r="X93" s="2"/>
      <c r="Y93" s="2"/>
      <c r="Z93" s="2"/>
    </row>
    <row r="94" spans="1:26" ht="13.15" customHeight="1">
      <c r="A94" s="2"/>
      <c r="B94" s="2"/>
      <c r="C94" s="2"/>
      <c r="D94" s="2"/>
      <c r="E94" s="2"/>
      <c r="F94" s="2" t="s">
        <v>962</v>
      </c>
      <c r="G94" s="2"/>
      <c r="H94" s="2" t="s">
        <v>110</v>
      </c>
      <c r="I94" s="2"/>
      <c r="J94" s="2">
        <v>2006</v>
      </c>
      <c r="K94" s="2">
        <v>0.85</v>
      </c>
      <c r="L94" s="2"/>
      <c r="M94" s="2"/>
      <c r="N94" s="2"/>
      <c r="O94" s="2"/>
      <c r="P94" s="2"/>
      <c r="Q94" s="2"/>
      <c r="R94" s="2">
        <v>15.768000000000001</v>
      </c>
      <c r="S94" s="2">
        <v>1.13636363636364</v>
      </c>
      <c r="T94" s="2">
        <v>473.04</v>
      </c>
      <c r="U94" s="2"/>
      <c r="V94" s="2" t="s">
        <v>425</v>
      </c>
      <c r="W94" s="2" t="s">
        <v>987</v>
      </c>
      <c r="X94" s="2"/>
      <c r="Y94" s="2"/>
      <c r="Z94" s="2"/>
    </row>
    <row r="95" spans="1:26" ht="13.15" customHeight="1">
      <c r="A95" s="2"/>
      <c r="B95" s="2" t="s">
        <v>1050</v>
      </c>
      <c r="C95" s="2" t="s">
        <v>1051</v>
      </c>
      <c r="D95" s="2" t="s">
        <v>21</v>
      </c>
      <c r="E95" s="2" t="s">
        <v>181</v>
      </c>
      <c r="F95" s="2"/>
      <c r="G95" s="2"/>
      <c r="H95" s="2"/>
      <c r="I95" s="2" t="s">
        <v>956</v>
      </c>
      <c r="J95" s="2">
        <v>2006</v>
      </c>
      <c r="K95" s="2"/>
      <c r="L95" s="2" t="s">
        <v>165</v>
      </c>
      <c r="M95" s="2"/>
      <c r="N95" s="2"/>
      <c r="O95" s="2"/>
      <c r="P95" s="2"/>
      <c r="Q95" s="2"/>
      <c r="R95" s="2"/>
      <c r="S95" s="2"/>
      <c r="T95" s="2"/>
      <c r="U95" s="2" t="s">
        <v>1020</v>
      </c>
      <c r="V95" s="2"/>
      <c r="W95" s="2"/>
      <c r="X95" s="2"/>
      <c r="Y95" s="2"/>
      <c r="Z95" s="2"/>
    </row>
    <row r="96" spans="1:26" ht="13.15" customHeight="1">
      <c r="A96" s="2"/>
      <c r="B96" s="2"/>
      <c r="C96" s="2"/>
      <c r="D96" s="2"/>
      <c r="E96" s="2"/>
      <c r="F96" s="2" t="s">
        <v>369</v>
      </c>
      <c r="G96" s="2"/>
      <c r="H96" s="2" t="s">
        <v>110</v>
      </c>
      <c r="I96" s="2"/>
      <c r="J96" s="2">
        <v>2006</v>
      </c>
      <c r="K96" s="2">
        <v>0.85</v>
      </c>
      <c r="L96" s="2"/>
      <c r="M96" s="2"/>
      <c r="N96" s="2"/>
      <c r="O96" s="2"/>
      <c r="P96" s="2"/>
      <c r="Q96" s="2"/>
      <c r="R96" s="2">
        <v>11.98368</v>
      </c>
      <c r="S96" s="2">
        <v>1.14942528735632</v>
      </c>
      <c r="T96" s="2">
        <v>208.13759999999999</v>
      </c>
      <c r="U96" s="2"/>
      <c r="V96" s="2" t="s">
        <v>425</v>
      </c>
      <c r="W96" s="2" t="s">
        <v>987</v>
      </c>
      <c r="X96" s="2"/>
      <c r="Y96" s="2"/>
      <c r="Z96" s="2"/>
    </row>
    <row r="97" spans="1:26" ht="13.15" customHeight="1">
      <c r="A97" s="2"/>
      <c r="B97" s="2" t="s">
        <v>1052</v>
      </c>
      <c r="C97" s="2" t="s">
        <v>1053</v>
      </c>
      <c r="D97" s="2" t="s">
        <v>21</v>
      </c>
      <c r="E97" s="2" t="s">
        <v>181</v>
      </c>
      <c r="F97" s="2"/>
      <c r="G97" s="2"/>
      <c r="H97" s="2"/>
      <c r="I97" s="2" t="s">
        <v>956</v>
      </c>
      <c r="J97" s="2">
        <v>2006</v>
      </c>
      <c r="K97" s="2"/>
      <c r="L97" s="2" t="s">
        <v>165</v>
      </c>
      <c r="M97" s="2"/>
      <c r="N97" s="2"/>
      <c r="O97" s="2"/>
      <c r="P97" s="2"/>
      <c r="Q97" s="2"/>
      <c r="R97" s="2"/>
      <c r="S97" s="2"/>
      <c r="T97" s="2"/>
      <c r="U97" s="2" t="s">
        <v>1020</v>
      </c>
      <c r="V97" s="2"/>
      <c r="W97" s="2"/>
      <c r="X97" s="2"/>
      <c r="Y97" s="2"/>
      <c r="Z97" s="2"/>
    </row>
    <row r="98" spans="1:26" ht="13.15" customHeight="1">
      <c r="A98" s="2"/>
      <c r="B98" s="2"/>
      <c r="C98" s="2"/>
      <c r="D98" s="2"/>
      <c r="E98" s="2"/>
      <c r="F98" s="2" t="s">
        <v>1036</v>
      </c>
      <c r="G98" s="2"/>
      <c r="H98" s="2" t="s">
        <v>110</v>
      </c>
      <c r="I98" s="2"/>
      <c r="J98" s="2">
        <v>2006</v>
      </c>
      <c r="K98" s="2">
        <v>0.85</v>
      </c>
      <c r="L98" s="2"/>
      <c r="M98" s="2"/>
      <c r="N98" s="2"/>
      <c r="O98" s="2"/>
      <c r="P98" s="2"/>
      <c r="Q98" s="2"/>
      <c r="R98" s="2">
        <v>31.536000000000001</v>
      </c>
      <c r="S98" s="2">
        <v>1.1764705882352899</v>
      </c>
      <c r="T98" s="2">
        <v>378.43200000000002</v>
      </c>
      <c r="U98" s="2"/>
      <c r="V98" s="2" t="s">
        <v>425</v>
      </c>
      <c r="W98" s="2" t="s">
        <v>987</v>
      </c>
      <c r="X98" s="2"/>
      <c r="Y98" s="2"/>
      <c r="Z98" s="2"/>
    </row>
    <row r="99" spans="1:26" ht="13.15" customHeight="1">
      <c r="A99" s="2"/>
      <c r="B99" s="2" t="s">
        <v>1054</v>
      </c>
      <c r="C99" s="2" t="s">
        <v>1055</v>
      </c>
      <c r="D99" s="2" t="s">
        <v>21</v>
      </c>
      <c r="E99" s="2" t="s">
        <v>181</v>
      </c>
      <c r="F99" s="2"/>
      <c r="G99" s="2"/>
      <c r="H99" s="2"/>
      <c r="I99" s="2" t="s">
        <v>956</v>
      </c>
      <c r="J99" s="2">
        <v>2006</v>
      </c>
      <c r="K99" s="2"/>
      <c r="L99" s="2" t="s">
        <v>165</v>
      </c>
      <c r="M99" s="2"/>
      <c r="N99" s="2"/>
      <c r="O99" s="2"/>
      <c r="P99" s="2"/>
      <c r="Q99" s="2"/>
      <c r="R99" s="2"/>
      <c r="S99" s="2"/>
      <c r="T99" s="2"/>
      <c r="U99" s="2" t="s">
        <v>1020</v>
      </c>
      <c r="V99" s="2"/>
      <c r="W99" s="2"/>
      <c r="X99" s="2"/>
      <c r="Y99" s="2"/>
      <c r="Z99" s="2"/>
    </row>
    <row r="100" spans="1:26" ht="13.15" customHeight="1">
      <c r="A100" s="2"/>
      <c r="B100" s="2"/>
      <c r="C100" s="2"/>
      <c r="D100" s="2"/>
      <c r="E100" s="2"/>
      <c r="F100" s="2" t="s">
        <v>963</v>
      </c>
      <c r="G100" s="2"/>
      <c r="H100" s="2" t="s">
        <v>110</v>
      </c>
      <c r="I100" s="2"/>
      <c r="J100" s="2">
        <v>2006</v>
      </c>
      <c r="K100" s="2">
        <v>0.85</v>
      </c>
      <c r="L100" s="2"/>
      <c r="M100" s="2"/>
      <c r="N100" s="2"/>
      <c r="O100" s="2"/>
      <c r="P100" s="2"/>
      <c r="Q100" s="2"/>
      <c r="R100" s="2">
        <v>15.768000000000001</v>
      </c>
      <c r="S100" s="2">
        <v>1.2195121951219501</v>
      </c>
      <c r="T100" s="2">
        <v>315.36</v>
      </c>
      <c r="U100" s="2"/>
      <c r="V100" s="2" t="s">
        <v>425</v>
      </c>
      <c r="W100" s="2" t="s">
        <v>987</v>
      </c>
      <c r="X100" s="2"/>
      <c r="Y100" s="2"/>
      <c r="Z100" s="2"/>
    </row>
    <row r="101" spans="1:26" ht="13.15" customHeight="1">
      <c r="A101" s="2"/>
      <c r="B101" s="2" t="s">
        <v>1056</v>
      </c>
      <c r="C101" s="2" t="s">
        <v>1057</v>
      </c>
      <c r="D101" s="2" t="s">
        <v>21</v>
      </c>
      <c r="E101" s="2" t="s">
        <v>181</v>
      </c>
      <c r="F101" s="2"/>
      <c r="G101" s="2"/>
      <c r="H101" s="2"/>
      <c r="I101" s="2" t="s">
        <v>956</v>
      </c>
      <c r="J101" s="2">
        <v>2006</v>
      </c>
      <c r="K101" s="2"/>
      <c r="L101" s="2" t="s">
        <v>165</v>
      </c>
      <c r="M101" s="2"/>
      <c r="N101" s="2"/>
      <c r="O101" s="2"/>
      <c r="P101" s="2"/>
      <c r="Q101" s="2"/>
      <c r="R101" s="2"/>
      <c r="S101" s="2"/>
      <c r="T101" s="2"/>
      <c r="U101" s="2" t="s">
        <v>1020</v>
      </c>
      <c r="V101" s="2"/>
      <c r="W101" s="2"/>
      <c r="X101" s="2"/>
      <c r="Y101" s="2"/>
      <c r="Z101" s="2"/>
    </row>
    <row r="102" spans="1:26" ht="13.15" customHeight="1">
      <c r="A102" s="2"/>
      <c r="B102" s="2"/>
      <c r="C102" s="2"/>
      <c r="D102" s="2"/>
      <c r="E102" s="2"/>
      <c r="F102" s="2" t="s">
        <v>1041</v>
      </c>
      <c r="G102" s="2"/>
      <c r="H102" s="2" t="s">
        <v>110</v>
      </c>
      <c r="I102" s="2"/>
      <c r="J102" s="2">
        <v>2006</v>
      </c>
      <c r="K102" s="2">
        <v>0.85</v>
      </c>
      <c r="L102" s="2"/>
      <c r="M102" s="2"/>
      <c r="N102" s="2"/>
      <c r="O102" s="2"/>
      <c r="P102" s="2"/>
      <c r="Q102" s="2"/>
      <c r="R102" s="2">
        <v>15.768000000000001</v>
      </c>
      <c r="S102" s="2">
        <v>1.2195121951219501</v>
      </c>
      <c r="T102" s="2">
        <v>315.36</v>
      </c>
      <c r="U102" s="2"/>
      <c r="V102" s="2" t="s">
        <v>425</v>
      </c>
      <c r="W102" s="2" t="s">
        <v>987</v>
      </c>
      <c r="X102" s="2"/>
      <c r="Y102" s="2"/>
      <c r="Z102" s="2"/>
    </row>
    <row r="103" spans="1:26" ht="13.15" customHeight="1">
      <c r="A103" s="2"/>
      <c r="B103" s="2" t="s">
        <v>1058</v>
      </c>
      <c r="C103" s="2" t="s">
        <v>1059</v>
      </c>
      <c r="D103" s="2" t="s">
        <v>21</v>
      </c>
      <c r="E103" s="2" t="s">
        <v>181</v>
      </c>
      <c r="F103" s="2"/>
      <c r="G103" s="2"/>
      <c r="H103" s="2"/>
      <c r="I103" s="2" t="s">
        <v>956</v>
      </c>
      <c r="J103" s="2">
        <v>2006</v>
      </c>
      <c r="K103" s="2"/>
      <c r="L103" s="2" t="s">
        <v>165</v>
      </c>
      <c r="M103" s="2"/>
      <c r="N103" s="2"/>
      <c r="O103" s="2"/>
      <c r="P103" s="2"/>
      <c r="Q103" s="2"/>
      <c r="R103" s="2"/>
      <c r="S103" s="2"/>
      <c r="T103" s="2"/>
      <c r="U103" s="2" t="s">
        <v>1020</v>
      </c>
      <c r="V103" s="2"/>
      <c r="W103" s="2"/>
      <c r="X103" s="2"/>
      <c r="Y103" s="2"/>
      <c r="Z103" s="2"/>
    </row>
    <row r="104" spans="1:26" ht="13.15" customHeight="1">
      <c r="A104" s="2"/>
      <c r="B104" s="2"/>
      <c r="C104" s="2"/>
      <c r="D104" s="2"/>
      <c r="E104" s="2"/>
      <c r="F104" s="2" t="s">
        <v>1025</v>
      </c>
      <c r="G104" s="2"/>
      <c r="H104" s="2" t="s">
        <v>1060</v>
      </c>
      <c r="I104" s="2"/>
      <c r="J104" s="2">
        <v>2006</v>
      </c>
      <c r="K104" s="2">
        <v>0.85</v>
      </c>
      <c r="L104" s="2"/>
      <c r="M104" s="2"/>
      <c r="N104" s="2"/>
      <c r="O104" s="2"/>
      <c r="P104" s="2"/>
      <c r="Q104" s="2"/>
      <c r="R104" s="2">
        <v>53.926560000000002</v>
      </c>
      <c r="S104" s="2">
        <v>1.1000000000000001</v>
      </c>
      <c r="T104" s="2">
        <v>526.65120000000002</v>
      </c>
      <c r="U104" s="2"/>
      <c r="V104" s="2" t="s">
        <v>425</v>
      </c>
      <c r="W104" s="2" t="s">
        <v>987</v>
      </c>
      <c r="X104" s="2"/>
      <c r="Y104" s="2"/>
      <c r="Z104" s="2"/>
    </row>
    <row r="105" spans="1:26" ht="13.15" customHeight="1">
      <c r="A105" s="2"/>
      <c r="B105" s="2" t="s">
        <v>1061</v>
      </c>
      <c r="C105" s="2" t="s">
        <v>1062</v>
      </c>
      <c r="D105" s="2" t="s">
        <v>21</v>
      </c>
      <c r="E105" s="2" t="s">
        <v>181</v>
      </c>
      <c r="F105" s="2"/>
      <c r="G105" s="2"/>
      <c r="H105" s="2"/>
      <c r="I105" s="2" t="s">
        <v>956</v>
      </c>
      <c r="J105" s="2">
        <v>2006</v>
      </c>
      <c r="K105" s="2"/>
      <c r="L105" s="2" t="s">
        <v>165</v>
      </c>
      <c r="M105" s="2"/>
      <c r="N105" s="2"/>
      <c r="O105" s="2"/>
      <c r="P105" s="2"/>
      <c r="Q105" s="2"/>
      <c r="R105" s="2"/>
      <c r="S105" s="2"/>
      <c r="T105" s="2"/>
      <c r="U105" s="2" t="s">
        <v>1020</v>
      </c>
      <c r="V105" s="2"/>
      <c r="W105" s="2"/>
      <c r="X105" s="2"/>
      <c r="Y105" s="2"/>
      <c r="Z105" s="2"/>
    </row>
    <row r="106" spans="1:26" ht="13.15" customHeight="1">
      <c r="A106" s="2"/>
      <c r="B106" s="2"/>
      <c r="C106" s="2"/>
      <c r="D106" s="2"/>
      <c r="E106" s="2"/>
      <c r="F106" s="2" t="s">
        <v>1028</v>
      </c>
      <c r="G106" s="2"/>
      <c r="H106" s="2" t="s">
        <v>1060</v>
      </c>
      <c r="I106" s="2"/>
      <c r="J106" s="2">
        <v>2006</v>
      </c>
      <c r="K106" s="2">
        <v>0.85</v>
      </c>
      <c r="L106" s="2"/>
      <c r="M106" s="2"/>
      <c r="N106" s="2"/>
      <c r="O106" s="2"/>
      <c r="P106" s="2"/>
      <c r="Q106" s="2"/>
      <c r="R106" s="2">
        <v>12.6144</v>
      </c>
      <c r="S106" s="2">
        <v>1.1000000000000001</v>
      </c>
      <c r="T106" s="2">
        <v>239.67359999999999</v>
      </c>
      <c r="U106" s="2"/>
      <c r="V106" s="2" t="s">
        <v>425</v>
      </c>
      <c r="W106" s="2" t="s">
        <v>987</v>
      </c>
      <c r="X106" s="2"/>
      <c r="Y106" s="2"/>
      <c r="Z106" s="2"/>
    </row>
    <row r="107" spans="1:26" ht="13.15" customHeight="1">
      <c r="A107" s="2"/>
      <c r="B107" s="2" t="s">
        <v>1063</v>
      </c>
      <c r="C107" s="2" t="s">
        <v>1064</v>
      </c>
      <c r="D107" s="2" t="s">
        <v>21</v>
      </c>
      <c r="E107" s="2" t="s">
        <v>181</v>
      </c>
      <c r="F107" s="2"/>
      <c r="G107" s="2"/>
      <c r="H107" s="2"/>
      <c r="I107" s="2" t="s">
        <v>956</v>
      </c>
      <c r="J107" s="2">
        <v>2006</v>
      </c>
      <c r="K107" s="2"/>
      <c r="L107" s="2" t="s">
        <v>165</v>
      </c>
      <c r="M107" s="2"/>
      <c r="N107" s="2"/>
      <c r="O107" s="2"/>
      <c r="P107" s="2"/>
      <c r="Q107" s="2"/>
      <c r="R107" s="2"/>
      <c r="S107" s="2"/>
      <c r="T107" s="2"/>
      <c r="U107" s="2" t="s">
        <v>1020</v>
      </c>
      <c r="V107" s="2"/>
      <c r="W107" s="2"/>
      <c r="X107" s="2"/>
      <c r="Y107" s="2"/>
      <c r="Z107" s="2"/>
    </row>
    <row r="108" spans="1:26" ht="13.15" customHeight="1">
      <c r="A108" s="2"/>
      <c r="B108" s="2"/>
      <c r="C108" s="2"/>
      <c r="D108" s="2"/>
      <c r="E108" s="2"/>
      <c r="F108" s="2" t="s">
        <v>1031</v>
      </c>
      <c r="G108" s="2"/>
      <c r="H108" s="2" t="s">
        <v>1060</v>
      </c>
      <c r="I108" s="2"/>
      <c r="J108" s="2">
        <v>2006</v>
      </c>
      <c r="K108" s="2">
        <v>0.85</v>
      </c>
      <c r="L108" s="2"/>
      <c r="M108" s="2"/>
      <c r="N108" s="2"/>
      <c r="O108" s="2"/>
      <c r="P108" s="2"/>
      <c r="Q108" s="2"/>
      <c r="R108" s="2">
        <v>12.6144</v>
      </c>
      <c r="S108" s="2">
        <v>1.1000000000000001</v>
      </c>
      <c r="T108" s="2">
        <v>239.67359999999999</v>
      </c>
      <c r="U108" s="2"/>
      <c r="V108" s="2" t="s">
        <v>425</v>
      </c>
      <c r="W108" s="2" t="s">
        <v>987</v>
      </c>
      <c r="X108" s="2"/>
      <c r="Y108" s="2"/>
      <c r="Z108" s="2"/>
    </row>
    <row r="109" spans="1:26" ht="13.15" customHeight="1">
      <c r="A109" s="2"/>
      <c r="B109" s="2" t="s">
        <v>1065</v>
      </c>
      <c r="C109" s="2" t="s">
        <v>1066</v>
      </c>
      <c r="D109" s="2" t="s">
        <v>21</v>
      </c>
      <c r="E109" s="2" t="s">
        <v>181</v>
      </c>
      <c r="F109" s="2"/>
      <c r="G109" s="2"/>
      <c r="H109" s="2"/>
      <c r="I109" s="2" t="s">
        <v>956</v>
      </c>
      <c r="J109" s="2">
        <v>2006</v>
      </c>
      <c r="K109" s="2"/>
      <c r="L109" s="2" t="s">
        <v>165</v>
      </c>
      <c r="M109" s="2"/>
      <c r="N109" s="2"/>
      <c r="O109" s="2"/>
      <c r="P109" s="2"/>
      <c r="Q109" s="2"/>
      <c r="R109" s="2"/>
      <c r="S109" s="2"/>
      <c r="T109" s="2"/>
      <c r="U109" s="2" t="s">
        <v>1020</v>
      </c>
      <c r="V109" s="2"/>
      <c r="W109" s="2"/>
      <c r="X109" s="2"/>
      <c r="Y109" s="2"/>
      <c r="Z109" s="2"/>
    </row>
    <row r="110" spans="1:26" ht="13.15" customHeight="1">
      <c r="A110" s="2"/>
      <c r="B110" s="2"/>
      <c r="C110" s="2"/>
      <c r="D110" s="2"/>
      <c r="E110" s="2"/>
      <c r="F110" s="2" t="s">
        <v>962</v>
      </c>
      <c r="G110" s="2"/>
      <c r="H110" s="2" t="s">
        <v>1060</v>
      </c>
      <c r="I110" s="2"/>
      <c r="J110" s="2">
        <v>2006</v>
      </c>
      <c r="K110" s="2">
        <v>0.85</v>
      </c>
      <c r="L110" s="2"/>
      <c r="M110" s="2"/>
      <c r="N110" s="2"/>
      <c r="O110" s="2"/>
      <c r="P110" s="2"/>
      <c r="Q110" s="2"/>
      <c r="R110" s="2">
        <v>34.689599999999999</v>
      </c>
      <c r="S110" s="2">
        <v>1.1764705882352899</v>
      </c>
      <c r="T110" s="2">
        <v>826.2432</v>
      </c>
      <c r="U110" s="2"/>
      <c r="V110" s="2" t="s">
        <v>425</v>
      </c>
      <c r="W110" s="2" t="s">
        <v>987</v>
      </c>
      <c r="X110" s="2"/>
      <c r="Y110" s="2"/>
      <c r="Z110" s="2"/>
    </row>
    <row r="111" spans="1:26" ht="13.15" customHeight="1">
      <c r="A111" s="2"/>
      <c r="B111" s="2" t="s">
        <v>1067</v>
      </c>
      <c r="C111" s="2" t="s">
        <v>1068</v>
      </c>
      <c r="D111" s="2" t="s">
        <v>21</v>
      </c>
      <c r="E111" s="2" t="s">
        <v>181</v>
      </c>
      <c r="F111" s="2"/>
      <c r="G111" s="2"/>
      <c r="H111" s="2"/>
      <c r="I111" s="2" t="s">
        <v>956</v>
      </c>
      <c r="J111" s="2">
        <v>2006</v>
      </c>
      <c r="K111" s="2"/>
      <c r="L111" s="2" t="s">
        <v>165</v>
      </c>
      <c r="M111" s="2"/>
      <c r="N111" s="2"/>
      <c r="O111" s="2"/>
      <c r="P111" s="2"/>
      <c r="Q111" s="2"/>
      <c r="R111" s="2"/>
      <c r="S111" s="2"/>
      <c r="T111" s="2"/>
      <c r="U111" s="2" t="s">
        <v>1020</v>
      </c>
      <c r="V111" s="2"/>
      <c r="W111" s="2"/>
      <c r="X111" s="2"/>
      <c r="Y111" s="2"/>
      <c r="Z111" s="2"/>
    </row>
    <row r="112" spans="1:26" ht="13.15" customHeight="1">
      <c r="A112" s="2"/>
      <c r="B112" s="2"/>
      <c r="C112" s="2"/>
      <c r="D112" s="2"/>
      <c r="E112" s="2"/>
      <c r="F112" s="2" t="s">
        <v>369</v>
      </c>
      <c r="G112" s="2"/>
      <c r="H112" s="2" t="s">
        <v>1060</v>
      </c>
      <c r="I112" s="2"/>
      <c r="J112" s="2">
        <v>2006</v>
      </c>
      <c r="K112" s="2">
        <v>0.85</v>
      </c>
      <c r="L112" s="2"/>
      <c r="M112" s="2"/>
      <c r="N112" s="2"/>
      <c r="O112" s="2"/>
      <c r="P112" s="2"/>
      <c r="Q112" s="2"/>
      <c r="R112" s="2">
        <v>12.6144</v>
      </c>
      <c r="S112" s="2">
        <v>1.0869565217391299</v>
      </c>
      <c r="T112" s="2">
        <v>133.93524705882399</v>
      </c>
      <c r="U112" s="2"/>
      <c r="V112" s="2" t="s">
        <v>425</v>
      </c>
      <c r="W112" s="2" t="s">
        <v>987</v>
      </c>
      <c r="X112" s="2"/>
      <c r="Y112" s="2"/>
      <c r="Z112" s="2"/>
    </row>
    <row r="113" spans="1:26" ht="13.15" customHeight="1">
      <c r="A113" s="2"/>
      <c r="B113" s="2" t="s">
        <v>1069</v>
      </c>
      <c r="C113" s="2" t="s">
        <v>1070</v>
      </c>
      <c r="D113" s="2" t="s">
        <v>21</v>
      </c>
      <c r="E113" s="2" t="s">
        <v>181</v>
      </c>
      <c r="F113" s="2"/>
      <c r="G113" s="2"/>
      <c r="H113" s="2"/>
      <c r="I113" s="2" t="s">
        <v>956</v>
      </c>
      <c r="J113" s="2">
        <v>2006</v>
      </c>
      <c r="K113" s="2"/>
      <c r="L113" s="2" t="s">
        <v>165</v>
      </c>
      <c r="M113" s="2"/>
      <c r="N113" s="2"/>
      <c r="O113" s="2"/>
      <c r="P113" s="2"/>
      <c r="Q113" s="2"/>
      <c r="R113" s="2"/>
      <c r="S113" s="2"/>
      <c r="T113" s="2"/>
      <c r="U113" s="2" t="s">
        <v>1020</v>
      </c>
      <c r="V113" s="2"/>
      <c r="W113" s="2"/>
      <c r="X113" s="2"/>
      <c r="Y113" s="2"/>
      <c r="Z113" s="2"/>
    </row>
    <row r="114" spans="1:26" ht="13.15" customHeight="1">
      <c r="A114" s="2"/>
      <c r="B114" s="2"/>
      <c r="C114" s="2"/>
      <c r="D114" s="2"/>
      <c r="E114" s="2"/>
      <c r="F114" s="2" t="s">
        <v>1036</v>
      </c>
      <c r="G114" s="2"/>
      <c r="H114" s="2" t="s">
        <v>1060</v>
      </c>
      <c r="I114" s="2"/>
      <c r="J114" s="2">
        <v>2006</v>
      </c>
      <c r="K114" s="2">
        <v>0.85</v>
      </c>
      <c r="L114" s="2"/>
      <c r="M114" s="2"/>
      <c r="N114" s="2"/>
      <c r="O114" s="2"/>
      <c r="P114" s="2"/>
      <c r="Q114" s="2"/>
      <c r="R114" s="2">
        <v>12.6144</v>
      </c>
      <c r="S114" s="2">
        <v>1.13636363636364</v>
      </c>
      <c r="T114" s="2">
        <v>197.25458823529399</v>
      </c>
      <c r="U114" s="2"/>
      <c r="V114" s="2" t="s">
        <v>425</v>
      </c>
      <c r="W114" s="2" t="s">
        <v>987</v>
      </c>
      <c r="X114" s="2"/>
      <c r="Y114" s="2"/>
      <c r="Z114" s="2"/>
    </row>
    <row r="115" spans="1:26" ht="13.15" customHeight="1">
      <c r="A115" s="2" t="s">
        <v>5</v>
      </c>
      <c r="B115" s="2" t="s">
        <v>1071</v>
      </c>
      <c r="C115" s="2" t="s">
        <v>1072</v>
      </c>
      <c r="D115" s="2" t="s">
        <v>21</v>
      </c>
      <c r="E115" s="2" t="s">
        <v>181</v>
      </c>
      <c r="F115" s="2"/>
      <c r="G115" s="2"/>
      <c r="H115" s="2"/>
      <c r="I115" s="2" t="s">
        <v>956</v>
      </c>
      <c r="J115" s="2">
        <v>2006</v>
      </c>
      <c r="K115" s="2"/>
      <c r="L115" s="2" t="s">
        <v>165</v>
      </c>
      <c r="M115" s="2"/>
      <c r="N115" s="2"/>
      <c r="O115" s="2"/>
      <c r="P115" s="2"/>
      <c r="Q115" s="2"/>
      <c r="R115" s="2"/>
      <c r="S115" s="2"/>
      <c r="T115" s="2"/>
      <c r="U115" s="2" t="s">
        <v>1020</v>
      </c>
      <c r="V115" s="2"/>
      <c r="W115" s="2"/>
      <c r="X115" s="2"/>
      <c r="Y115" s="2"/>
      <c r="Z115" s="2"/>
    </row>
    <row r="116" spans="1:26" ht="13.15" customHeight="1">
      <c r="A116" s="2" t="s">
        <v>5</v>
      </c>
      <c r="B116" s="2"/>
      <c r="C116" s="2"/>
      <c r="D116" s="2"/>
      <c r="E116" s="2"/>
      <c r="F116" s="2" t="s">
        <v>1060</v>
      </c>
      <c r="G116" s="2"/>
      <c r="H116" s="2" t="s">
        <v>1060</v>
      </c>
      <c r="I116" s="2"/>
      <c r="J116" s="2">
        <v>2006</v>
      </c>
      <c r="K116" s="2">
        <v>0.85</v>
      </c>
      <c r="L116" s="2"/>
      <c r="M116" s="2"/>
      <c r="N116" s="2"/>
      <c r="O116" s="2"/>
      <c r="P116" s="2"/>
      <c r="Q116" s="2"/>
      <c r="R116" s="2">
        <v>10</v>
      </c>
      <c r="S116" s="2">
        <v>1.0204081632653099</v>
      </c>
      <c r="T116" s="2">
        <v>80</v>
      </c>
      <c r="U116" s="2"/>
      <c r="V116" s="2" t="s">
        <v>425</v>
      </c>
      <c r="W116" s="2" t="s">
        <v>987</v>
      </c>
      <c r="X116" s="2"/>
      <c r="Y116" s="2"/>
      <c r="Z116" s="2"/>
    </row>
    <row r="117" spans="1:26" ht="13.15" customHeight="1">
      <c r="A117" s="2"/>
      <c r="B117" s="2" t="s">
        <v>1073</v>
      </c>
      <c r="C117" s="2" t="s">
        <v>1074</v>
      </c>
      <c r="D117" s="2" t="s">
        <v>21</v>
      </c>
      <c r="E117" s="2" t="s">
        <v>181</v>
      </c>
      <c r="F117" s="2"/>
      <c r="G117" s="2"/>
      <c r="H117" s="2"/>
      <c r="I117" s="2" t="s">
        <v>956</v>
      </c>
      <c r="J117" s="2">
        <v>2006</v>
      </c>
      <c r="K117" s="2"/>
      <c r="L117" s="2" t="s">
        <v>165</v>
      </c>
      <c r="M117" s="2"/>
      <c r="N117" s="2"/>
      <c r="O117" s="2"/>
      <c r="P117" s="2"/>
      <c r="Q117" s="2"/>
      <c r="R117" s="2"/>
      <c r="S117" s="2"/>
      <c r="T117" s="2"/>
      <c r="U117" s="2" t="s">
        <v>1020</v>
      </c>
      <c r="V117" s="2"/>
      <c r="W117" s="2"/>
      <c r="X117" s="2"/>
      <c r="Y117" s="2"/>
      <c r="Z117" s="2"/>
    </row>
    <row r="118" spans="1:26" ht="13.15" customHeight="1">
      <c r="A118" s="2"/>
      <c r="B118" s="2"/>
      <c r="C118" s="2"/>
      <c r="D118" s="2"/>
      <c r="E118" s="2"/>
      <c r="F118" s="2" t="s">
        <v>963</v>
      </c>
      <c r="G118" s="2"/>
      <c r="H118" s="2" t="s">
        <v>1060</v>
      </c>
      <c r="I118" s="2"/>
      <c r="J118" s="2">
        <v>2006</v>
      </c>
      <c r="K118" s="2">
        <v>0.85</v>
      </c>
      <c r="L118" s="2"/>
      <c r="M118" s="2"/>
      <c r="N118" s="2"/>
      <c r="O118" s="2"/>
      <c r="P118" s="2"/>
      <c r="Q118" s="2"/>
      <c r="R118" s="2">
        <v>12.6144</v>
      </c>
      <c r="S118" s="2">
        <v>1.1111111111111101</v>
      </c>
      <c r="T118" s="2">
        <v>197.25458823529399</v>
      </c>
      <c r="U118" s="2"/>
      <c r="V118" s="2" t="s">
        <v>425</v>
      </c>
      <c r="W118" s="2" t="s">
        <v>987</v>
      </c>
      <c r="X118" s="2"/>
      <c r="Y118" s="2"/>
      <c r="Z118" s="2"/>
    </row>
    <row r="119" spans="1:26" ht="13.15" customHeight="1">
      <c r="A119" s="2"/>
      <c r="B119" s="2" t="s">
        <v>1075</v>
      </c>
      <c r="C119" s="2" t="s">
        <v>1076</v>
      </c>
      <c r="D119" s="2" t="s">
        <v>21</v>
      </c>
      <c r="E119" s="2" t="s">
        <v>181</v>
      </c>
      <c r="F119" s="2"/>
      <c r="G119" s="2"/>
      <c r="H119" s="2"/>
      <c r="I119" s="2" t="s">
        <v>956</v>
      </c>
      <c r="J119" s="2">
        <v>2006</v>
      </c>
      <c r="K119" s="2"/>
      <c r="L119" s="2" t="s">
        <v>165</v>
      </c>
      <c r="M119" s="2"/>
      <c r="N119" s="2"/>
      <c r="O119" s="2"/>
      <c r="P119" s="2"/>
      <c r="Q119" s="2"/>
      <c r="R119" s="2"/>
      <c r="S119" s="2"/>
      <c r="T119" s="2"/>
      <c r="U119" s="2" t="s">
        <v>1020</v>
      </c>
      <c r="V119" s="2"/>
      <c r="W119" s="2"/>
      <c r="X119" s="2"/>
      <c r="Y119" s="2"/>
      <c r="Z119" s="2"/>
    </row>
    <row r="120" spans="1:26" ht="13.15" customHeight="1">
      <c r="A120" s="2"/>
      <c r="B120" s="2"/>
      <c r="C120" s="2"/>
      <c r="D120" s="2"/>
      <c r="E120" s="2"/>
      <c r="F120" s="2" t="s">
        <v>1041</v>
      </c>
      <c r="G120" s="2"/>
      <c r="H120" s="2" t="s">
        <v>1060</v>
      </c>
      <c r="I120" s="2"/>
      <c r="J120" s="2">
        <v>2006</v>
      </c>
      <c r="K120" s="2">
        <v>0.85</v>
      </c>
      <c r="L120" s="2"/>
      <c r="M120" s="2"/>
      <c r="N120" s="2"/>
      <c r="O120" s="2"/>
      <c r="P120" s="2"/>
      <c r="Q120" s="2"/>
      <c r="R120" s="2">
        <v>12.6144</v>
      </c>
      <c r="S120" s="2">
        <v>1.1111111111111101</v>
      </c>
      <c r="T120" s="2">
        <v>197.25458823529399</v>
      </c>
      <c r="U120" s="2"/>
      <c r="V120" s="2" t="s">
        <v>425</v>
      </c>
      <c r="W120" s="2" t="s">
        <v>987</v>
      </c>
      <c r="X120" s="2"/>
      <c r="Y120" s="2"/>
      <c r="Z120" s="2"/>
    </row>
    <row r="121" spans="1:26" ht="13.15" customHeight="1">
      <c r="A121" s="2"/>
      <c r="B121" s="2" t="s">
        <v>1077</v>
      </c>
      <c r="C121" s="2" t="s">
        <v>1078</v>
      </c>
      <c r="D121" s="2" t="s">
        <v>463</v>
      </c>
      <c r="E121" s="2" t="s">
        <v>955</v>
      </c>
      <c r="F121" s="2"/>
      <c r="G121" s="2"/>
      <c r="H121" s="2"/>
      <c r="I121" s="2" t="s">
        <v>956</v>
      </c>
      <c r="J121" s="2">
        <v>2006</v>
      </c>
      <c r="K121" s="2"/>
      <c r="L121" s="2" t="s">
        <v>425</v>
      </c>
      <c r="M121" s="2"/>
      <c r="N121" s="2"/>
      <c r="O121" s="2"/>
      <c r="P121" s="2"/>
      <c r="Q121" s="2"/>
      <c r="R121" s="2"/>
      <c r="S121" s="2"/>
      <c r="T121" s="2"/>
      <c r="U121" s="2" t="s">
        <v>1020</v>
      </c>
      <c r="V121" s="2"/>
      <c r="W121" s="2"/>
      <c r="X121" s="2"/>
      <c r="Y121" s="2"/>
      <c r="Z121" s="2"/>
    </row>
    <row r="122" spans="1:26" ht="13.15" customHeight="1">
      <c r="A122" s="2"/>
      <c r="B122" s="2"/>
      <c r="C122" s="2"/>
      <c r="D122" s="2"/>
      <c r="E122" s="2"/>
      <c r="F122" s="2" t="s">
        <v>962</v>
      </c>
      <c r="G122" s="2"/>
      <c r="H122" s="2" t="s">
        <v>941</v>
      </c>
      <c r="I122" s="2"/>
      <c r="J122" s="2">
        <v>2006</v>
      </c>
      <c r="K122" s="2" t="s">
        <v>967</v>
      </c>
      <c r="L122" s="2"/>
      <c r="M122" s="2"/>
      <c r="N122" s="2"/>
      <c r="O122" s="2"/>
      <c r="P122" s="2"/>
      <c r="Q122" s="2"/>
      <c r="R122" s="2">
        <v>86.363636363636402</v>
      </c>
      <c r="S122" s="2">
        <v>7.5</v>
      </c>
      <c r="T122" s="2">
        <v>1100</v>
      </c>
      <c r="U122" s="2"/>
      <c r="V122" s="2" t="s">
        <v>1079</v>
      </c>
      <c r="W122" s="2" t="s">
        <v>1080</v>
      </c>
      <c r="X122" s="2"/>
      <c r="Y122" s="2"/>
      <c r="Z122" s="2"/>
    </row>
    <row r="123" spans="1:26" ht="13.15" customHeight="1">
      <c r="A123" s="2"/>
      <c r="B123" s="2"/>
      <c r="C123" s="2"/>
      <c r="D123" s="2"/>
      <c r="E123" s="2"/>
      <c r="F123" s="2"/>
      <c r="G123" s="2"/>
      <c r="H123" s="2" t="s">
        <v>1081</v>
      </c>
      <c r="I123" s="2"/>
      <c r="J123" s="2">
        <v>2006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 t="s">
        <v>425</v>
      </c>
      <c r="W123" s="2"/>
      <c r="X123" s="2"/>
      <c r="Y123" s="2"/>
      <c r="Z123" s="2"/>
    </row>
    <row r="124" spans="1:26" ht="13.15" customHeight="1">
      <c r="A124" s="2"/>
      <c r="B124" s="2" t="s">
        <v>1082</v>
      </c>
      <c r="C124" s="2" t="s">
        <v>1083</v>
      </c>
      <c r="D124" s="2" t="s">
        <v>463</v>
      </c>
      <c r="E124" s="2" t="s">
        <v>955</v>
      </c>
      <c r="F124" s="2"/>
      <c r="G124" s="2"/>
      <c r="H124" s="2"/>
      <c r="I124" s="2" t="s">
        <v>1084</v>
      </c>
      <c r="J124" s="2">
        <v>2006</v>
      </c>
      <c r="K124" s="2"/>
      <c r="L124" s="2" t="s">
        <v>425</v>
      </c>
      <c r="M124" s="2"/>
      <c r="N124" s="2"/>
      <c r="O124" s="2"/>
      <c r="P124" s="2"/>
      <c r="Q124" s="2"/>
      <c r="R124" s="2"/>
      <c r="S124" s="2"/>
      <c r="T124" s="2"/>
      <c r="U124" s="2" t="s">
        <v>1020</v>
      </c>
      <c r="V124" s="2"/>
      <c r="W124" s="2"/>
      <c r="X124" s="2"/>
      <c r="Y124" s="2"/>
      <c r="Z124" s="2"/>
    </row>
    <row r="125" spans="1:26" ht="13.15" customHeight="1">
      <c r="A125" s="2"/>
      <c r="B125" s="2"/>
      <c r="C125" s="2"/>
      <c r="D125" s="2"/>
      <c r="E125" s="2"/>
      <c r="F125" s="2" t="s">
        <v>962</v>
      </c>
      <c r="G125" s="2"/>
      <c r="H125" s="2" t="s">
        <v>941</v>
      </c>
      <c r="I125" s="2"/>
      <c r="J125" s="2">
        <v>2006</v>
      </c>
      <c r="K125" s="2" t="s">
        <v>967</v>
      </c>
      <c r="L125" s="2"/>
      <c r="M125" s="2"/>
      <c r="N125" s="2"/>
      <c r="O125" s="2"/>
      <c r="P125" s="2"/>
      <c r="Q125" s="2"/>
      <c r="R125" s="2">
        <v>86.363636363636402</v>
      </c>
      <c r="S125" s="2">
        <v>6.7549999999999999</v>
      </c>
      <c r="T125" s="2">
        <v>1312.55</v>
      </c>
      <c r="U125" s="2"/>
      <c r="V125" s="2" t="s">
        <v>1079</v>
      </c>
      <c r="W125" s="2" t="s">
        <v>1080</v>
      </c>
      <c r="X125" s="2"/>
      <c r="Y125" s="2"/>
      <c r="Z125" s="2"/>
    </row>
    <row r="126" spans="1:26" ht="13.15" customHeight="1">
      <c r="A126" s="2"/>
      <c r="B126" s="2"/>
      <c r="C126" s="2"/>
      <c r="D126" s="2"/>
      <c r="E126" s="2"/>
      <c r="F126" s="2"/>
      <c r="G126" s="2"/>
      <c r="H126" s="2" t="s">
        <v>1081</v>
      </c>
      <c r="I126" s="2"/>
      <c r="J126" s="2">
        <v>2006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 t="s">
        <v>425</v>
      </c>
      <c r="W126" s="2"/>
      <c r="X126" s="2"/>
      <c r="Y126" s="2"/>
      <c r="Z126" s="2"/>
    </row>
    <row r="127" spans="1:26" ht="13.15" customHeight="1">
      <c r="A127" s="2"/>
      <c r="B127" s="2" t="s">
        <v>1085</v>
      </c>
      <c r="C127" s="2" t="s">
        <v>1086</v>
      </c>
      <c r="D127" s="2" t="s">
        <v>463</v>
      </c>
      <c r="E127" s="2" t="s">
        <v>955</v>
      </c>
      <c r="F127" s="2"/>
      <c r="G127" s="2"/>
      <c r="H127" s="2"/>
      <c r="I127" s="2" t="s">
        <v>956</v>
      </c>
      <c r="J127" s="2">
        <v>2006</v>
      </c>
      <c r="K127" s="2"/>
      <c r="L127" s="2" t="s">
        <v>425</v>
      </c>
      <c r="M127" s="2"/>
      <c r="N127" s="2"/>
      <c r="O127" s="2"/>
      <c r="P127" s="2"/>
      <c r="Q127" s="2"/>
      <c r="R127" s="2"/>
      <c r="S127" s="2"/>
      <c r="T127" s="2"/>
      <c r="U127" s="2" t="s">
        <v>1020</v>
      </c>
      <c r="V127" s="2"/>
      <c r="W127" s="2"/>
      <c r="X127" s="2"/>
      <c r="Y127" s="2"/>
      <c r="Z127" s="2"/>
    </row>
    <row r="128" spans="1:26" ht="13.15" customHeight="1">
      <c r="A128" s="2"/>
      <c r="B128" s="2"/>
      <c r="C128" s="2"/>
      <c r="D128" s="2"/>
      <c r="E128" s="2"/>
      <c r="F128" s="2" t="s">
        <v>1087</v>
      </c>
      <c r="G128" s="2"/>
      <c r="H128" s="2" t="s">
        <v>941</v>
      </c>
      <c r="I128" s="2"/>
      <c r="J128" s="2">
        <v>2006</v>
      </c>
      <c r="K128" s="2" t="s">
        <v>967</v>
      </c>
      <c r="L128" s="2"/>
      <c r="M128" s="2"/>
      <c r="N128" s="2"/>
      <c r="O128" s="2"/>
      <c r="P128" s="2"/>
      <c r="Q128" s="2"/>
      <c r="R128" s="2">
        <v>86.363636363636402</v>
      </c>
      <c r="S128" s="2">
        <v>1.44</v>
      </c>
      <c r="T128" s="2">
        <v>750</v>
      </c>
      <c r="U128" s="2"/>
      <c r="V128" s="2" t="s">
        <v>1079</v>
      </c>
      <c r="W128" s="2" t="s">
        <v>1080</v>
      </c>
      <c r="X128" s="2"/>
      <c r="Y128" s="2"/>
      <c r="Z128" s="2"/>
    </row>
    <row r="129" spans="1:26" ht="13.15" customHeight="1">
      <c r="A129" s="2"/>
      <c r="B129" s="2"/>
      <c r="C129" s="2"/>
      <c r="D129" s="2"/>
      <c r="E129" s="2"/>
      <c r="F129" s="2" t="s">
        <v>962</v>
      </c>
      <c r="G129" s="2"/>
      <c r="H129" s="2" t="s">
        <v>1081</v>
      </c>
      <c r="I129" s="2"/>
      <c r="J129" s="2">
        <v>2006</v>
      </c>
      <c r="K129" s="2"/>
      <c r="L129" s="2"/>
      <c r="M129" s="2"/>
      <c r="N129" s="2"/>
      <c r="O129" s="2"/>
      <c r="P129" s="2"/>
      <c r="Q129" s="2"/>
      <c r="R129" s="2"/>
      <c r="S129" s="2">
        <v>10.08</v>
      </c>
      <c r="T129" s="2"/>
      <c r="U129" s="2"/>
      <c r="V129" s="2" t="s">
        <v>425</v>
      </c>
      <c r="W129" s="2"/>
      <c r="X129" s="2"/>
      <c r="Y129" s="2"/>
      <c r="Z129" s="2"/>
    </row>
    <row r="130" spans="1:26" ht="13.15" customHeight="1">
      <c r="A130" s="2"/>
      <c r="B130" s="2" t="s">
        <v>1088</v>
      </c>
      <c r="C130" s="2" t="s">
        <v>1089</v>
      </c>
      <c r="D130" s="2" t="s">
        <v>463</v>
      </c>
      <c r="E130" s="2" t="s">
        <v>955</v>
      </c>
      <c r="F130" s="2"/>
      <c r="G130" s="2"/>
      <c r="H130" s="2" t="s">
        <v>1090</v>
      </c>
      <c r="I130" s="2" t="s">
        <v>956</v>
      </c>
      <c r="J130" s="2">
        <v>2006</v>
      </c>
      <c r="K130" s="2"/>
      <c r="L130" s="2" t="s">
        <v>425</v>
      </c>
      <c r="M130" s="2"/>
      <c r="N130" s="2"/>
      <c r="O130" s="2"/>
      <c r="P130" s="2"/>
      <c r="Q130" s="2"/>
      <c r="R130" s="2"/>
      <c r="S130" s="2"/>
      <c r="T130" s="2"/>
      <c r="U130" s="2" t="s">
        <v>1020</v>
      </c>
      <c r="V130" s="2" t="s">
        <v>425</v>
      </c>
      <c r="W130" s="2"/>
      <c r="X130" s="2"/>
      <c r="Y130" s="2"/>
      <c r="Z130" s="2"/>
    </row>
    <row r="131" spans="1:26" ht="13.15" customHeight="1">
      <c r="A131" s="2"/>
      <c r="B131" s="2"/>
      <c r="C131" s="2"/>
      <c r="D131" s="2"/>
      <c r="E131" s="2"/>
      <c r="F131" s="2" t="s">
        <v>1031</v>
      </c>
      <c r="G131" s="2"/>
      <c r="H131" s="2"/>
      <c r="I131" s="2"/>
      <c r="J131" s="2">
        <v>2006</v>
      </c>
      <c r="K131" s="2" t="s">
        <v>967</v>
      </c>
      <c r="L131" s="2"/>
      <c r="M131" s="2"/>
      <c r="N131" s="2"/>
      <c r="O131" s="2" t="s">
        <v>1091</v>
      </c>
      <c r="P131" s="2"/>
      <c r="Q131" s="2"/>
      <c r="R131" s="2" t="s">
        <v>1092</v>
      </c>
      <c r="S131" s="2">
        <v>0</v>
      </c>
      <c r="T131" s="2">
        <v>125</v>
      </c>
      <c r="U131" s="2"/>
      <c r="V131" s="2"/>
      <c r="W131" s="2" t="s">
        <v>1092</v>
      </c>
      <c r="X131" s="2"/>
      <c r="Y131" s="2"/>
      <c r="Z131" s="2"/>
    </row>
    <row r="132" spans="1:26" ht="13.15" customHeight="1">
      <c r="A132" s="2"/>
      <c r="B132" s="2"/>
      <c r="C132" s="2"/>
      <c r="D132" s="2"/>
      <c r="E132" s="2"/>
      <c r="F132" s="2" t="s">
        <v>1093</v>
      </c>
      <c r="G132" s="2"/>
      <c r="H132" s="2"/>
      <c r="I132" s="2"/>
      <c r="J132" s="2">
        <v>2006</v>
      </c>
      <c r="K132" s="2"/>
      <c r="L132" s="2"/>
      <c r="M132" s="2"/>
      <c r="N132" s="2"/>
      <c r="O132" s="2"/>
      <c r="P132" s="2"/>
      <c r="Q132" s="2"/>
      <c r="R132" s="2"/>
      <c r="S132" s="2">
        <v>3.4</v>
      </c>
      <c r="T132" s="2"/>
      <c r="U132" s="2"/>
      <c r="V132" s="2"/>
      <c r="W132" s="2"/>
      <c r="X132" s="2"/>
      <c r="Y132" s="2"/>
      <c r="Z132" s="2"/>
    </row>
    <row r="133" spans="1:26" ht="13.15" customHeight="1">
      <c r="A133" s="2"/>
      <c r="B133" s="2"/>
      <c r="C133" s="2"/>
      <c r="D133" s="2"/>
      <c r="E133" s="2"/>
      <c r="F133" s="2" t="s">
        <v>369</v>
      </c>
      <c r="G133" s="2"/>
      <c r="H133" s="2"/>
      <c r="I133" s="2"/>
      <c r="J133" s="2">
        <v>2006</v>
      </c>
      <c r="K133" s="2"/>
      <c r="L133" s="2"/>
      <c r="M133" s="2"/>
      <c r="N133" s="2"/>
      <c r="O133" s="2"/>
      <c r="P133" s="2"/>
      <c r="Q133" s="2"/>
      <c r="R133" s="2"/>
      <c r="S133" s="2">
        <v>5.7971014492753598E-3</v>
      </c>
      <c r="T133" s="2"/>
      <c r="U133" s="2"/>
      <c r="V133" s="2"/>
      <c r="W133" s="2"/>
      <c r="X133" s="2"/>
      <c r="Y133" s="2"/>
      <c r="Z133" s="2"/>
    </row>
    <row r="134" spans="1:26" ht="13.15" customHeight="1">
      <c r="A134" s="2"/>
      <c r="B134" s="2"/>
      <c r="C134" s="2"/>
      <c r="D134" s="2"/>
      <c r="E134" s="2"/>
      <c r="F134" s="2" t="s">
        <v>962</v>
      </c>
      <c r="G134" s="2"/>
      <c r="H134" s="2"/>
      <c r="I134" s="2"/>
      <c r="J134" s="2">
        <v>2006</v>
      </c>
      <c r="K134" s="2"/>
      <c r="L134" s="2"/>
      <c r="M134" s="2"/>
      <c r="N134" s="2"/>
      <c r="O134" s="2"/>
      <c r="P134" s="2"/>
      <c r="Q134" s="2"/>
      <c r="R134" s="2"/>
      <c r="S134" s="2">
        <v>0.25</v>
      </c>
      <c r="T134" s="2"/>
      <c r="U134" s="2"/>
      <c r="V134" s="2"/>
      <c r="W134" s="2"/>
      <c r="X134" s="2"/>
      <c r="Y134" s="2"/>
      <c r="Z134" s="2"/>
    </row>
    <row r="135" spans="1:26" ht="13.15" customHeight="1">
      <c r="A135" s="2"/>
      <c r="B135" s="2" t="s">
        <v>1094</v>
      </c>
      <c r="C135" s="2" t="s">
        <v>1095</v>
      </c>
      <c r="D135" s="2" t="s">
        <v>463</v>
      </c>
      <c r="E135" s="2" t="s">
        <v>955</v>
      </c>
      <c r="F135" s="2"/>
      <c r="G135" s="2"/>
      <c r="H135" s="2" t="s">
        <v>1090</v>
      </c>
      <c r="I135" s="2" t="s">
        <v>1096</v>
      </c>
      <c r="J135" s="2">
        <v>2006</v>
      </c>
      <c r="K135" s="2"/>
      <c r="L135" s="2" t="s">
        <v>425</v>
      </c>
      <c r="M135" s="2"/>
      <c r="N135" s="2"/>
      <c r="O135" s="2"/>
      <c r="P135" s="2"/>
      <c r="Q135" s="2"/>
      <c r="R135" s="2"/>
      <c r="S135" s="2"/>
      <c r="T135" s="2"/>
      <c r="U135" s="2" t="s">
        <v>960</v>
      </c>
      <c r="V135" s="2" t="s">
        <v>425</v>
      </c>
      <c r="W135" s="2"/>
      <c r="X135" s="2"/>
      <c r="Y135" s="2">
        <v>2020</v>
      </c>
      <c r="Z135" s="2"/>
    </row>
    <row r="136" spans="1:26" ht="13.15" customHeight="1">
      <c r="A136" s="2"/>
      <c r="B136" s="2"/>
      <c r="C136" s="2"/>
      <c r="D136" s="2"/>
      <c r="E136" s="2"/>
      <c r="F136" s="2" t="s">
        <v>369</v>
      </c>
      <c r="G136" s="2"/>
      <c r="H136" s="2"/>
      <c r="I136" s="2"/>
      <c r="J136" s="2" t="s">
        <v>269</v>
      </c>
      <c r="K136" s="2" t="s">
        <v>967</v>
      </c>
      <c r="L136" s="2"/>
      <c r="M136" s="2">
        <v>1</v>
      </c>
      <c r="N136" s="2"/>
      <c r="O136" s="2"/>
      <c r="P136" s="2"/>
      <c r="Q136" s="2"/>
      <c r="R136" s="2" t="s">
        <v>1097</v>
      </c>
      <c r="S136" s="2"/>
      <c r="T136" s="2">
        <v>145</v>
      </c>
      <c r="U136" s="2"/>
      <c r="V136" s="2"/>
      <c r="W136" s="2" t="s">
        <v>1092</v>
      </c>
      <c r="X136" s="2"/>
      <c r="Y136" s="2"/>
      <c r="Z136" s="2"/>
    </row>
    <row r="137" spans="1:26" ht="13.15" customHeight="1">
      <c r="A137" s="2"/>
      <c r="B137" s="2"/>
      <c r="C137" s="2"/>
      <c r="D137" s="2"/>
      <c r="E137" s="2"/>
      <c r="F137" s="2" t="s">
        <v>1028</v>
      </c>
      <c r="G137" s="2"/>
      <c r="H137" s="2"/>
      <c r="I137" s="2"/>
      <c r="J137" s="2" t="s">
        <v>269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15" customHeight="1">
      <c r="A138" s="2"/>
      <c r="B138" s="2"/>
      <c r="C138" s="2"/>
      <c r="D138" s="2"/>
      <c r="E138" s="2"/>
      <c r="F138" s="2" t="s">
        <v>1093</v>
      </c>
      <c r="G138" s="2"/>
      <c r="H138" s="2"/>
      <c r="I138" s="2"/>
      <c r="J138" s="2" t="s">
        <v>269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15" customHeight="1">
      <c r="A139" s="2"/>
      <c r="B139" s="2"/>
      <c r="C139" s="2"/>
      <c r="D139" s="2"/>
      <c r="E139" s="2"/>
      <c r="F139" s="2" t="s">
        <v>962</v>
      </c>
      <c r="G139" s="2"/>
      <c r="H139" s="2"/>
      <c r="I139" s="2"/>
      <c r="J139" s="2" t="s">
        <v>269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15" customHeight="1">
      <c r="A140" s="2"/>
      <c r="B140" s="2"/>
      <c r="C140" s="2"/>
      <c r="D140" s="2"/>
      <c r="E140" s="2"/>
      <c r="F140" s="2" t="s">
        <v>1098</v>
      </c>
      <c r="G140" s="2"/>
      <c r="H140" s="2"/>
      <c r="I140" s="2"/>
      <c r="J140" s="2">
        <v>2010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15" customHeight="1">
      <c r="A141" s="2"/>
      <c r="B141" s="2" t="s">
        <v>1099</v>
      </c>
      <c r="C141" s="2" t="s">
        <v>1100</v>
      </c>
      <c r="D141" s="2" t="s">
        <v>463</v>
      </c>
      <c r="E141" s="2" t="s">
        <v>955</v>
      </c>
      <c r="F141" s="2"/>
      <c r="G141" s="2"/>
      <c r="H141" s="2" t="s">
        <v>1101</v>
      </c>
      <c r="I141" s="2" t="s">
        <v>956</v>
      </c>
      <c r="J141" s="2">
        <v>2006</v>
      </c>
      <c r="K141" s="2"/>
      <c r="L141" s="2" t="s">
        <v>425</v>
      </c>
      <c r="M141" s="2"/>
      <c r="N141" s="2">
        <v>1</v>
      </c>
      <c r="O141" s="2"/>
      <c r="P141" s="2"/>
      <c r="Q141" s="2"/>
      <c r="R141" s="2"/>
      <c r="S141" s="2"/>
      <c r="T141" s="2"/>
      <c r="U141" s="2" t="s">
        <v>960</v>
      </c>
      <c r="V141" s="2"/>
      <c r="W141" s="2"/>
      <c r="X141" s="2"/>
      <c r="Y141" s="2"/>
      <c r="Z141" s="2"/>
    </row>
    <row r="142" spans="1:26" ht="13.15" customHeight="1">
      <c r="A142" s="2"/>
      <c r="B142" s="2"/>
      <c r="C142" s="2"/>
      <c r="D142" s="2"/>
      <c r="E142" s="2"/>
      <c r="F142" s="2"/>
      <c r="G142" s="2" t="s">
        <v>962</v>
      </c>
      <c r="H142" s="2"/>
      <c r="I142" s="2"/>
      <c r="J142" s="2">
        <v>2006</v>
      </c>
      <c r="K142" s="2" t="s">
        <v>967</v>
      </c>
      <c r="L142" s="2"/>
      <c r="M142" s="2"/>
      <c r="N142" s="2"/>
      <c r="O142" s="2"/>
      <c r="P142" s="2"/>
      <c r="Q142" s="2"/>
      <c r="R142" s="2" t="s">
        <v>1102</v>
      </c>
      <c r="S142" s="2">
        <v>9999</v>
      </c>
      <c r="T142" s="2" t="s">
        <v>1103</v>
      </c>
      <c r="U142" s="2"/>
      <c r="V142" s="2"/>
      <c r="W142" s="2" t="s">
        <v>1102</v>
      </c>
      <c r="X142" s="2"/>
      <c r="Y142" s="2"/>
      <c r="Z142" s="2"/>
    </row>
    <row r="143" spans="1:26" ht="13.15" customHeight="1">
      <c r="A143" s="2"/>
      <c r="B143" s="2"/>
      <c r="C143" s="2"/>
      <c r="D143" s="2"/>
      <c r="E143" s="2"/>
      <c r="F143" s="2"/>
      <c r="G143" s="2" t="s">
        <v>963</v>
      </c>
      <c r="H143" s="2"/>
      <c r="I143" s="2"/>
      <c r="J143" s="2">
        <v>2006</v>
      </c>
      <c r="K143" s="2"/>
      <c r="L143" s="2"/>
      <c r="M143" s="2"/>
      <c r="N143" s="2"/>
      <c r="O143" s="2"/>
      <c r="P143" s="2"/>
      <c r="Q143" s="2"/>
      <c r="R143" s="2"/>
      <c r="S143" s="2">
        <v>9999</v>
      </c>
      <c r="T143" s="2"/>
      <c r="U143" s="2"/>
      <c r="V143" s="2"/>
      <c r="W143" s="2"/>
      <c r="X143" s="2"/>
      <c r="Y143" s="2"/>
      <c r="Z143" s="2"/>
    </row>
    <row r="144" spans="1:26" ht="13.15" customHeight="1">
      <c r="A144" s="2"/>
      <c r="B144" s="2"/>
      <c r="C144" s="2"/>
      <c r="D144" s="2"/>
      <c r="E144" s="2"/>
      <c r="F144" s="2" t="s">
        <v>1104</v>
      </c>
      <c r="G144" s="2"/>
      <c r="H144" s="2"/>
      <c r="I144" s="2"/>
      <c r="J144" s="2">
        <v>2006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>
        <v>0.2</v>
      </c>
      <c r="Y144" s="2"/>
      <c r="Z144" s="2"/>
    </row>
    <row r="145" spans="1:26" ht="13.15" customHeight="1">
      <c r="A145" s="2"/>
      <c r="B145" s="2"/>
      <c r="C145" s="2"/>
      <c r="D145" s="2"/>
      <c r="E145" s="2"/>
      <c r="F145" s="2" t="s">
        <v>1090</v>
      </c>
      <c r="G145" s="2"/>
      <c r="H145" s="2"/>
      <c r="I145" s="2"/>
      <c r="J145" s="2">
        <v>2006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15" customHeight="1">
      <c r="A146" s="2" t="s">
        <v>5</v>
      </c>
      <c r="B146" s="2" t="s">
        <v>1105</v>
      </c>
      <c r="C146" s="2" t="s">
        <v>1106</v>
      </c>
      <c r="D146" s="2" t="s">
        <v>463</v>
      </c>
      <c r="E146" s="2" t="s">
        <v>955</v>
      </c>
      <c r="F146" s="2"/>
      <c r="G146" s="2"/>
      <c r="H146" s="2"/>
      <c r="I146" s="2" t="s">
        <v>1096</v>
      </c>
      <c r="J146" s="2">
        <v>2006</v>
      </c>
      <c r="K146" s="2"/>
      <c r="L146" s="2" t="s">
        <v>425</v>
      </c>
      <c r="M146" s="2"/>
      <c r="N146" s="2"/>
      <c r="O146" s="2"/>
      <c r="P146" s="2"/>
      <c r="Q146" s="2"/>
      <c r="R146" s="2"/>
      <c r="S146" s="2"/>
      <c r="T146" s="2"/>
      <c r="U146" s="2" t="s">
        <v>960</v>
      </c>
      <c r="V146" s="2"/>
      <c r="W146" s="2"/>
      <c r="X146" s="2"/>
      <c r="Y146" s="2"/>
      <c r="Z146" s="2"/>
    </row>
    <row r="147" spans="1:26" ht="13.15" customHeight="1">
      <c r="A147" s="2" t="s">
        <v>5</v>
      </c>
      <c r="B147" s="2"/>
      <c r="C147" s="2"/>
      <c r="D147" s="2"/>
      <c r="E147" s="2"/>
      <c r="F147" s="2" t="s">
        <v>962</v>
      </c>
      <c r="G147" s="2"/>
      <c r="H147" s="2" t="s">
        <v>1101</v>
      </c>
      <c r="I147" s="2"/>
      <c r="J147" s="2">
        <v>2006</v>
      </c>
      <c r="K147" s="2" t="s">
        <v>967</v>
      </c>
      <c r="L147" s="2"/>
      <c r="M147" s="2"/>
      <c r="N147" s="2"/>
      <c r="O147" s="2"/>
      <c r="P147" s="2"/>
      <c r="Q147" s="2"/>
      <c r="R147" s="2" t="s">
        <v>1102</v>
      </c>
      <c r="S147" s="2">
        <v>0.315</v>
      </c>
      <c r="T147" s="2" t="s">
        <v>1107</v>
      </c>
      <c r="U147" s="2"/>
      <c r="V147" s="2" t="s">
        <v>425</v>
      </c>
      <c r="W147" s="2" t="s">
        <v>1102</v>
      </c>
      <c r="X147" s="2"/>
      <c r="Y147" s="2"/>
      <c r="Z147" s="2"/>
    </row>
    <row r="148" spans="1:26" ht="13.15" customHeight="1">
      <c r="A148" s="2" t="s">
        <v>5</v>
      </c>
      <c r="B148" s="2"/>
      <c r="C148" s="2"/>
      <c r="D148" s="2"/>
      <c r="E148" s="2"/>
      <c r="F148" s="2" t="s">
        <v>963</v>
      </c>
      <c r="G148" s="2"/>
      <c r="H148" s="2"/>
      <c r="I148" s="2"/>
      <c r="J148" s="2">
        <v>2006</v>
      </c>
      <c r="K148" s="2"/>
      <c r="L148" s="2"/>
      <c r="M148" s="2"/>
      <c r="N148" s="2"/>
      <c r="O148" s="2"/>
      <c r="P148" s="2"/>
      <c r="Q148" s="2"/>
      <c r="R148" s="2"/>
      <c r="S148" s="2">
        <v>1</v>
      </c>
      <c r="T148" s="2"/>
      <c r="U148" s="2"/>
      <c r="V148" s="2"/>
      <c r="W148" s="2"/>
      <c r="X148" s="2"/>
      <c r="Y148" s="2"/>
      <c r="Z148" s="2"/>
    </row>
    <row r="149" spans="1:26" ht="13.15" customHeight="1">
      <c r="A149" s="2" t="s">
        <v>5</v>
      </c>
      <c r="B149" s="2"/>
      <c r="C149" s="2"/>
      <c r="D149" s="2"/>
      <c r="E149" s="2"/>
      <c r="F149" s="2" t="s">
        <v>1104</v>
      </c>
      <c r="G149" s="2"/>
      <c r="H149" s="2"/>
      <c r="I149" s="2"/>
      <c r="J149" s="2">
        <v>2006</v>
      </c>
      <c r="K149" s="2"/>
      <c r="L149" s="2"/>
      <c r="M149" s="2"/>
      <c r="N149" s="2"/>
      <c r="O149" s="2"/>
      <c r="P149" s="2"/>
      <c r="Q149" s="2"/>
      <c r="R149" s="2"/>
      <c r="S149" s="2">
        <v>0.1</v>
      </c>
      <c r="T149" s="2"/>
      <c r="U149" s="2"/>
      <c r="V149" s="2"/>
      <c r="W149" s="2"/>
      <c r="X149" s="2"/>
      <c r="Y149" s="2"/>
      <c r="Z149" s="2"/>
    </row>
    <row r="150" spans="1:26" ht="13.15" customHeight="1">
      <c r="A150" s="2" t="s">
        <v>5</v>
      </c>
      <c r="B150" s="2"/>
      <c r="C150" s="2"/>
      <c r="D150" s="2"/>
      <c r="E150" s="2"/>
      <c r="F150" s="2" t="s">
        <v>1090</v>
      </c>
      <c r="G150" s="2"/>
      <c r="H150" s="2"/>
      <c r="I150" s="2"/>
      <c r="J150" s="2">
        <v>2006</v>
      </c>
      <c r="K150" s="2"/>
      <c r="L150" s="2"/>
      <c r="M150" s="2"/>
      <c r="N150" s="2"/>
      <c r="O150" s="2"/>
      <c r="P150" s="2"/>
      <c r="Q150" s="2"/>
      <c r="R150" s="2"/>
      <c r="S150" s="2">
        <v>1</v>
      </c>
      <c r="T150" s="2"/>
      <c r="U150" s="2"/>
      <c r="V150" s="2"/>
      <c r="W150" s="2"/>
      <c r="X150" s="2"/>
      <c r="Y150" s="2"/>
      <c r="Z150" s="2"/>
    </row>
    <row r="151" spans="1:26" ht="13.15" customHeight="1">
      <c r="A151" s="2"/>
      <c r="B151" s="2" t="s">
        <v>1108</v>
      </c>
      <c r="C151" s="2" t="s">
        <v>1109</v>
      </c>
      <c r="D151" s="2" t="s">
        <v>463</v>
      </c>
      <c r="E151" s="2" t="s">
        <v>955</v>
      </c>
      <c r="F151" s="2"/>
      <c r="G151" s="2"/>
      <c r="H151" s="2" t="s">
        <v>1090</v>
      </c>
      <c r="I151" s="2" t="s">
        <v>956</v>
      </c>
      <c r="J151" s="2">
        <v>2006</v>
      </c>
      <c r="K151" s="2"/>
      <c r="L151" s="2" t="s">
        <v>425</v>
      </c>
      <c r="M151" s="2"/>
      <c r="N151" s="2"/>
      <c r="O151" s="2"/>
      <c r="P151" s="2"/>
      <c r="Q151" s="2"/>
      <c r="R151" s="2"/>
      <c r="S151" s="2"/>
      <c r="T151" s="2"/>
      <c r="U151" s="2" t="s">
        <v>1020</v>
      </c>
      <c r="V151" s="2">
        <v>1</v>
      </c>
      <c r="W151" s="2"/>
      <c r="X151" s="2"/>
      <c r="Y151" s="2"/>
      <c r="Z151" s="2"/>
    </row>
    <row r="152" spans="1:26" ht="13.15" customHeight="1">
      <c r="A152" s="2"/>
      <c r="B152" s="2"/>
      <c r="C152" s="2"/>
      <c r="D152" s="2"/>
      <c r="E152" s="2"/>
      <c r="F152" s="2" t="s">
        <v>1036</v>
      </c>
      <c r="G152" s="2"/>
      <c r="H152" s="2"/>
      <c r="I152" s="2"/>
      <c r="J152" s="2">
        <v>2006</v>
      </c>
      <c r="K152" s="2" t="s">
        <v>967</v>
      </c>
      <c r="L152" s="2"/>
      <c r="M152" s="2"/>
      <c r="N152" s="2"/>
      <c r="O152" s="2" t="s">
        <v>1091</v>
      </c>
      <c r="P152" s="2"/>
      <c r="Q152" s="2"/>
      <c r="R152" s="2" t="s">
        <v>1092</v>
      </c>
      <c r="S152" s="2">
        <v>6</v>
      </c>
      <c r="T152" s="2" t="s">
        <v>1110</v>
      </c>
      <c r="U152" s="2"/>
      <c r="V152" s="2"/>
      <c r="W152" s="2" t="s">
        <v>1092</v>
      </c>
      <c r="X152" s="2"/>
      <c r="Y152" s="2"/>
      <c r="Z152" s="2"/>
    </row>
    <row r="153" spans="1:26" ht="13.15" customHeight="1">
      <c r="A153" s="2"/>
      <c r="B153" s="2"/>
      <c r="C153" s="2"/>
      <c r="D153" s="2"/>
      <c r="E153" s="2"/>
      <c r="F153" s="2" t="s">
        <v>369</v>
      </c>
      <c r="G153" s="2"/>
      <c r="H153" s="2"/>
      <c r="I153" s="2"/>
      <c r="J153" s="2">
        <v>2006</v>
      </c>
      <c r="K153" s="2"/>
      <c r="L153" s="2"/>
      <c r="M153" s="2"/>
      <c r="N153" s="2"/>
      <c r="O153" s="2"/>
      <c r="P153" s="2"/>
      <c r="Q153" s="2"/>
      <c r="R153" s="2"/>
      <c r="S153" s="2">
        <v>5.7971014492753598E-3</v>
      </c>
      <c r="T153" s="2"/>
      <c r="U153" s="2"/>
      <c r="V153" s="2"/>
      <c r="W153" s="2"/>
      <c r="X153" s="2"/>
      <c r="Y153" s="2"/>
      <c r="Z153" s="2"/>
    </row>
    <row r="154" spans="1:26" ht="13.15" customHeight="1">
      <c r="A154" s="2"/>
      <c r="B154" s="2"/>
      <c r="C154" s="2"/>
      <c r="D154" s="2"/>
      <c r="E154" s="2"/>
      <c r="F154" s="2" t="s">
        <v>963</v>
      </c>
      <c r="G154" s="2"/>
      <c r="H154" s="2"/>
      <c r="I154" s="2"/>
      <c r="J154" s="2">
        <v>2006</v>
      </c>
      <c r="K154" s="2"/>
      <c r="L154" s="2"/>
      <c r="M154" s="2"/>
      <c r="N154" s="2"/>
      <c r="O154" s="2"/>
      <c r="P154" s="2"/>
      <c r="Q154" s="2"/>
      <c r="R154" s="2"/>
      <c r="S154" s="2">
        <v>0.1</v>
      </c>
      <c r="T154" s="2"/>
      <c r="U154" s="2"/>
      <c r="V154" s="2"/>
      <c r="W154" s="2"/>
      <c r="X154" s="2"/>
      <c r="Y154" s="2"/>
      <c r="Z154" s="2"/>
    </row>
    <row r="155" spans="1:26" ht="13.15" customHeight="1">
      <c r="A155" s="2"/>
      <c r="B155" s="2"/>
      <c r="C155" s="2"/>
      <c r="D155" s="2"/>
      <c r="E155" s="2"/>
      <c r="F155" s="2" t="s">
        <v>962</v>
      </c>
      <c r="G155" s="2"/>
      <c r="H155" s="2"/>
      <c r="I155" s="2"/>
      <c r="J155" s="2">
        <v>2006</v>
      </c>
      <c r="K155" s="2"/>
      <c r="L155" s="2"/>
      <c r="M155" s="2"/>
      <c r="N155" s="2"/>
      <c r="O155" s="2"/>
      <c r="P155" s="2"/>
      <c r="Q155" s="2"/>
      <c r="R155" s="2"/>
      <c r="S155" s="2">
        <v>0.3</v>
      </c>
      <c r="T155" s="2"/>
      <c r="U155" s="2"/>
      <c r="V155" s="2"/>
      <c r="W155" s="2"/>
      <c r="X155" s="2"/>
      <c r="Y155" s="2"/>
      <c r="Z155" s="2"/>
    </row>
    <row r="156" spans="1:26" ht="13.15" customHeight="1">
      <c r="A156" s="2"/>
      <c r="B156" s="2" t="s">
        <v>1111</v>
      </c>
      <c r="C156" s="2" t="s">
        <v>1112</v>
      </c>
      <c r="D156" s="2" t="s">
        <v>463</v>
      </c>
      <c r="E156" s="2" t="s">
        <v>955</v>
      </c>
      <c r="F156" s="2"/>
      <c r="G156" s="2"/>
      <c r="H156" s="2"/>
      <c r="I156" s="2" t="s">
        <v>956</v>
      </c>
      <c r="J156" s="2">
        <v>2006</v>
      </c>
      <c r="K156" s="2"/>
      <c r="L156" s="2" t="s">
        <v>425</v>
      </c>
      <c r="M156" s="2"/>
      <c r="N156" s="2"/>
      <c r="O156" s="2"/>
      <c r="P156" s="2"/>
      <c r="Q156" s="2"/>
      <c r="R156" s="2"/>
      <c r="S156" s="2"/>
      <c r="T156" s="2"/>
      <c r="U156" s="2" t="s">
        <v>55</v>
      </c>
      <c r="V156" s="2"/>
      <c r="W156" s="2"/>
      <c r="X156" s="2"/>
      <c r="Y156" s="2"/>
      <c r="Z156" s="2"/>
    </row>
    <row r="157" spans="1:26" ht="13.15" customHeight="1">
      <c r="A157" s="2"/>
      <c r="B157" s="2"/>
      <c r="C157" s="2"/>
      <c r="D157" s="2"/>
      <c r="E157" s="2"/>
      <c r="F157" s="2" t="s">
        <v>962</v>
      </c>
      <c r="G157" s="2"/>
      <c r="H157" s="2" t="s">
        <v>1113</v>
      </c>
      <c r="I157" s="2"/>
      <c r="J157" s="2">
        <v>2006</v>
      </c>
      <c r="K157" s="2" t="s">
        <v>967</v>
      </c>
      <c r="L157" s="2"/>
      <c r="M157" s="2"/>
      <c r="N157" s="2"/>
      <c r="O157" s="2"/>
      <c r="P157" s="2"/>
      <c r="Q157" s="2"/>
      <c r="R157" s="2" t="s">
        <v>960</v>
      </c>
      <c r="S157" s="2">
        <v>2</v>
      </c>
      <c r="T157" s="2" t="s">
        <v>961</v>
      </c>
      <c r="U157" s="2"/>
      <c r="V157" s="2" t="s">
        <v>1114</v>
      </c>
      <c r="W157" s="2"/>
      <c r="X157" s="2"/>
      <c r="Y157" s="2"/>
      <c r="Z157" s="2"/>
    </row>
    <row r="158" spans="1:26" ht="13.15" customHeight="1">
      <c r="A158" s="2"/>
      <c r="B158" s="2"/>
      <c r="C158" s="2"/>
      <c r="D158" s="2"/>
      <c r="E158" s="2"/>
      <c r="F158" s="2" t="s">
        <v>1041</v>
      </c>
      <c r="G158" s="2"/>
      <c r="H158" s="2" t="s">
        <v>1115</v>
      </c>
      <c r="I158" s="2"/>
      <c r="J158" s="2">
        <v>2006</v>
      </c>
      <c r="K158" s="2"/>
      <c r="L158" s="2"/>
      <c r="M158" s="2"/>
      <c r="N158" s="2"/>
      <c r="O158" s="2"/>
      <c r="P158" s="2"/>
      <c r="Q158" s="2"/>
      <c r="R158" s="2"/>
      <c r="S158" s="2">
        <v>1</v>
      </c>
      <c r="T158" s="2"/>
      <c r="U158" s="2"/>
      <c r="V158" s="2" t="s">
        <v>425</v>
      </c>
      <c r="W158" s="2"/>
      <c r="X158" s="2"/>
      <c r="Y158" s="2"/>
      <c r="Z158" s="2"/>
    </row>
    <row r="159" spans="1:26" ht="13.15" customHeight="1">
      <c r="A159" s="2"/>
      <c r="B159" s="2"/>
      <c r="C159" s="2"/>
      <c r="D159" s="2"/>
      <c r="E159" s="2"/>
      <c r="F159" s="2" t="s">
        <v>1036</v>
      </c>
      <c r="G159" s="2"/>
      <c r="H159" s="2"/>
      <c r="I159" s="2"/>
      <c r="J159" s="2">
        <v>2006</v>
      </c>
      <c r="K159" s="2"/>
      <c r="L159" s="2"/>
      <c r="M159" s="2"/>
      <c r="N159" s="2"/>
      <c r="O159" s="2"/>
      <c r="P159" s="2"/>
      <c r="Q159" s="2"/>
      <c r="R159" s="2"/>
      <c r="S159" s="2">
        <v>3.5</v>
      </c>
      <c r="T159" s="2"/>
      <c r="U159" s="2"/>
      <c r="V159" s="2"/>
      <c r="W159" s="2"/>
      <c r="X159" s="2"/>
      <c r="Y159" s="2"/>
      <c r="Z159" s="2"/>
    </row>
    <row r="160" spans="1:26" ht="13.15" customHeight="1">
      <c r="A160" s="2"/>
      <c r="B160" s="2"/>
      <c r="C160" s="2"/>
      <c r="D160" s="2"/>
      <c r="E160" s="2"/>
      <c r="F160" s="2" t="s">
        <v>1116</v>
      </c>
      <c r="G160" s="2"/>
      <c r="H160" s="2"/>
      <c r="I160" s="2"/>
      <c r="J160" s="2">
        <v>2006</v>
      </c>
      <c r="K160" s="2"/>
      <c r="L160" s="2"/>
      <c r="M160" s="2"/>
      <c r="N160" s="2"/>
      <c r="O160" s="2"/>
      <c r="P160" s="2"/>
      <c r="Q160" s="2"/>
      <c r="R160" s="2"/>
      <c r="S160" s="2">
        <v>1.04</v>
      </c>
      <c r="T160" s="2"/>
      <c r="U160" s="2"/>
      <c r="V160" s="2"/>
      <c r="W160" s="2"/>
      <c r="X160" s="2"/>
      <c r="Y160" s="2"/>
      <c r="Z160" s="2"/>
    </row>
    <row r="161" spans="1:26" ht="13.15" customHeight="1">
      <c r="A161" s="2"/>
      <c r="B161" s="2" t="s">
        <v>1117</v>
      </c>
      <c r="C161" s="2" t="s">
        <v>1118</v>
      </c>
      <c r="D161" s="2" t="s">
        <v>463</v>
      </c>
      <c r="E161" s="2" t="s">
        <v>955</v>
      </c>
      <c r="F161" s="2"/>
      <c r="G161" s="2"/>
      <c r="H161" s="2" t="s">
        <v>1116</v>
      </c>
      <c r="I161" s="2" t="s">
        <v>956</v>
      </c>
      <c r="J161" s="2">
        <v>2006</v>
      </c>
      <c r="K161" s="2"/>
      <c r="L161" s="2" t="s">
        <v>425</v>
      </c>
      <c r="M161" s="2"/>
      <c r="N161" s="2"/>
      <c r="O161" s="2"/>
      <c r="P161" s="2"/>
      <c r="Q161" s="2"/>
      <c r="R161" s="2"/>
      <c r="S161" s="2"/>
      <c r="T161" s="2"/>
      <c r="U161" s="2" t="s">
        <v>55</v>
      </c>
      <c r="V161" s="2" t="s">
        <v>425</v>
      </c>
      <c r="W161" s="2"/>
      <c r="X161" s="2"/>
      <c r="Y161" s="2"/>
      <c r="Z161" s="2"/>
    </row>
    <row r="162" spans="1:26" ht="13.15" customHeight="1">
      <c r="A162" s="2"/>
      <c r="B162" s="2"/>
      <c r="C162" s="2"/>
      <c r="D162" s="2"/>
      <c r="E162" s="2"/>
      <c r="F162" s="2" t="s">
        <v>1036</v>
      </c>
      <c r="G162" s="2"/>
      <c r="H162" s="2"/>
      <c r="I162" s="2"/>
      <c r="J162" s="2">
        <v>2006</v>
      </c>
      <c r="K162" s="2" t="s">
        <v>967</v>
      </c>
      <c r="L162" s="2"/>
      <c r="M162" s="2"/>
      <c r="N162" s="2"/>
      <c r="O162" s="2"/>
      <c r="P162" s="2"/>
      <c r="Q162" s="2"/>
      <c r="R162" s="2" t="s">
        <v>1119</v>
      </c>
      <c r="S162" s="2">
        <v>1</v>
      </c>
      <c r="T162" s="2" t="s">
        <v>1120</v>
      </c>
      <c r="U162" s="2"/>
      <c r="V162" s="2"/>
      <c r="W162" s="2"/>
      <c r="X162" s="2"/>
      <c r="Y162" s="2"/>
      <c r="Z162" s="2"/>
    </row>
    <row r="163" spans="1:26" ht="13.15" customHeight="1">
      <c r="A163" s="2"/>
      <c r="B163" s="2"/>
      <c r="C163" s="2"/>
      <c r="D163" s="2"/>
      <c r="E163" s="2"/>
      <c r="F163" s="2" t="s">
        <v>1028</v>
      </c>
      <c r="G163" s="2"/>
      <c r="H163" s="2"/>
      <c r="I163" s="2"/>
      <c r="J163" s="2">
        <v>2006</v>
      </c>
      <c r="K163" s="2"/>
      <c r="L163" s="2"/>
      <c r="M163" s="2"/>
      <c r="N163" s="2"/>
      <c r="O163" s="2"/>
      <c r="P163" s="2"/>
      <c r="Q163" s="2"/>
      <c r="R163" s="2"/>
      <c r="S163" s="2">
        <v>1.6</v>
      </c>
      <c r="T163" s="2"/>
      <c r="U163" s="2"/>
      <c r="V163" s="2"/>
      <c r="W163" s="2"/>
      <c r="X163" s="2"/>
      <c r="Y163" s="2"/>
      <c r="Z163" s="2"/>
    </row>
    <row r="164" spans="1:26" ht="13.15" customHeight="1">
      <c r="A164" s="2"/>
      <c r="B164" s="2"/>
      <c r="C164" s="2"/>
      <c r="D164" s="2"/>
      <c r="E164" s="2"/>
      <c r="F164" s="2" t="s">
        <v>369</v>
      </c>
      <c r="G164" s="2"/>
      <c r="H164" s="2"/>
      <c r="I164" s="2"/>
      <c r="J164" s="2">
        <v>2006</v>
      </c>
      <c r="K164" s="2"/>
      <c r="L164" s="2"/>
      <c r="M164" s="2"/>
      <c r="N164" s="2"/>
      <c r="O164" s="2"/>
      <c r="P164" s="2"/>
      <c r="Q164" s="2"/>
      <c r="R164" s="2"/>
      <c r="S164" s="2">
        <v>2.4300000000000002</v>
      </c>
      <c r="T164" s="2"/>
      <c r="U164" s="2"/>
      <c r="V164" s="2"/>
      <c r="W164" s="2"/>
      <c r="X164" s="2"/>
      <c r="Y164" s="2"/>
      <c r="Z164" s="2"/>
    </row>
    <row r="165" spans="1:26" ht="13.15" customHeight="1">
      <c r="A165" s="2"/>
      <c r="B165" s="2"/>
      <c r="C165" s="2"/>
      <c r="D165" s="2"/>
      <c r="E165" s="2"/>
      <c r="F165" s="2" t="s">
        <v>963</v>
      </c>
      <c r="G165" s="2"/>
      <c r="H165" s="2"/>
      <c r="I165" s="2"/>
      <c r="J165" s="2">
        <v>2006</v>
      </c>
      <c r="K165" s="2"/>
      <c r="L165" s="2"/>
      <c r="M165" s="2"/>
      <c r="N165" s="2"/>
      <c r="O165" s="2"/>
      <c r="P165" s="2"/>
      <c r="Q165" s="2"/>
      <c r="R165" s="2"/>
      <c r="S165" s="2">
        <v>1</v>
      </c>
      <c r="T165" s="2"/>
      <c r="U165" s="2"/>
      <c r="V165" s="2"/>
      <c r="W165" s="2"/>
      <c r="X165" s="2"/>
      <c r="Y165" s="2"/>
      <c r="Z165" s="2"/>
    </row>
    <row r="166" spans="1:26" ht="13.15" customHeight="1">
      <c r="A166" s="2"/>
      <c r="B166" s="2"/>
      <c r="C166" s="2"/>
      <c r="D166" s="2"/>
      <c r="E166" s="2"/>
      <c r="F166" s="2" t="s">
        <v>1031</v>
      </c>
      <c r="G166" s="2"/>
      <c r="H166" s="2"/>
      <c r="I166" s="2"/>
      <c r="J166" s="2">
        <v>2006</v>
      </c>
      <c r="K166" s="2"/>
      <c r="L166" s="2"/>
      <c r="M166" s="2"/>
      <c r="N166" s="2"/>
      <c r="O166" s="2"/>
      <c r="P166" s="2"/>
      <c r="Q166" s="2"/>
      <c r="R166" s="2"/>
      <c r="S166" s="2">
        <v>1.9</v>
      </c>
      <c r="T166" s="2"/>
      <c r="U166" s="2"/>
      <c r="V166" s="2"/>
      <c r="W166" s="2"/>
      <c r="X166" s="2"/>
      <c r="Y166" s="2"/>
      <c r="Z166" s="2"/>
    </row>
    <row r="167" spans="1:26" ht="13.15" customHeight="1">
      <c r="A167" s="2"/>
      <c r="B167" s="2"/>
      <c r="C167" s="2"/>
      <c r="D167" s="2"/>
      <c r="E167" s="2"/>
      <c r="F167" s="2" t="s">
        <v>1121</v>
      </c>
      <c r="G167" s="2"/>
      <c r="H167" s="2"/>
      <c r="I167" s="2"/>
      <c r="J167" s="2">
        <v>2006</v>
      </c>
      <c r="K167" s="2"/>
      <c r="L167" s="2"/>
      <c r="M167" s="2"/>
      <c r="N167" s="2"/>
      <c r="O167" s="2"/>
      <c r="P167" s="2"/>
      <c r="Q167" s="2"/>
      <c r="R167" s="2"/>
      <c r="S167" s="2">
        <v>1</v>
      </c>
      <c r="T167" s="2"/>
      <c r="U167" s="2"/>
      <c r="V167" s="2"/>
      <c r="W167" s="2"/>
      <c r="X167" s="2"/>
      <c r="Y167" s="2"/>
      <c r="Z167" s="2"/>
    </row>
    <row r="168" spans="1:26" ht="13.15" customHeight="1">
      <c r="A168" s="2"/>
      <c r="B168" s="2"/>
      <c r="C168" s="2"/>
      <c r="D168" s="2"/>
      <c r="E168" s="2"/>
      <c r="F168" s="2" t="s">
        <v>962</v>
      </c>
      <c r="G168" s="2"/>
      <c r="H168" s="2"/>
      <c r="I168" s="2"/>
      <c r="J168" s="2">
        <v>2006</v>
      </c>
      <c r="K168" s="2"/>
      <c r="L168" s="2"/>
      <c r="M168" s="2"/>
      <c r="N168" s="2"/>
      <c r="O168" s="2"/>
      <c r="P168" s="2"/>
      <c r="Q168" s="2"/>
      <c r="R168" s="2"/>
      <c r="S168" s="2">
        <v>1.35</v>
      </c>
      <c r="T168" s="2"/>
      <c r="U168" s="2"/>
      <c r="V168" s="2"/>
      <c r="W168" s="2"/>
      <c r="X168" s="2"/>
      <c r="Y168" s="2"/>
      <c r="Z168" s="2"/>
    </row>
    <row r="169" spans="1:26" ht="13.15" customHeight="1">
      <c r="A169" s="2"/>
      <c r="B169" s="2"/>
      <c r="C169" s="2"/>
      <c r="D169" s="2"/>
      <c r="E169" s="2"/>
      <c r="F169" s="2" t="s">
        <v>1113</v>
      </c>
      <c r="G169" s="2"/>
      <c r="H169" s="2"/>
      <c r="I169" s="2"/>
      <c r="J169" s="2">
        <v>2006</v>
      </c>
      <c r="K169" s="2"/>
      <c r="L169" s="2"/>
      <c r="M169" s="2"/>
      <c r="N169" s="2"/>
      <c r="O169" s="2"/>
      <c r="P169" s="2"/>
      <c r="Q169" s="2"/>
      <c r="R169" s="2"/>
      <c r="S169" s="2">
        <v>1.04</v>
      </c>
      <c r="T169" s="2"/>
      <c r="U169" s="2"/>
      <c r="V169" s="2"/>
      <c r="W169" s="2"/>
      <c r="X169" s="2"/>
      <c r="Y169" s="2"/>
      <c r="Z169" s="2"/>
    </row>
    <row r="170" spans="1:26" ht="13.15" customHeight="1">
      <c r="A170" s="2"/>
      <c r="B170" s="2" t="s">
        <v>1122</v>
      </c>
      <c r="C170" s="2" t="s">
        <v>1123</v>
      </c>
      <c r="D170" s="2" t="s">
        <v>463</v>
      </c>
      <c r="E170" s="2" t="s">
        <v>955</v>
      </c>
      <c r="F170" s="2"/>
      <c r="G170" s="2"/>
      <c r="H170" s="2" t="s">
        <v>1116</v>
      </c>
      <c r="I170" s="2" t="s">
        <v>956</v>
      </c>
      <c r="J170" s="2">
        <v>2006</v>
      </c>
      <c r="K170" s="2"/>
      <c r="L170" s="2" t="s">
        <v>425</v>
      </c>
      <c r="M170" s="2"/>
      <c r="N170" s="2"/>
      <c r="O170" s="2"/>
      <c r="P170" s="2"/>
      <c r="Q170" s="2"/>
      <c r="R170" s="2"/>
      <c r="S170" s="2"/>
      <c r="T170" s="2"/>
      <c r="U170" s="2" t="s">
        <v>55</v>
      </c>
      <c r="V170" s="2" t="s">
        <v>425</v>
      </c>
      <c r="W170" s="2"/>
      <c r="X170" s="2"/>
      <c r="Y170" s="2"/>
      <c r="Z170" s="2"/>
    </row>
    <row r="171" spans="1:26" ht="13.15" customHeight="1">
      <c r="A171" s="2"/>
      <c r="B171" s="2"/>
      <c r="C171" s="2"/>
      <c r="D171" s="2"/>
      <c r="E171" s="2"/>
      <c r="F171" s="2" t="s">
        <v>1121</v>
      </c>
      <c r="G171" s="2"/>
      <c r="H171" s="2"/>
      <c r="I171" s="2"/>
      <c r="J171" s="2">
        <v>2006</v>
      </c>
      <c r="K171" s="2" t="s">
        <v>967</v>
      </c>
      <c r="L171" s="2"/>
      <c r="M171" s="2"/>
      <c r="N171" s="2"/>
      <c r="O171" s="2"/>
      <c r="P171" s="2"/>
      <c r="Q171" s="2"/>
      <c r="R171" s="2" t="s">
        <v>1124</v>
      </c>
      <c r="S171" s="2">
        <v>1</v>
      </c>
      <c r="T171" s="2" t="s">
        <v>1125</v>
      </c>
      <c r="U171" s="2"/>
      <c r="V171" s="2"/>
      <c r="W171" s="2"/>
      <c r="X171" s="2"/>
      <c r="Y171" s="2"/>
      <c r="Z171" s="2"/>
    </row>
    <row r="172" spans="1:26" ht="13.15" customHeight="1">
      <c r="A172" s="2"/>
      <c r="B172" s="2"/>
      <c r="C172" s="2"/>
      <c r="D172" s="2"/>
      <c r="E172" s="2"/>
      <c r="F172" s="2" t="s">
        <v>369</v>
      </c>
      <c r="G172" s="2"/>
      <c r="H172" s="2"/>
      <c r="I172" s="2"/>
      <c r="J172" s="2">
        <v>2006</v>
      </c>
      <c r="K172" s="2"/>
      <c r="L172" s="2"/>
      <c r="M172" s="2"/>
      <c r="N172" s="2"/>
      <c r="O172" s="2"/>
      <c r="P172" s="2"/>
      <c r="Q172" s="2"/>
      <c r="R172" s="2"/>
      <c r="S172" s="2">
        <v>3.2</v>
      </c>
      <c r="T172" s="2"/>
      <c r="U172" s="2"/>
      <c r="V172" s="2"/>
      <c r="W172" s="2"/>
      <c r="X172" s="2"/>
      <c r="Y172" s="2"/>
      <c r="Z172" s="2"/>
    </row>
    <row r="173" spans="1:26" ht="13.15" customHeight="1">
      <c r="A173" s="2"/>
      <c r="B173" s="2"/>
      <c r="C173" s="2"/>
      <c r="D173" s="2"/>
      <c r="E173" s="2"/>
      <c r="F173" s="2" t="s">
        <v>1036</v>
      </c>
      <c r="G173" s="2"/>
      <c r="H173" s="2"/>
      <c r="I173" s="2"/>
      <c r="J173" s="2">
        <v>2006</v>
      </c>
      <c r="K173" s="2"/>
      <c r="L173" s="2"/>
      <c r="M173" s="2"/>
      <c r="N173" s="2"/>
      <c r="O173" s="2"/>
      <c r="P173" s="2"/>
      <c r="Q173" s="2"/>
      <c r="R173" s="2"/>
      <c r="S173" s="2">
        <v>10</v>
      </c>
      <c r="T173" s="2"/>
      <c r="U173" s="2"/>
      <c r="V173" s="2"/>
      <c r="W173" s="2"/>
      <c r="X173" s="2"/>
      <c r="Y173" s="2"/>
      <c r="Z173" s="2"/>
    </row>
    <row r="174" spans="1:26" ht="13.15" customHeight="1">
      <c r="A174" s="2"/>
      <c r="B174" s="2"/>
      <c r="C174" s="2"/>
      <c r="D174" s="2"/>
      <c r="E174" s="2"/>
      <c r="F174" s="2" t="s">
        <v>962</v>
      </c>
      <c r="G174" s="2"/>
      <c r="H174" s="2"/>
      <c r="I174" s="2"/>
      <c r="J174" s="2">
        <v>2006</v>
      </c>
      <c r="K174" s="2"/>
      <c r="L174" s="2"/>
      <c r="M174" s="2"/>
      <c r="N174" s="2"/>
      <c r="O174" s="2"/>
      <c r="P174" s="2"/>
      <c r="Q174" s="2"/>
      <c r="R174" s="2"/>
      <c r="S174" s="2">
        <v>10</v>
      </c>
      <c r="T174" s="2"/>
      <c r="U174" s="2"/>
      <c r="V174" s="2"/>
      <c r="W174" s="2"/>
      <c r="X174" s="2"/>
      <c r="Y174" s="2"/>
      <c r="Z174" s="2"/>
    </row>
    <row r="175" spans="1:26" ht="13.15" customHeight="1">
      <c r="A175" s="2"/>
      <c r="B175" s="2"/>
      <c r="C175" s="2"/>
      <c r="D175" s="2"/>
      <c r="E175" s="2"/>
      <c r="F175" s="2" t="s">
        <v>1113</v>
      </c>
      <c r="G175" s="2"/>
      <c r="H175" s="2"/>
      <c r="I175" s="2"/>
      <c r="J175" s="2">
        <v>2006</v>
      </c>
      <c r="K175" s="2"/>
      <c r="L175" s="2"/>
      <c r="M175" s="2"/>
      <c r="N175" s="2"/>
      <c r="O175" s="2"/>
      <c r="P175" s="2"/>
      <c r="Q175" s="2"/>
      <c r="R175" s="2"/>
      <c r="S175" s="2">
        <v>1.04</v>
      </c>
      <c r="T175" s="2"/>
      <c r="U175" s="2"/>
      <c r="V175" s="2"/>
      <c r="W175" s="2"/>
      <c r="X175" s="2"/>
      <c r="Y175" s="2"/>
      <c r="Z175" s="2"/>
    </row>
    <row r="176" spans="1:26" ht="13.15" customHeight="1">
      <c r="A176" s="2"/>
      <c r="B176" s="2" t="s">
        <v>1126</v>
      </c>
      <c r="C176" s="2" t="s">
        <v>1127</v>
      </c>
      <c r="D176" s="2" t="s">
        <v>463</v>
      </c>
      <c r="E176" s="2" t="s">
        <v>955</v>
      </c>
      <c r="F176" s="2"/>
      <c r="G176" s="2"/>
      <c r="H176" s="2" t="s">
        <v>1128</v>
      </c>
      <c r="I176" s="6" t="s">
        <v>1618</v>
      </c>
      <c r="J176" s="2">
        <v>2006</v>
      </c>
      <c r="K176" s="2"/>
      <c r="L176" s="2" t="s">
        <v>425</v>
      </c>
      <c r="M176" s="2"/>
      <c r="N176" s="2"/>
      <c r="O176" s="2"/>
      <c r="P176" s="2"/>
      <c r="Q176" s="2"/>
      <c r="R176" s="2"/>
      <c r="S176" s="2"/>
      <c r="T176" s="2"/>
      <c r="U176" s="2">
        <v>30</v>
      </c>
      <c r="V176" s="2">
        <v>1</v>
      </c>
      <c r="W176" s="2"/>
      <c r="X176" s="2"/>
      <c r="Y176" s="2">
        <v>2100</v>
      </c>
      <c r="Z176" s="2"/>
    </row>
    <row r="177" spans="1:26" ht="13.15" customHeight="1">
      <c r="A177" s="2"/>
      <c r="B177" s="2"/>
      <c r="C177" s="2"/>
      <c r="D177" s="2"/>
      <c r="E177" s="2"/>
      <c r="F177" s="2" t="s">
        <v>369</v>
      </c>
      <c r="G177" s="2"/>
      <c r="H177" s="2"/>
      <c r="I177" s="2"/>
      <c r="J177" s="2">
        <v>2006</v>
      </c>
      <c r="K177" s="2" t="s">
        <v>967</v>
      </c>
      <c r="L177" s="2"/>
      <c r="M177" s="2"/>
      <c r="N177" s="2"/>
      <c r="O177" s="2"/>
      <c r="P177" s="2"/>
      <c r="Q177" s="2"/>
      <c r="R177" s="4">
        <v>27.59</v>
      </c>
      <c r="S177" s="9">
        <v>2</v>
      </c>
      <c r="T177" s="2">
        <v>150</v>
      </c>
      <c r="U177" s="2"/>
      <c r="V177" s="2"/>
      <c r="W177" s="2">
        <v>60</v>
      </c>
      <c r="X177" s="2"/>
      <c r="Y177" s="2"/>
      <c r="Z177" s="2"/>
    </row>
    <row r="178" spans="1:26" ht="13.15" customHeight="1">
      <c r="A178" s="2"/>
      <c r="B178" s="2"/>
      <c r="C178" s="2"/>
      <c r="D178" s="2"/>
      <c r="E178" s="2"/>
      <c r="F178" s="2" t="s">
        <v>962</v>
      </c>
      <c r="G178" s="2"/>
      <c r="H178" s="2"/>
      <c r="I178" s="2"/>
      <c r="J178" s="2">
        <v>2006</v>
      </c>
      <c r="K178" s="2"/>
      <c r="L178" s="2"/>
      <c r="M178" s="2"/>
      <c r="N178" s="2"/>
      <c r="O178" s="2"/>
      <c r="P178" s="2"/>
      <c r="Q178" s="2"/>
      <c r="R178" s="2"/>
      <c r="S178" s="9">
        <v>4.5</v>
      </c>
      <c r="T178" s="2"/>
      <c r="U178" s="2"/>
      <c r="V178" s="2"/>
      <c r="W178" s="2"/>
      <c r="X178" s="2"/>
      <c r="Y178" s="2"/>
      <c r="Z178" s="2"/>
    </row>
    <row r="179" spans="1:26" ht="13.15" customHeight="1">
      <c r="A179" s="2"/>
      <c r="B179" s="2"/>
      <c r="C179" s="2"/>
      <c r="D179" s="2"/>
      <c r="E179" s="2"/>
      <c r="F179" s="6" t="s">
        <v>1617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10">
        <v>0.67</v>
      </c>
      <c r="T179" s="2"/>
      <c r="U179" s="2"/>
      <c r="V179" s="2"/>
      <c r="W179" s="2"/>
      <c r="X179" s="2"/>
      <c r="Y179" s="2"/>
      <c r="Z179" s="2"/>
    </row>
    <row r="180" spans="1:26" ht="13.15" customHeight="1">
      <c r="A180" s="2"/>
      <c r="B180" s="2"/>
      <c r="C180" s="2"/>
      <c r="D180" s="2"/>
      <c r="E180" s="2"/>
      <c r="F180" s="6" t="s">
        <v>1149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10">
        <v>0.23</v>
      </c>
      <c r="T180" s="2"/>
      <c r="U180" s="2"/>
      <c r="V180" s="2"/>
      <c r="W180" s="2"/>
      <c r="X180" s="2"/>
      <c r="Y180" s="2"/>
      <c r="Z180" s="2"/>
    </row>
    <row r="181" spans="1:26" ht="13.15" customHeight="1">
      <c r="A181" s="2"/>
      <c r="B181" s="2"/>
      <c r="C181" s="2"/>
      <c r="D181" s="2"/>
      <c r="E181" s="2"/>
      <c r="F181" s="6" t="s">
        <v>1619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10">
        <v>0.17</v>
      </c>
      <c r="T181" s="2"/>
      <c r="U181" s="2"/>
      <c r="V181" s="2"/>
      <c r="W181" s="2"/>
      <c r="X181" s="2"/>
      <c r="Y181" s="2"/>
      <c r="Z181" s="2"/>
    </row>
    <row r="182" spans="1:26" ht="13.15" customHeight="1">
      <c r="A182" s="2"/>
      <c r="B182" s="2" t="s">
        <v>1130</v>
      </c>
      <c r="C182" s="2" t="s">
        <v>1131</v>
      </c>
      <c r="D182" s="2" t="s">
        <v>463</v>
      </c>
      <c r="E182" s="2" t="s">
        <v>955</v>
      </c>
      <c r="F182" s="2"/>
      <c r="G182" s="2"/>
      <c r="H182" s="2" t="s">
        <v>1128</v>
      </c>
      <c r="I182" s="2" t="s">
        <v>1620</v>
      </c>
      <c r="J182" s="2">
        <v>2006</v>
      </c>
      <c r="K182" s="2"/>
      <c r="L182" s="2" t="s">
        <v>425</v>
      </c>
      <c r="M182" s="2"/>
      <c r="N182" s="2"/>
      <c r="O182" s="2"/>
      <c r="P182" s="2"/>
      <c r="Q182" s="2"/>
      <c r="R182" s="2"/>
      <c r="S182" s="11"/>
      <c r="T182" s="2"/>
      <c r="U182" s="2">
        <v>30</v>
      </c>
      <c r="V182" s="2">
        <v>1</v>
      </c>
      <c r="W182" s="2"/>
      <c r="X182" s="2"/>
      <c r="Y182" s="2"/>
      <c r="Z182" s="2"/>
    </row>
    <row r="183" spans="1:26" ht="13.15" customHeight="1">
      <c r="A183" s="2"/>
      <c r="B183" s="2"/>
      <c r="C183" s="2"/>
      <c r="D183" s="2"/>
      <c r="E183" s="2"/>
      <c r="F183" s="2" t="s">
        <v>369</v>
      </c>
      <c r="G183" s="2"/>
      <c r="H183" s="2"/>
      <c r="I183" s="2"/>
      <c r="J183" s="2" t="s">
        <v>269</v>
      </c>
      <c r="K183" s="2" t="s">
        <v>967</v>
      </c>
      <c r="L183" s="2"/>
      <c r="M183" s="2"/>
      <c r="N183" s="2"/>
      <c r="O183" s="2"/>
      <c r="P183" s="2"/>
      <c r="Q183" s="2"/>
      <c r="R183" s="15">
        <v>33.107999999999997</v>
      </c>
      <c r="S183" s="15">
        <v>1.8375000000000001</v>
      </c>
      <c r="T183" s="2">
        <v>190</v>
      </c>
      <c r="U183" s="2"/>
      <c r="V183" s="2"/>
      <c r="W183" s="2">
        <v>60</v>
      </c>
      <c r="X183" s="2"/>
      <c r="Y183" s="2"/>
      <c r="Z183" s="2"/>
    </row>
    <row r="184" spans="1:26" ht="13.15" customHeight="1">
      <c r="A184" s="2"/>
      <c r="B184" s="2"/>
      <c r="C184" s="2"/>
      <c r="D184" s="2"/>
      <c r="E184" s="2"/>
      <c r="F184" s="2" t="s">
        <v>962</v>
      </c>
      <c r="G184" s="2"/>
      <c r="H184" s="2"/>
      <c r="I184" s="2"/>
      <c r="J184" s="2" t="s">
        <v>269</v>
      </c>
      <c r="K184" s="2"/>
      <c r="L184" s="2"/>
      <c r="M184" s="2"/>
      <c r="N184" s="2"/>
      <c r="O184" s="2"/>
      <c r="P184" s="2"/>
      <c r="Q184" s="2"/>
      <c r="R184" s="2"/>
      <c r="S184" s="15">
        <v>3.3749999999999996</v>
      </c>
      <c r="T184" s="2"/>
      <c r="U184" s="2"/>
      <c r="V184" s="2"/>
      <c r="W184" s="2"/>
      <c r="X184" s="2"/>
      <c r="Y184" s="2"/>
      <c r="Z184" s="2"/>
    </row>
    <row r="185" spans="1:26" ht="13.15" customHeight="1">
      <c r="A185" s="2"/>
      <c r="B185" s="2"/>
      <c r="C185" s="2"/>
      <c r="D185" s="2"/>
      <c r="E185" s="2"/>
      <c r="F185" s="6" t="s">
        <v>1617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10">
        <v>0.67</v>
      </c>
      <c r="T185" s="2"/>
      <c r="U185" s="2"/>
      <c r="V185" s="2"/>
      <c r="W185" s="2"/>
      <c r="X185" s="2"/>
      <c r="Y185" s="2"/>
      <c r="Z185" s="2"/>
    </row>
    <row r="186" spans="1:26" ht="13.15" customHeight="1">
      <c r="A186" s="2"/>
      <c r="B186" s="2"/>
      <c r="C186" s="2"/>
      <c r="D186" s="2"/>
      <c r="E186" s="2"/>
      <c r="F186" s="6" t="s">
        <v>1149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10">
        <v>0.23</v>
      </c>
      <c r="T186" s="2"/>
      <c r="U186" s="2"/>
      <c r="V186" s="2"/>
      <c r="W186" s="2"/>
      <c r="X186" s="2"/>
      <c r="Y186" s="2"/>
      <c r="Z186" s="2"/>
    </row>
    <row r="187" spans="1:26" ht="13.15" customHeight="1">
      <c r="A187" s="2"/>
      <c r="B187" s="2"/>
      <c r="C187" s="2"/>
      <c r="D187" s="2"/>
      <c r="E187" s="2"/>
      <c r="F187" s="6" t="s">
        <v>1619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10">
        <v>0.17</v>
      </c>
      <c r="T187" s="2"/>
      <c r="U187" s="2"/>
      <c r="V187" s="2"/>
      <c r="W187" s="2"/>
      <c r="X187" s="2"/>
      <c r="Y187" s="2"/>
      <c r="Z187" s="2"/>
    </row>
    <row r="188" spans="1:26" ht="13.15" customHeight="1">
      <c r="A188" s="2"/>
      <c r="B188" s="2" t="s">
        <v>1132</v>
      </c>
      <c r="C188" s="2" t="s">
        <v>1133</v>
      </c>
      <c r="D188" s="2" t="s">
        <v>463</v>
      </c>
      <c r="E188" s="2" t="s">
        <v>955</v>
      </c>
      <c r="F188" s="2"/>
      <c r="G188" s="2"/>
      <c r="H188" s="2" t="s">
        <v>1128</v>
      </c>
      <c r="I188" s="2" t="s">
        <v>1620</v>
      </c>
      <c r="J188" s="2">
        <v>2006</v>
      </c>
      <c r="K188" s="2"/>
      <c r="L188" s="2" t="s">
        <v>425</v>
      </c>
      <c r="M188" s="2"/>
      <c r="N188" s="2"/>
      <c r="O188" s="2"/>
      <c r="P188" s="2"/>
      <c r="Q188" s="2"/>
      <c r="R188" s="2"/>
      <c r="S188" s="11"/>
      <c r="T188" s="2"/>
      <c r="U188" s="2">
        <v>30</v>
      </c>
      <c r="V188" s="2">
        <v>1</v>
      </c>
      <c r="W188" s="2"/>
      <c r="X188" s="2"/>
      <c r="Y188" s="2">
        <v>2070</v>
      </c>
      <c r="Z188" s="2"/>
    </row>
    <row r="189" spans="1:26" ht="13.15" customHeight="1">
      <c r="A189" s="2"/>
      <c r="B189" s="2"/>
      <c r="C189" s="2"/>
      <c r="D189" s="2"/>
      <c r="E189" s="2"/>
      <c r="F189" s="2" t="s">
        <v>369</v>
      </c>
      <c r="G189" s="2"/>
      <c r="H189" s="2"/>
      <c r="I189" s="2"/>
      <c r="J189" s="2" t="s">
        <v>269</v>
      </c>
      <c r="K189" s="2" t="s">
        <v>967</v>
      </c>
      <c r="L189" s="2"/>
      <c r="M189" s="2"/>
      <c r="N189" s="2"/>
      <c r="O189" s="2"/>
      <c r="P189" s="2"/>
      <c r="Q189" s="2"/>
      <c r="R189" s="2">
        <f>R183*Sheet1!B2</f>
        <v>43.040399999999998</v>
      </c>
      <c r="S189" s="11">
        <v>1.8587578333333334</v>
      </c>
      <c r="T189" s="12">
        <f>T183*Sheet1!B6</f>
        <v>243.44027777777777</v>
      </c>
      <c r="U189" s="2"/>
      <c r="V189" s="2"/>
      <c r="W189" s="15">
        <v>97.14</v>
      </c>
      <c r="X189" s="2"/>
      <c r="Y189" s="2"/>
      <c r="Z189" s="2"/>
    </row>
    <row r="190" spans="1:26" ht="13.15" customHeight="1">
      <c r="A190" s="2"/>
      <c r="B190" s="2"/>
      <c r="C190" s="2"/>
      <c r="D190" s="2"/>
      <c r="E190" s="2"/>
      <c r="F190" s="2" t="s">
        <v>962</v>
      </c>
      <c r="G190" s="2"/>
      <c r="H190" s="2"/>
      <c r="I190" s="2"/>
      <c r="J190" s="2" t="s">
        <v>269</v>
      </c>
      <c r="K190" s="2"/>
      <c r="L190" s="2"/>
      <c r="M190" s="2"/>
      <c r="N190" s="2"/>
      <c r="O190" s="2"/>
      <c r="P190" s="2"/>
      <c r="Q190" s="2"/>
      <c r="R190" s="2"/>
      <c r="S190" s="11">
        <v>3.7041709090909083</v>
      </c>
      <c r="T190" s="2"/>
      <c r="U190" s="2"/>
      <c r="V190" s="2"/>
      <c r="W190" s="2"/>
      <c r="X190" s="2"/>
      <c r="Y190" s="2"/>
      <c r="Z190" s="2"/>
    </row>
    <row r="191" spans="1:26" ht="13.15" customHeight="1">
      <c r="A191" s="2"/>
      <c r="B191" s="2"/>
      <c r="C191" s="2"/>
      <c r="D191" s="2"/>
      <c r="E191" s="2"/>
      <c r="F191" s="6" t="s">
        <v>1617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10">
        <v>0.67</v>
      </c>
      <c r="T191" s="2"/>
      <c r="U191" s="2"/>
      <c r="V191" s="2"/>
      <c r="W191" s="2"/>
      <c r="X191" s="2"/>
      <c r="Y191" s="2"/>
      <c r="Z191" s="2"/>
    </row>
    <row r="192" spans="1:26" ht="13.15" customHeight="1">
      <c r="A192" s="2"/>
      <c r="B192" s="2"/>
      <c r="C192" s="2"/>
      <c r="D192" s="2"/>
      <c r="E192" s="2"/>
      <c r="F192" s="6" t="s">
        <v>1149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10">
        <v>0.23</v>
      </c>
      <c r="T192" s="2"/>
      <c r="U192" s="2"/>
      <c r="V192" s="2"/>
      <c r="W192" s="2"/>
      <c r="X192" s="2"/>
      <c r="Y192" s="2"/>
      <c r="Z192" s="2"/>
    </row>
    <row r="193" spans="1:26" ht="13.15" customHeight="1">
      <c r="A193" s="2"/>
      <c r="B193" s="2"/>
      <c r="C193" s="2"/>
      <c r="D193" s="2"/>
      <c r="E193" s="2"/>
      <c r="F193" s="6" t="s">
        <v>1619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10">
        <v>0.17</v>
      </c>
      <c r="T193" s="2"/>
      <c r="U193" s="2"/>
      <c r="V193" s="2"/>
      <c r="W193" s="2"/>
      <c r="X193" s="2"/>
      <c r="Y193" s="2"/>
      <c r="Z193" s="2"/>
    </row>
    <row r="194" spans="1:26" s="17" customFormat="1" ht="13.15" customHeight="1">
      <c r="A194" s="16"/>
      <c r="B194" s="16" t="s">
        <v>1633</v>
      </c>
      <c r="C194" s="16" t="s">
        <v>1629</v>
      </c>
      <c r="D194" s="16" t="s">
        <v>463</v>
      </c>
      <c r="E194" s="16" t="s">
        <v>955</v>
      </c>
      <c r="F194" s="6"/>
      <c r="G194" s="16"/>
      <c r="H194" s="16" t="s">
        <v>1128</v>
      </c>
      <c r="I194" s="16" t="s">
        <v>1618</v>
      </c>
      <c r="J194" s="16">
        <v>2006</v>
      </c>
      <c r="K194" s="16"/>
      <c r="L194" s="16" t="s">
        <v>425</v>
      </c>
      <c r="M194" s="16"/>
      <c r="N194" s="16"/>
      <c r="O194" s="16"/>
      <c r="P194" s="16"/>
      <c r="Q194" s="16"/>
      <c r="R194" s="16"/>
      <c r="S194" s="10"/>
      <c r="T194" s="16"/>
      <c r="U194" s="16">
        <v>30</v>
      </c>
      <c r="V194" s="16">
        <v>1</v>
      </c>
      <c r="W194" s="16"/>
      <c r="X194" s="16"/>
      <c r="Y194" s="16">
        <v>2100</v>
      </c>
      <c r="Z194" s="16"/>
    </row>
    <row r="195" spans="1:26" s="17" customFormat="1" ht="13.15" customHeight="1">
      <c r="A195" s="16"/>
      <c r="B195" s="16"/>
      <c r="C195" s="16"/>
      <c r="D195" s="16"/>
      <c r="E195" s="16"/>
      <c r="F195" s="6" t="s">
        <v>369</v>
      </c>
      <c r="G195" s="16"/>
      <c r="H195" s="16" t="s">
        <v>1628</v>
      </c>
      <c r="I195" s="16"/>
      <c r="J195" s="16">
        <v>2006</v>
      </c>
      <c r="K195" s="16" t="s">
        <v>967</v>
      </c>
      <c r="L195" s="16">
        <v>0.15</v>
      </c>
      <c r="M195" s="16"/>
      <c r="N195" s="16"/>
      <c r="O195" s="16"/>
      <c r="P195" s="16"/>
      <c r="Q195" s="16"/>
      <c r="R195" s="16">
        <v>11.28</v>
      </c>
      <c r="S195" s="10">
        <v>2.39</v>
      </c>
      <c r="T195" s="16">
        <v>150</v>
      </c>
      <c r="U195" s="16"/>
      <c r="V195" s="16"/>
      <c r="W195" s="16">
        <v>229</v>
      </c>
      <c r="X195" s="16"/>
      <c r="Y195" s="16"/>
      <c r="Z195" s="16"/>
    </row>
    <row r="196" spans="1:26" s="17" customFormat="1" ht="13.15" customHeight="1">
      <c r="A196" s="16"/>
      <c r="B196" s="16"/>
      <c r="C196" s="16"/>
      <c r="D196" s="16"/>
      <c r="E196" s="16"/>
      <c r="F196" s="6" t="s">
        <v>962</v>
      </c>
      <c r="G196" s="16"/>
      <c r="H196" s="16"/>
      <c r="I196" s="16"/>
      <c r="J196" s="16">
        <v>2006</v>
      </c>
      <c r="K196" s="16"/>
      <c r="L196" s="16"/>
      <c r="M196" s="16"/>
      <c r="N196" s="16"/>
      <c r="O196" s="16"/>
      <c r="P196" s="16"/>
      <c r="Q196" s="16"/>
      <c r="R196" s="16"/>
      <c r="S196" s="10">
        <v>4.3899999999999997</v>
      </c>
      <c r="T196" s="16"/>
      <c r="U196" s="16"/>
      <c r="V196" s="16"/>
      <c r="W196" s="16"/>
      <c r="X196" s="16"/>
      <c r="Y196" s="16"/>
      <c r="Z196" s="16"/>
    </row>
    <row r="197" spans="1:26" s="17" customFormat="1" ht="13.15" customHeight="1">
      <c r="A197" s="16"/>
      <c r="B197" s="16"/>
      <c r="C197" s="16"/>
      <c r="D197" s="16"/>
      <c r="E197" s="16"/>
      <c r="F197" s="6" t="s">
        <v>1617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0">
        <v>0.57999999999999996</v>
      </c>
      <c r="T197" s="16"/>
      <c r="U197" s="16"/>
      <c r="V197" s="16"/>
      <c r="W197" s="16"/>
      <c r="X197" s="16"/>
      <c r="Y197" s="16"/>
      <c r="Z197" s="16"/>
    </row>
    <row r="198" spans="1:26" s="17" customFormat="1" ht="13.15" customHeight="1">
      <c r="A198" s="16"/>
      <c r="B198" s="16"/>
      <c r="C198" s="16"/>
      <c r="D198" s="16"/>
      <c r="E198" s="16"/>
      <c r="F198" s="6" t="s">
        <v>1149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0">
        <v>0.2</v>
      </c>
      <c r="T198" s="16"/>
      <c r="U198" s="16"/>
      <c r="V198" s="16"/>
      <c r="W198" s="16"/>
      <c r="X198" s="16"/>
      <c r="Y198" s="16"/>
      <c r="Z198" s="16"/>
    </row>
    <row r="199" spans="1:26" s="17" customFormat="1" ht="13.15" customHeight="1">
      <c r="A199" s="16"/>
      <c r="B199" s="16"/>
      <c r="C199" s="16"/>
      <c r="D199" s="16"/>
      <c r="E199" s="16"/>
      <c r="F199" s="6" t="s">
        <v>1619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0">
        <v>0.16</v>
      </c>
      <c r="T199" s="16"/>
      <c r="U199" s="16"/>
      <c r="V199" s="16"/>
      <c r="W199" s="16"/>
      <c r="X199" s="16"/>
      <c r="Y199" s="16"/>
      <c r="Z199" s="16"/>
    </row>
    <row r="200" spans="1:26" s="17" customFormat="1" ht="13.15" customHeight="1">
      <c r="A200" s="16"/>
      <c r="B200" s="16"/>
      <c r="C200" s="16"/>
      <c r="D200" s="16"/>
      <c r="E200" s="16"/>
      <c r="F200" s="6" t="s">
        <v>1628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0">
        <v>0.1</v>
      </c>
      <c r="T200" s="16"/>
      <c r="U200" s="16"/>
      <c r="V200" s="16"/>
      <c r="W200" s="16"/>
      <c r="X200" s="16"/>
      <c r="Y200" s="16"/>
      <c r="Z200" s="16"/>
    </row>
    <row r="201" spans="1:26" s="17" customFormat="1" ht="13.15" customHeight="1">
      <c r="A201" s="16"/>
      <c r="B201" s="16" t="s">
        <v>1634</v>
      </c>
      <c r="C201" s="16" t="s">
        <v>1630</v>
      </c>
      <c r="D201" s="16" t="s">
        <v>463</v>
      </c>
      <c r="E201" s="16" t="s">
        <v>955</v>
      </c>
      <c r="F201" s="16"/>
      <c r="G201" s="16"/>
      <c r="H201" s="16" t="s">
        <v>1128</v>
      </c>
      <c r="I201" s="16" t="s">
        <v>1620</v>
      </c>
      <c r="J201" s="16">
        <v>2006</v>
      </c>
      <c r="K201" s="16"/>
      <c r="L201" s="16" t="s">
        <v>425</v>
      </c>
      <c r="M201" s="16"/>
      <c r="N201" s="16"/>
      <c r="O201" s="16"/>
      <c r="P201" s="16"/>
      <c r="Q201" s="16"/>
      <c r="R201" s="16"/>
      <c r="S201" s="18"/>
      <c r="T201" s="16"/>
      <c r="U201" s="16">
        <v>30</v>
      </c>
      <c r="V201" s="16">
        <v>1</v>
      </c>
      <c r="W201" s="16"/>
      <c r="X201" s="16"/>
      <c r="Y201" s="16">
        <v>2100</v>
      </c>
      <c r="Z201" s="16"/>
    </row>
    <row r="202" spans="1:26" s="17" customFormat="1" ht="13.15" customHeight="1">
      <c r="A202" s="16"/>
      <c r="B202" s="16"/>
      <c r="C202" s="16"/>
      <c r="D202" s="16"/>
      <c r="E202" s="16"/>
      <c r="F202" s="16" t="s">
        <v>369</v>
      </c>
      <c r="G202" s="16"/>
      <c r="H202" s="16" t="s">
        <v>1628</v>
      </c>
      <c r="I202" s="16"/>
      <c r="J202" s="16" t="s">
        <v>269</v>
      </c>
      <c r="K202" s="16" t="s">
        <v>967</v>
      </c>
      <c r="L202" s="16"/>
      <c r="M202" s="16"/>
      <c r="N202" s="16"/>
      <c r="O202" s="16"/>
      <c r="P202" s="16"/>
      <c r="Q202" s="16"/>
      <c r="R202" s="19">
        <v>33.107999999999997</v>
      </c>
      <c r="S202" s="19">
        <v>1.79</v>
      </c>
      <c r="T202" s="16">
        <v>190</v>
      </c>
      <c r="U202" s="16"/>
      <c r="V202" s="16"/>
      <c r="W202" s="16">
        <v>229</v>
      </c>
      <c r="X202" s="16"/>
      <c r="Y202" s="16"/>
      <c r="Z202" s="16"/>
    </row>
    <row r="203" spans="1:26" s="17" customFormat="1" ht="13.15" customHeight="1">
      <c r="A203" s="16"/>
      <c r="B203" s="16"/>
      <c r="C203" s="16"/>
      <c r="D203" s="16"/>
      <c r="E203" s="16"/>
      <c r="F203" s="16" t="s">
        <v>962</v>
      </c>
      <c r="G203" s="16"/>
      <c r="H203" s="16"/>
      <c r="I203" s="16"/>
      <c r="J203" s="16" t="s">
        <v>269</v>
      </c>
      <c r="K203" s="16"/>
      <c r="L203" s="16"/>
      <c r="M203" s="16"/>
      <c r="N203" s="16"/>
      <c r="O203" s="16"/>
      <c r="P203" s="16"/>
      <c r="Q203" s="16"/>
      <c r="R203" s="16"/>
      <c r="S203" s="19">
        <v>3.29</v>
      </c>
      <c r="T203" s="16"/>
      <c r="U203" s="16"/>
      <c r="V203" s="16"/>
      <c r="W203" s="16"/>
      <c r="X203" s="16"/>
      <c r="Y203" s="16"/>
      <c r="Z203" s="16"/>
    </row>
    <row r="204" spans="1:26" s="17" customFormat="1" ht="13.15" customHeight="1">
      <c r="A204" s="16"/>
      <c r="B204" s="16"/>
      <c r="C204" s="16"/>
      <c r="D204" s="16"/>
      <c r="E204" s="16"/>
      <c r="F204" s="6" t="s">
        <v>1617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0">
        <v>0.57999999999999996</v>
      </c>
      <c r="T204" s="16"/>
      <c r="U204" s="16"/>
      <c r="V204" s="16"/>
      <c r="W204" s="16"/>
      <c r="X204" s="16"/>
      <c r="Y204" s="16"/>
      <c r="Z204" s="16"/>
    </row>
    <row r="205" spans="1:26" s="17" customFormat="1" ht="13.15" customHeight="1">
      <c r="A205" s="16"/>
      <c r="B205" s="16"/>
      <c r="C205" s="16"/>
      <c r="D205" s="16"/>
      <c r="E205" s="16"/>
      <c r="F205" s="6" t="s">
        <v>1149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0">
        <v>0.2</v>
      </c>
      <c r="T205" s="16"/>
      <c r="U205" s="16"/>
      <c r="V205" s="16"/>
      <c r="W205" s="16"/>
      <c r="X205" s="16"/>
      <c r="Y205" s="16"/>
      <c r="Z205" s="16"/>
    </row>
    <row r="206" spans="1:26" s="17" customFormat="1" ht="13.15" customHeight="1">
      <c r="A206" s="16"/>
      <c r="B206" s="16"/>
      <c r="C206" s="16"/>
      <c r="D206" s="16"/>
      <c r="E206" s="16"/>
      <c r="F206" s="6" t="s">
        <v>1619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0">
        <v>0.16</v>
      </c>
      <c r="T206" s="16"/>
      <c r="U206" s="16"/>
      <c r="V206" s="16"/>
      <c r="W206" s="16"/>
      <c r="X206" s="16"/>
      <c r="Y206" s="16"/>
      <c r="Z206" s="16"/>
    </row>
    <row r="207" spans="1:26" s="17" customFormat="1" ht="13.15" customHeight="1">
      <c r="A207" s="16"/>
      <c r="B207" s="16"/>
      <c r="C207" s="16"/>
      <c r="D207" s="16"/>
      <c r="E207" s="16"/>
      <c r="F207" s="6" t="s">
        <v>1628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0">
        <v>0.1</v>
      </c>
      <c r="T207" s="16"/>
      <c r="U207" s="16"/>
      <c r="V207" s="16"/>
      <c r="W207" s="16"/>
      <c r="X207" s="16"/>
      <c r="Y207" s="16"/>
      <c r="Z207" s="16"/>
    </row>
    <row r="208" spans="1:26" s="17" customFormat="1" ht="13.15" customHeight="1">
      <c r="A208" s="16"/>
      <c r="B208" s="16" t="s">
        <v>1635</v>
      </c>
      <c r="C208" s="16" t="s">
        <v>1631</v>
      </c>
      <c r="D208" s="16" t="s">
        <v>463</v>
      </c>
      <c r="E208" s="16" t="s">
        <v>955</v>
      </c>
      <c r="F208" s="16"/>
      <c r="G208" s="16"/>
      <c r="H208" s="16" t="s">
        <v>1128</v>
      </c>
      <c r="I208" s="16" t="s">
        <v>1620</v>
      </c>
      <c r="J208" s="16">
        <v>2006</v>
      </c>
      <c r="K208" s="16"/>
      <c r="L208" s="16" t="s">
        <v>425</v>
      </c>
      <c r="M208" s="16"/>
      <c r="N208" s="16"/>
      <c r="O208" s="16"/>
      <c r="P208" s="16"/>
      <c r="Q208" s="16"/>
      <c r="R208" s="16"/>
      <c r="S208" s="18"/>
      <c r="T208" s="16"/>
      <c r="U208" s="16">
        <v>30</v>
      </c>
      <c r="V208" s="16">
        <v>1</v>
      </c>
      <c r="W208" s="16"/>
      <c r="X208" s="16"/>
      <c r="Y208" s="16">
        <v>2100</v>
      </c>
      <c r="Z208" s="16"/>
    </row>
    <row r="209" spans="1:26" s="17" customFormat="1" ht="13.15" customHeight="1">
      <c r="A209" s="16"/>
      <c r="B209" s="16"/>
      <c r="C209" s="16"/>
      <c r="D209" s="16"/>
      <c r="E209" s="16"/>
      <c r="F209" s="16" t="s">
        <v>369</v>
      </c>
      <c r="G209" s="16"/>
      <c r="H209" s="16" t="s">
        <v>1628</v>
      </c>
      <c r="I209" s="16"/>
      <c r="J209" s="16" t="s">
        <v>269</v>
      </c>
      <c r="K209" s="16" t="s">
        <v>967</v>
      </c>
      <c r="L209" s="16"/>
      <c r="M209" s="16"/>
      <c r="N209" s="16"/>
      <c r="O209" s="16"/>
      <c r="P209" s="16"/>
      <c r="Q209" s="16"/>
      <c r="R209" s="16">
        <v>43.04</v>
      </c>
      <c r="S209" s="18">
        <v>1.81</v>
      </c>
      <c r="T209" s="12">
        <v>243.44027777777777</v>
      </c>
      <c r="U209" s="16"/>
      <c r="V209" s="16"/>
      <c r="W209" s="19">
        <f>169+97.14</f>
        <v>266.14</v>
      </c>
      <c r="X209" s="16"/>
      <c r="Y209" s="16"/>
      <c r="Z209" s="16"/>
    </row>
    <row r="210" spans="1:26" s="17" customFormat="1" ht="13.15" customHeight="1">
      <c r="A210" s="16"/>
      <c r="B210" s="16"/>
      <c r="C210" s="16"/>
      <c r="D210" s="16"/>
      <c r="E210" s="16"/>
      <c r="F210" s="16" t="s">
        <v>962</v>
      </c>
      <c r="G210" s="16"/>
      <c r="H210" s="16"/>
      <c r="I210" s="16"/>
      <c r="J210" s="16" t="s">
        <v>269</v>
      </c>
      <c r="K210" s="16"/>
      <c r="L210" s="16"/>
      <c r="M210" s="16"/>
      <c r="N210" s="16"/>
      <c r="O210" s="16"/>
      <c r="P210" s="16"/>
      <c r="Q210" s="16"/>
      <c r="R210" s="16"/>
      <c r="S210" s="18">
        <v>3.16</v>
      </c>
      <c r="T210" s="16"/>
      <c r="U210" s="16"/>
      <c r="V210" s="16"/>
      <c r="W210" s="16"/>
      <c r="X210" s="16"/>
      <c r="Y210" s="16"/>
      <c r="Z210" s="16"/>
    </row>
    <row r="211" spans="1:26" s="17" customFormat="1" ht="13.15" customHeight="1">
      <c r="A211" s="16"/>
      <c r="B211" s="16"/>
      <c r="C211" s="16"/>
      <c r="D211" s="16"/>
      <c r="E211" s="16"/>
      <c r="F211" s="6" t="s">
        <v>1617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0">
        <v>0.57999999999999996</v>
      </c>
      <c r="T211" s="16"/>
      <c r="U211" s="16"/>
      <c r="V211" s="16"/>
      <c r="W211" s="16"/>
      <c r="X211" s="16"/>
      <c r="Y211" s="16"/>
      <c r="Z211" s="16"/>
    </row>
    <row r="212" spans="1:26" s="17" customFormat="1" ht="13.15" customHeight="1">
      <c r="A212" s="16"/>
      <c r="B212" s="16"/>
      <c r="C212" s="16"/>
      <c r="D212" s="16"/>
      <c r="E212" s="16"/>
      <c r="F212" s="6" t="s">
        <v>1149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0">
        <v>0.2</v>
      </c>
      <c r="T212" s="16"/>
      <c r="U212" s="16"/>
      <c r="V212" s="16"/>
      <c r="W212" s="16"/>
      <c r="X212" s="16"/>
      <c r="Y212" s="16"/>
      <c r="Z212" s="16"/>
    </row>
    <row r="213" spans="1:26" s="17" customFormat="1" ht="13.15" customHeight="1">
      <c r="A213" s="16"/>
      <c r="B213" s="16"/>
      <c r="C213" s="16"/>
      <c r="D213" s="16"/>
      <c r="E213" s="16"/>
      <c r="F213" s="6" t="s">
        <v>1619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0">
        <v>0.16</v>
      </c>
      <c r="T213" s="16"/>
      <c r="U213" s="16"/>
      <c r="V213" s="16"/>
      <c r="W213" s="16"/>
      <c r="X213" s="16"/>
      <c r="Y213" s="16"/>
      <c r="Z213" s="16"/>
    </row>
    <row r="214" spans="1:26" s="17" customFormat="1" ht="13.15" customHeight="1">
      <c r="A214" s="16"/>
      <c r="B214" s="16"/>
      <c r="C214" s="16"/>
      <c r="D214" s="16"/>
      <c r="E214" s="16"/>
      <c r="F214" s="6" t="s">
        <v>1628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0">
        <v>0.1</v>
      </c>
      <c r="T214" s="16"/>
      <c r="U214" s="16"/>
      <c r="V214" s="16"/>
      <c r="W214" s="16"/>
      <c r="X214" s="16"/>
      <c r="Y214" s="16"/>
      <c r="Z214" s="16"/>
    </row>
    <row r="215" spans="1:26" s="5" customFormat="1">
      <c r="B215" s="5" t="s">
        <v>1621</v>
      </c>
      <c r="C215" s="5" t="s">
        <v>1622</v>
      </c>
      <c r="D215" s="5" t="s">
        <v>463</v>
      </c>
      <c r="E215" s="5" t="s">
        <v>955</v>
      </c>
      <c r="H215" s="5" t="s">
        <v>1619</v>
      </c>
      <c r="I215" s="5" t="s">
        <v>1618</v>
      </c>
      <c r="J215" s="5">
        <v>2010</v>
      </c>
      <c r="K215" s="5">
        <v>0.95</v>
      </c>
      <c r="L215" s="5">
        <v>1</v>
      </c>
      <c r="S215" s="10"/>
      <c r="U215" s="5">
        <v>70</v>
      </c>
      <c r="V215" s="5">
        <v>1</v>
      </c>
      <c r="Y215" s="5">
        <v>2010</v>
      </c>
    </row>
    <row r="216" spans="1:26" s="5" customFormat="1" ht="15">
      <c r="F216" s="5" t="s">
        <v>369</v>
      </c>
      <c r="Q216" s="125"/>
      <c r="R216" s="5">
        <v>5.2</v>
      </c>
      <c r="S216" s="126">
        <v>9.1440000000000001</v>
      </c>
      <c r="T216" s="5">
        <v>166</v>
      </c>
    </row>
    <row r="217" spans="1:26" s="5" customFormat="1" ht="15">
      <c r="F217" s="5" t="s">
        <v>962</v>
      </c>
      <c r="Q217" s="125"/>
      <c r="S217" s="126">
        <v>0.32400000000000001</v>
      </c>
    </row>
    <row r="218" spans="1:26" s="5" customFormat="1" ht="15">
      <c r="F218" s="5" t="s">
        <v>1028</v>
      </c>
      <c r="Q218" s="125"/>
      <c r="S218" s="126">
        <v>2.3039999999999998</v>
      </c>
    </row>
    <row r="219" spans="1:26" s="5" customFormat="1">
      <c r="F219" s="5" t="s">
        <v>1149</v>
      </c>
      <c r="S219" s="10">
        <v>1.31</v>
      </c>
    </row>
    <row r="220" spans="1:26" s="5" customFormat="1">
      <c r="F220" s="5" t="s">
        <v>1623</v>
      </c>
      <c r="S220" s="10">
        <v>1.63</v>
      </c>
    </row>
    <row r="221" spans="1:26" s="5" customFormat="1">
      <c r="F221" s="5" t="s">
        <v>1008</v>
      </c>
      <c r="S221" s="72">
        <v>0.98</v>
      </c>
    </row>
    <row r="222" spans="1:26" s="5" customFormat="1">
      <c r="F222" s="5" t="s">
        <v>1640</v>
      </c>
      <c r="S222" s="10">
        <v>0.09</v>
      </c>
    </row>
    <row r="223" spans="1:26" s="5" customFormat="1">
      <c r="B223" s="5" t="s">
        <v>1738</v>
      </c>
      <c r="C223" s="5" t="s">
        <v>1739</v>
      </c>
      <c r="D223" s="5" t="s">
        <v>463</v>
      </c>
      <c r="E223" s="5" t="s">
        <v>955</v>
      </c>
      <c r="H223" s="5" t="s">
        <v>1619</v>
      </c>
      <c r="I223" s="5" t="s">
        <v>1618</v>
      </c>
      <c r="J223" s="94">
        <v>2070</v>
      </c>
      <c r="K223" s="5">
        <v>0.95</v>
      </c>
      <c r="L223" s="5">
        <v>1</v>
      </c>
      <c r="S223" s="10"/>
    </row>
    <row r="224" spans="1:26" s="5" customFormat="1">
      <c r="F224" s="5" t="s">
        <v>162</v>
      </c>
      <c r="S224" s="10"/>
    </row>
    <row r="225" spans="1:26" s="5" customFormat="1">
      <c r="F225" s="5" t="s">
        <v>962</v>
      </c>
      <c r="S225" s="10"/>
    </row>
    <row r="226" spans="1:26" s="5" customFormat="1">
      <c r="F226" s="5" t="s">
        <v>1028</v>
      </c>
      <c r="S226" s="10"/>
    </row>
    <row r="227" spans="1:26" s="5" customFormat="1">
      <c r="F227" s="5" t="s">
        <v>1149</v>
      </c>
      <c r="S227" s="10"/>
    </row>
    <row r="228" spans="1:26" s="5" customFormat="1">
      <c r="F228" s="5" t="s">
        <v>1623</v>
      </c>
      <c r="S228" s="10"/>
    </row>
    <row r="229" spans="1:26" s="5" customFormat="1">
      <c r="F229" s="5" t="s">
        <v>1008</v>
      </c>
      <c r="S229" s="10"/>
    </row>
    <row r="230" spans="1:26" s="5" customFormat="1">
      <c r="F230" s="5" t="s">
        <v>369</v>
      </c>
      <c r="S230" s="10"/>
    </row>
    <row r="231" spans="1:26" ht="13.15" customHeight="1">
      <c r="A231" s="2"/>
      <c r="B231" s="2" t="s">
        <v>1134</v>
      </c>
      <c r="C231" s="2" t="s">
        <v>1135</v>
      </c>
      <c r="D231" s="2" t="s">
        <v>463</v>
      </c>
      <c r="E231" s="2" t="s">
        <v>955</v>
      </c>
      <c r="F231" s="2"/>
      <c r="G231" s="2"/>
      <c r="H231" s="2" t="s">
        <v>1136</v>
      </c>
      <c r="I231" s="2" t="s">
        <v>956</v>
      </c>
      <c r="J231" s="2">
        <v>2006</v>
      </c>
      <c r="K231" s="2"/>
      <c r="L231" s="2" t="s">
        <v>425</v>
      </c>
      <c r="M231" s="2"/>
      <c r="N231" s="2"/>
      <c r="O231" s="2"/>
      <c r="P231" s="2"/>
      <c r="Q231" s="2"/>
      <c r="R231" s="2"/>
      <c r="S231" s="2"/>
      <c r="T231" s="2"/>
      <c r="U231" s="2" t="s">
        <v>1020</v>
      </c>
      <c r="V231" s="2" t="s">
        <v>425</v>
      </c>
      <c r="W231" s="2"/>
      <c r="X231" s="2"/>
      <c r="Y231" s="2"/>
      <c r="Z231" s="2"/>
    </row>
    <row r="232" spans="1:26" ht="13.15" customHeight="1">
      <c r="A232" s="2"/>
      <c r="B232" s="2"/>
      <c r="C232" s="2"/>
      <c r="D232" s="2"/>
      <c r="E232" s="2"/>
      <c r="F232" s="2" t="s">
        <v>369</v>
      </c>
      <c r="G232" s="2"/>
      <c r="H232" s="2"/>
      <c r="I232" s="2"/>
      <c r="J232" s="2">
        <v>2006</v>
      </c>
      <c r="K232" s="2" t="s">
        <v>967</v>
      </c>
      <c r="L232" s="2"/>
      <c r="M232" s="2"/>
      <c r="N232" s="2"/>
      <c r="O232" s="2"/>
      <c r="P232" s="2"/>
      <c r="Q232" s="2"/>
      <c r="R232" s="2" t="s">
        <v>55</v>
      </c>
      <c r="S232" s="2">
        <v>5</v>
      </c>
      <c r="T232" s="2" t="s">
        <v>1137</v>
      </c>
      <c r="U232" s="2"/>
      <c r="V232" s="2"/>
      <c r="W232" s="2" t="s">
        <v>1129</v>
      </c>
      <c r="X232" s="2"/>
      <c r="Y232" s="2"/>
      <c r="Z232" s="2"/>
    </row>
    <row r="233" spans="1:26" ht="13.15" customHeight="1">
      <c r="A233" s="2"/>
      <c r="B233" s="2"/>
      <c r="C233" s="2"/>
      <c r="D233" s="2"/>
      <c r="E233" s="2"/>
      <c r="F233" s="2" t="s">
        <v>1036</v>
      </c>
      <c r="G233" s="2"/>
      <c r="H233" s="2"/>
      <c r="I233" s="2"/>
      <c r="J233" s="2">
        <v>2006</v>
      </c>
      <c r="K233" s="2"/>
      <c r="L233" s="2"/>
      <c r="M233" s="2"/>
      <c r="N233" s="2"/>
      <c r="O233" s="2"/>
      <c r="P233" s="2"/>
      <c r="Q233" s="2"/>
      <c r="R233" s="2"/>
      <c r="S233" s="2">
        <v>1</v>
      </c>
      <c r="T233" s="2"/>
      <c r="U233" s="2"/>
      <c r="V233" s="2"/>
      <c r="W233" s="2"/>
      <c r="X233" s="2"/>
      <c r="Y233" s="2"/>
      <c r="Z233" s="2"/>
    </row>
    <row r="234" spans="1:26" ht="13.15" customHeight="1">
      <c r="A234" s="2"/>
      <c r="B234" s="2"/>
      <c r="C234" s="2"/>
      <c r="D234" s="2"/>
      <c r="E234" s="2"/>
      <c r="F234" s="2" t="s">
        <v>962</v>
      </c>
      <c r="G234" s="2"/>
      <c r="H234" s="2"/>
      <c r="I234" s="2"/>
      <c r="J234" s="2">
        <v>2006</v>
      </c>
      <c r="K234" s="2"/>
      <c r="L234" s="2"/>
      <c r="M234" s="2"/>
      <c r="N234" s="2"/>
      <c r="O234" s="2"/>
      <c r="P234" s="2"/>
      <c r="Q234" s="2"/>
      <c r="R234" s="2"/>
      <c r="S234" s="2">
        <v>6.52</v>
      </c>
      <c r="T234" s="2"/>
      <c r="U234" s="2"/>
      <c r="V234" s="2"/>
      <c r="W234" s="2"/>
      <c r="X234" s="2"/>
      <c r="Y234" s="2"/>
      <c r="Z234" s="2"/>
    </row>
    <row r="235" spans="1:26" ht="13.15" customHeight="1">
      <c r="A235" s="2"/>
      <c r="B235" s="2" t="s">
        <v>1138</v>
      </c>
      <c r="C235" s="2" t="s">
        <v>1139</v>
      </c>
      <c r="D235" s="2" t="s">
        <v>463</v>
      </c>
      <c r="E235" s="2" t="s">
        <v>955</v>
      </c>
      <c r="F235" s="2"/>
      <c r="G235" s="2"/>
      <c r="H235" s="2" t="s">
        <v>1136</v>
      </c>
      <c r="I235" s="2" t="s">
        <v>1096</v>
      </c>
      <c r="J235" s="2">
        <v>2006</v>
      </c>
      <c r="K235" s="2"/>
      <c r="L235" s="2" t="s">
        <v>425</v>
      </c>
      <c r="M235" s="2"/>
      <c r="N235" s="2"/>
      <c r="O235" s="2"/>
      <c r="P235" s="2"/>
      <c r="Q235" s="2"/>
      <c r="R235" s="2"/>
      <c r="S235" s="2"/>
      <c r="T235" s="2"/>
      <c r="U235" s="2" t="s">
        <v>1020</v>
      </c>
      <c r="V235" s="2" t="s">
        <v>425</v>
      </c>
      <c r="W235" s="2"/>
      <c r="X235" s="2"/>
      <c r="Y235" s="2"/>
      <c r="Z235" s="2"/>
    </row>
    <row r="236" spans="1:26" ht="13.15" customHeight="1">
      <c r="A236" s="2"/>
      <c r="B236" s="2"/>
      <c r="C236" s="2"/>
      <c r="D236" s="2"/>
      <c r="E236" s="2"/>
      <c r="F236" s="2" t="s">
        <v>369</v>
      </c>
      <c r="G236" s="2"/>
      <c r="H236" s="2"/>
      <c r="I236" s="2"/>
      <c r="J236" s="2" t="s">
        <v>269</v>
      </c>
      <c r="K236" s="2" t="s">
        <v>967</v>
      </c>
      <c r="L236" s="2"/>
      <c r="M236" s="2"/>
      <c r="N236" s="2"/>
      <c r="O236" s="2"/>
      <c r="P236" s="2"/>
      <c r="Q236" s="2"/>
      <c r="R236" s="2" t="s">
        <v>1140</v>
      </c>
      <c r="S236" s="2">
        <v>3.75</v>
      </c>
      <c r="T236" s="2" t="s">
        <v>1141</v>
      </c>
      <c r="U236" s="2"/>
      <c r="V236" s="2"/>
      <c r="W236" s="2" t="s">
        <v>1129</v>
      </c>
      <c r="X236" s="2"/>
      <c r="Y236" s="2"/>
      <c r="Z236" s="2"/>
    </row>
    <row r="237" spans="1:26" ht="13.15" customHeight="1">
      <c r="A237" s="2"/>
      <c r="B237" s="2"/>
      <c r="C237" s="2"/>
      <c r="D237" s="2"/>
      <c r="E237" s="2"/>
      <c r="F237" s="2" t="s">
        <v>1036</v>
      </c>
      <c r="G237" s="2"/>
      <c r="H237" s="2"/>
      <c r="I237" s="2"/>
      <c r="J237" s="2" t="s">
        <v>269</v>
      </c>
      <c r="K237" s="2"/>
      <c r="L237" s="2"/>
      <c r="M237" s="2"/>
      <c r="N237" s="2"/>
      <c r="O237" s="2"/>
      <c r="P237" s="2"/>
      <c r="Q237" s="2"/>
      <c r="R237" s="2"/>
      <c r="S237" s="2">
        <v>0.75</v>
      </c>
      <c r="T237" s="2"/>
      <c r="U237" s="2"/>
      <c r="V237" s="2"/>
      <c r="W237" s="2"/>
      <c r="X237" s="2"/>
      <c r="Y237" s="2"/>
      <c r="Z237" s="2"/>
    </row>
    <row r="238" spans="1:26" ht="13.15" customHeight="1">
      <c r="A238" s="2"/>
      <c r="B238" s="2"/>
      <c r="C238" s="2"/>
      <c r="D238" s="2"/>
      <c r="E238" s="2"/>
      <c r="F238" s="2" t="s">
        <v>962</v>
      </c>
      <c r="G238" s="2"/>
      <c r="H238" s="2"/>
      <c r="I238" s="2"/>
      <c r="J238" s="2" t="s">
        <v>269</v>
      </c>
      <c r="K238" s="2"/>
      <c r="L238" s="2"/>
      <c r="M238" s="2"/>
      <c r="N238" s="2"/>
      <c r="O238" s="2"/>
      <c r="P238" s="2"/>
      <c r="Q238" s="2"/>
      <c r="R238" s="2"/>
      <c r="S238" s="2">
        <v>4.8899999999999997</v>
      </c>
      <c r="T238" s="2"/>
      <c r="U238" s="2"/>
      <c r="V238" s="2"/>
      <c r="W238" s="2"/>
      <c r="X238" s="2"/>
      <c r="Y238" s="2"/>
      <c r="Z238" s="2"/>
    </row>
    <row r="239" spans="1:26" ht="13.15" customHeight="1">
      <c r="A239" s="2"/>
      <c r="B239" s="2" t="s">
        <v>1142</v>
      </c>
      <c r="C239" s="2" t="s">
        <v>1143</v>
      </c>
      <c r="D239" s="2" t="s">
        <v>463</v>
      </c>
      <c r="E239" s="2" t="s">
        <v>955</v>
      </c>
      <c r="F239" s="2"/>
      <c r="G239" s="2"/>
      <c r="H239" s="2" t="s">
        <v>1136</v>
      </c>
      <c r="I239" s="2" t="s">
        <v>1096</v>
      </c>
      <c r="J239" s="2">
        <v>2006</v>
      </c>
      <c r="K239" s="2"/>
      <c r="L239" s="2" t="s">
        <v>425</v>
      </c>
      <c r="M239" s="2"/>
      <c r="N239" s="2"/>
      <c r="O239" s="2"/>
      <c r="P239" s="2"/>
      <c r="Q239" s="2"/>
      <c r="R239" s="2"/>
      <c r="S239" s="2"/>
      <c r="T239" s="2"/>
      <c r="U239" s="2" t="s">
        <v>1020</v>
      </c>
      <c r="V239" s="2" t="s">
        <v>425</v>
      </c>
      <c r="W239" s="2"/>
      <c r="X239" s="2"/>
      <c r="Y239" s="2">
        <v>2020</v>
      </c>
      <c r="Z239" s="2"/>
    </row>
    <row r="240" spans="1:26" ht="13.15" customHeight="1">
      <c r="A240" s="2"/>
      <c r="B240" s="2"/>
      <c r="C240" s="2"/>
      <c r="D240" s="2"/>
      <c r="E240" s="2"/>
      <c r="F240" s="2" t="s">
        <v>369</v>
      </c>
      <c r="G240" s="2"/>
      <c r="H240" s="2"/>
      <c r="I240" s="2"/>
      <c r="J240" s="2" t="s">
        <v>269</v>
      </c>
      <c r="K240" s="2" t="s">
        <v>967</v>
      </c>
      <c r="L240" s="2"/>
      <c r="M240" s="2"/>
      <c r="N240" s="2"/>
      <c r="O240" s="2"/>
      <c r="P240" s="2"/>
      <c r="Q240" s="2"/>
      <c r="R240" s="2">
        <f>R236*Sheet1!B2</f>
        <v>28.6</v>
      </c>
      <c r="S240" s="2">
        <f>S236*Sheet1!B5</f>
        <v>3.7933911842057424</v>
      </c>
      <c r="T240" s="2">
        <f>T236*Sheet1!B6</f>
        <v>371.56673976608187</v>
      </c>
      <c r="U240" s="2"/>
      <c r="V240" s="2"/>
      <c r="W240" s="2">
        <f>W236*Sheet1!B7</f>
        <v>80.946969696969703</v>
      </c>
      <c r="X240" s="2"/>
      <c r="Y240" s="2"/>
      <c r="Z240" s="2"/>
    </row>
    <row r="241" spans="1:26" ht="13.15" customHeight="1">
      <c r="A241" s="2"/>
      <c r="B241" s="2"/>
      <c r="C241" s="2"/>
      <c r="D241" s="2"/>
      <c r="E241" s="2"/>
      <c r="F241" s="2" t="s">
        <v>1036</v>
      </c>
      <c r="G241" s="2"/>
      <c r="H241" s="2"/>
      <c r="I241" s="2"/>
      <c r="J241" s="2" t="s">
        <v>269</v>
      </c>
      <c r="K241" s="2"/>
      <c r="L241" s="2"/>
      <c r="M241" s="2"/>
      <c r="N241" s="2"/>
      <c r="O241" s="2"/>
      <c r="P241" s="2"/>
      <c r="Q241" s="2"/>
      <c r="R241" s="2"/>
      <c r="S241" s="2">
        <f>S237</f>
        <v>0.75</v>
      </c>
      <c r="T241" s="2"/>
      <c r="U241" s="2"/>
      <c r="V241" s="2"/>
      <c r="W241" s="2"/>
      <c r="X241" s="2"/>
      <c r="Y241" s="2"/>
      <c r="Z241" s="2"/>
    </row>
    <row r="242" spans="1:26" ht="13.15" customHeight="1">
      <c r="A242" s="2"/>
      <c r="B242" s="2"/>
      <c r="C242" s="2"/>
      <c r="D242" s="2"/>
      <c r="E242" s="2"/>
      <c r="F242" s="2" t="s">
        <v>962</v>
      </c>
      <c r="G242" s="2"/>
      <c r="H242" s="2"/>
      <c r="I242" s="2"/>
      <c r="J242" s="2" t="s">
        <v>269</v>
      </c>
      <c r="K242" s="2"/>
      <c r="L242" s="2"/>
      <c r="M242" s="2"/>
      <c r="N242" s="2"/>
      <c r="O242" s="2"/>
      <c r="P242" s="2"/>
      <c r="Q242" s="2"/>
      <c r="R242" s="2"/>
      <c r="S242" s="2">
        <f>S238*Sheet1!B4</f>
        <v>5.3669371600343538</v>
      </c>
      <c r="T242" s="2"/>
      <c r="U242" s="2"/>
      <c r="V242" s="2"/>
      <c r="W242" s="2"/>
      <c r="X242" s="2"/>
      <c r="Y242" s="2"/>
      <c r="Z242" s="2"/>
    </row>
    <row r="243" spans="1:26" ht="13.15" customHeight="1">
      <c r="A243" s="2"/>
      <c r="B243" s="2" t="s">
        <v>1144</v>
      </c>
      <c r="C243" s="2" t="s">
        <v>1145</v>
      </c>
      <c r="D243" s="2" t="s">
        <v>463</v>
      </c>
      <c r="E243" s="2" t="s">
        <v>955</v>
      </c>
      <c r="F243" s="2"/>
      <c r="G243" s="2"/>
      <c r="H243" s="2" t="s">
        <v>1136</v>
      </c>
      <c r="I243" s="2" t="s">
        <v>956</v>
      </c>
      <c r="J243" s="2">
        <v>2006</v>
      </c>
      <c r="K243" s="2"/>
      <c r="L243" s="2" t="s">
        <v>425</v>
      </c>
      <c r="M243" s="2"/>
      <c r="N243" s="2"/>
      <c r="O243" s="2"/>
      <c r="P243" s="2"/>
      <c r="Q243" s="2"/>
      <c r="R243" s="2"/>
      <c r="S243" s="2"/>
      <c r="T243" s="2"/>
      <c r="U243" s="2" t="s">
        <v>960</v>
      </c>
      <c r="V243" s="2" t="s">
        <v>425</v>
      </c>
      <c r="W243" s="2"/>
      <c r="X243" s="2"/>
      <c r="Y243" s="2"/>
      <c r="Z243" s="2"/>
    </row>
    <row r="244" spans="1:26" ht="13.15" customHeight="1">
      <c r="A244" s="2"/>
      <c r="B244" s="2"/>
      <c r="C244" s="2"/>
      <c r="D244" s="2"/>
      <c r="E244" s="2"/>
      <c r="F244" s="2" t="s">
        <v>369</v>
      </c>
      <c r="G244" s="2"/>
      <c r="H244" s="2"/>
      <c r="I244" s="2"/>
      <c r="J244" s="2">
        <v>2006</v>
      </c>
      <c r="K244" s="2" t="s">
        <v>967</v>
      </c>
      <c r="L244" s="2"/>
      <c r="M244" s="2"/>
      <c r="N244" s="2"/>
      <c r="O244" s="2"/>
      <c r="P244" s="2"/>
      <c r="Q244" s="2"/>
      <c r="R244" s="2" t="s">
        <v>1146</v>
      </c>
      <c r="S244" s="2">
        <v>3</v>
      </c>
      <c r="T244" s="2" t="s">
        <v>1124</v>
      </c>
      <c r="U244" s="2"/>
      <c r="V244" s="2"/>
      <c r="W244" s="2" t="s">
        <v>1147</v>
      </c>
      <c r="X244" s="2"/>
      <c r="Y244" s="2"/>
      <c r="Z244" s="2"/>
    </row>
    <row r="245" spans="1:26" ht="13.15" customHeight="1">
      <c r="A245" s="2"/>
      <c r="B245" s="2"/>
      <c r="C245" s="2"/>
      <c r="D245" s="2"/>
      <c r="E245" s="2"/>
      <c r="F245" s="2" t="s">
        <v>1036</v>
      </c>
      <c r="G245" s="2"/>
      <c r="H245" s="2"/>
      <c r="I245" s="2"/>
      <c r="J245" s="2">
        <v>2006</v>
      </c>
      <c r="K245" s="2"/>
      <c r="L245" s="2"/>
      <c r="M245" s="2"/>
      <c r="N245" s="2"/>
      <c r="O245" s="2"/>
      <c r="P245" s="2"/>
      <c r="Q245" s="2"/>
      <c r="R245" s="2"/>
      <c r="S245" s="2">
        <v>1</v>
      </c>
      <c r="T245" s="2"/>
      <c r="U245" s="2"/>
      <c r="V245" s="2"/>
      <c r="W245" s="2"/>
      <c r="X245" s="2"/>
      <c r="Y245" s="2"/>
      <c r="Z245" s="2"/>
    </row>
    <row r="246" spans="1:26" ht="13.15" customHeight="1">
      <c r="A246" s="2"/>
      <c r="B246" s="2"/>
      <c r="C246" s="2"/>
      <c r="D246" s="2"/>
      <c r="E246" s="2"/>
      <c r="F246" s="2" t="s">
        <v>962</v>
      </c>
      <c r="G246" s="2"/>
      <c r="H246" s="2"/>
      <c r="I246" s="2"/>
      <c r="J246" s="2">
        <v>2006</v>
      </c>
      <c r="K246" s="2"/>
      <c r="L246" s="2"/>
      <c r="M246" s="2"/>
      <c r="N246" s="2"/>
      <c r="O246" s="2"/>
      <c r="P246" s="2"/>
      <c r="Q246" s="2"/>
      <c r="R246" s="2"/>
      <c r="S246" s="2">
        <v>4.5199999999999996</v>
      </c>
      <c r="T246" s="2"/>
      <c r="U246" s="2"/>
      <c r="V246" s="2"/>
      <c r="W246" s="2"/>
      <c r="X246" s="2"/>
      <c r="Y246" s="2"/>
      <c r="Z246" s="2"/>
    </row>
    <row r="247" spans="1:26" ht="13.15" customHeight="1">
      <c r="A247" s="2"/>
      <c r="B247" s="2"/>
      <c r="C247" s="2"/>
      <c r="D247" s="2"/>
      <c r="E247" s="2"/>
      <c r="F247" s="2" t="s">
        <v>1148</v>
      </c>
      <c r="G247" s="2"/>
      <c r="H247" s="2"/>
      <c r="I247" s="2"/>
      <c r="J247" s="2">
        <v>2006</v>
      </c>
      <c r="K247" s="2"/>
      <c r="L247" s="2"/>
      <c r="M247" s="2"/>
      <c r="N247" s="2"/>
      <c r="O247" s="2"/>
      <c r="P247" s="2"/>
      <c r="Q247" s="2"/>
      <c r="R247" s="2"/>
      <c r="S247" s="2">
        <v>1.2</v>
      </c>
      <c r="T247" s="2"/>
      <c r="U247" s="2"/>
      <c r="V247" s="2"/>
      <c r="W247" s="2"/>
      <c r="X247" s="2"/>
      <c r="Y247" s="2"/>
      <c r="Z247" s="2"/>
    </row>
    <row r="248" spans="1:26" ht="13.15" customHeight="1">
      <c r="A248" s="2"/>
      <c r="B248" s="2"/>
      <c r="C248" s="2"/>
      <c r="D248" s="2"/>
      <c r="E248" s="2"/>
      <c r="F248" s="2" t="s">
        <v>1149</v>
      </c>
      <c r="G248" s="2"/>
      <c r="H248" s="2"/>
      <c r="I248" s="2"/>
      <c r="J248" s="2">
        <v>2006</v>
      </c>
      <c r="K248" s="2"/>
      <c r="L248" s="2"/>
      <c r="M248" s="2"/>
      <c r="N248" s="2"/>
      <c r="O248" s="2"/>
      <c r="P248" s="2"/>
      <c r="Q248" s="2"/>
      <c r="R248" s="2"/>
      <c r="S248" s="2">
        <v>1.786</v>
      </c>
      <c r="T248" s="2"/>
      <c r="U248" s="2"/>
      <c r="V248" s="2"/>
      <c r="W248" s="2"/>
      <c r="X248" s="2"/>
      <c r="Y248" s="2"/>
      <c r="Z248" s="2"/>
    </row>
    <row r="249" spans="1:26" ht="13.15" customHeight="1">
      <c r="A249" s="2"/>
      <c r="B249" s="2" t="s">
        <v>1150</v>
      </c>
      <c r="C249" s="2" t="s">
        <v>1151</v>
      </c>
      <c r="D249" s="2" t="s">
        <v>463</v>
      </c>
      <c r="E249" s="2" t="s">
        <v>955</v>
      </c>
      <c r="F249" s="2"/>
      <c r="G249" s="2"/>
      <c r="H249" s="2" t="s">
        <v>1136</v>
      </c>
      <c r="I249" s="2" t="s">
        <v>1096</v>
      </c>
      <c r="J249" s="2">
        <v>2006</v>
      </c>
      <c r="K249" s="2"/>
      <c r="L249" s="2" t="s">
        <v>425</v>
      </c>
      <c r="M249" s="2"/>
      <c r="N249" s="2"/>
      <c r="O249" s="2"/>
      <c r="P249" s="2"/>
      <c r="Q249" s="2"/>
      <c r="R249" s="2"/>
      <c r="S249" s="2"/>
      <c r="T249" s="2"/>
      <c r="U249" s="2" t="s">
        <v>960</v>
      </c>
      <c r="V249" s="2" t="s">
        <v>425</v>
      </c>
      <c r="W249" s="2"/>
      <c r="X249" s="2"/>
      <c r="Y249" s="2"/>
      <c r="Z249" s="2"/>
    </row>
    <row r="250" spans="1:26" ht="13.15" customHeight="1">
      <c r="A250" s="2"/>
      <c r="B250" s="2"/>
      <c r="C250" s="2"/>
      <c r="D250" s="2"/>
      <c r="E250" s="2"/>
      <c r="F250" s="2" t="s">
        <v>369</v>
      </c>
      <c r="G250" s="2"/>
      <c r="H250" s="2"/>
      <c r="I250" s="2"/>
      <c r="J250" s="2">
        <v>2006</v>
      </c>
      <c r="K250" s="2" t="s">
        <v>967</v>
      </c>
      <c r="L250" s="2"/>
      <c r="M250" s="71">
        <v>9999</v>
      </c>
      <c r="N250" s="2"/>
      <c r="O250" s="2"/>
      <c r="P250" s="2"/>
      <c r="Q250" s="2"/>
      <c r="R250" s="2" t="s">
        <v>1107</v>
      </c>
      <c r="S250" s="2"/>
      <c r="T250" s="2" t="s">
        <v>1003</v>
      </c>
      <c r="U250" s="2"/>
      <c r="V250" s="2"/>
      <c r="W250" s="2" t="s">
        <v>1147</v>
      </c>
      <c r="X250" s="2"/>
      <c r="Y250" s="2"/>
      <c r="Z250" s="2"/>
    </row>
    <row r="251" spans="1:26" ht="13.15" customHeight="1">
      <c r="A251" s="2"/>
      <c r="B251" s="2"/>
      <c r="C251" s="2"/>
      <c r="D251" s="2"/>
      <c r="E251" s="2"/>
      <c r="F251" s="2" t="s">
        <v>1036</v>
      </c>
      <c r="G251" s="2"/>
      <c r="H251" s="2"/>
      <c r="I251" s="2"/>
      <c r="J251" s="2">
        <v>2006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15" customHeight="1">
      <c r="A252" s="2"/>
      <c r="B252" s="2"/>
      <c r="C252" s="2"/>
      <c r="D252" s="2"/>
      <c r="E252" s="2"/>
      <c r="F252" s="2" t="s">
        <v>962</v>
      </c>
      <c r="G252" s="2"/>
      <c r="H252" s="2"/>
      <c r="I252" s="2"/>
      <c r="J252" s="2">
        <v>2006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15" customHeight="1">
      <c r="A253" s="2"/>
      <c r="B253" s="2"/>
      <c r="C253" s="2"/>
      <c r="D253" s="2"/>
      <c r="E253" s="2"/>
      <c r="F253" s="2" t="s">
        <v>1148</v>
      </c>
      <c r="G253" s="2"/>
      <c r="H253" s="2"/>
      <c r="I253" s="2"/>
      <c r="J253" s="2">
        <v>2006</v>
      </c>
      <c r="K253" s="2"/>
      <c r="L253" s="2"/>
      <c r="M253" s="2"/>
      <c r="N253" s="2"/>
      <c r="O253" s="2"/>
      <c r="P253" s="2"/>
      <c r="Q253" s="2"/>
      <c r="R253" s="2"/>
      <c r="S253" s="2">
        <v>1.2</v>
      </c>
      <c r="T253" s="2"/>
      <c r="U253" s="2"/>
      <c r="V253" s="2"/>
      <c r="W253" s="2"/>
      <c r="X253" s="2"/>
      <c r="Y253" s="2"/>
      <c r="Z253" s="2"/>
    </row>
    <row r="254" spans="1:26" ht="13.15" customHeight="1">
      <c r="A254" s="2"/>
      <c r="B254" s="2"/>
      <c r="C254" s="2"/>
      <c r="D254" s="2"/>
      <c r="E254" s="2"/>
      <c r="F254" s="2" t="s">
        <v>1149</v>
      </c>
      <c r="G254" s="2"/>
      <c r="H254" s="2"/>
      <c r="I254" s="2"/>
      <c r="J254" s="2">
        <v>2006</v>
      </c>
      <c r="K254" s="2"/>
      <c r="L254" s="2"/>
      <c r="M254" s="2"/>
      <c r="N254" s="2"/>
      <c r="O254" s="2"/>
      <c r="P254" s="2"/>
      <c r="Q254" s="2"/>
      <c r="R254" s="2"/>
      <c r="S254" s="2">
        <v>1.786</v>
      </c>
      <c r="T254" s="2"/>
      <c r="U254" s="2"/>
      <c r="V254" s="2"/>
      <c r="W254" s="2"/>
      <c r="X254" s="2"/>
      <c r="Y254" s="2"/>
      <c r="Z254" s="2"/>
    </row>
    <row r="255" spans="1:26" ht="13.15" customHeight="1">
      <c r="A255" s="2"/>
      <c r="B255" s="2" t="s">
        <v>1152</v>
      </c>
      <c r="C255" s="2" t="s">
        <v>1153</v>
      </c>
      <c r="D255" s="2" t="s">
        <v>463</v>
      </c>
      <c r="E255" s="2" t="s">
        <v>955</v>
      </c>
      <c r="F255" s="2"/>
      <c r="G255" s="2"/>
      <c r="H255" s="2" t="s">
        <v>1136</v>
      </c>
      <c r="I255" s="2" t="s">
        <v>1096</v>
      </c>
      <c r="J255" s="2">
        <v>2006</v>
      </c>
      <c r="K255" s="2"/>
      <c r="L255" s="2" t="s">
        <v>425</v>
      </c>
      <c r="M255" s="2"/>
      <c r="N255" s="2"/>
      <c r="O255" s="2"/>
      <c r="P255" s="2"/>
      <c r="Q255" s="2"/>
      <c r="R255" s="2"/>
      <c r="S255" s="2"/>
      <c r="T255" s="2"/>
      <c r="U255" s="2" t="s">
        <v>960</v>
      </c>
      <c r="V255" s="2" t="s">
        <v>425</v>
      </c>
      <c r="W255" s="2"/>
      <c r="X255" s="2"/>
      <c r="Y255" s="2">
        <v>2020</v>
      </c>
      <c r="Z255" s="2"/>
    </row>
    <row r="256" spans="1:26" ht="13.15" customHeight="1">
      <c r="A256" s="2"/>
      <c r="B256" s="2"/>
      <c r="C256" s="2"/>
      <c r="D256" s="2"/>
      <c r="E256" s="2"/>
      <c r="F256" s="2" t="s">
        <v>369</v>
      </c>
      <c r="G256" s="2"/>
      <c r="H256" s="2"/>
      <c r="I256" s="2"/>
      <c r="J256" s="2">
        <v>2006</v>
      </c>
      <c r="K256" s="2" t="s">
        <v>967</v>
      </c>
      <c r="L256" s="2"/>
      <c r="M256" s="2">
        <v>0.14455280296266229</v>
      </c>
      <c r="N256" s="2"/>
      <c r="O256" s="2"/>
      <c r="P256" s="2"/>
      <c r="Q256" s="2"/>
      <c r="R256" s="2">
        <f>R250*Sheet1!B2</f>
        <v>22.1</v>
      </c>
      <c r="S256" s="2"/>
      <c r="T256" s="2">
        <f>T250*Sheet1!B6</f>
        <v>358.75409356725146</v>
      </c>
      <c r="U256" s="2"/>
      <c r="V256" s="2"/>
      <c r="W256" s="2">
        <f>W250*Sheet1!B7</f>
        <v>121.42045454545456</v>
      </c>
      <c r="X256" s="2"/>
      <c r="Y256" s="2"/>
      <c r="Z256" s="2"/>
    </row>
    <row r="257" spans="1:26" ht="13.15" customHeight="1">
      <c r="A257" s="2"/>
      <c r="B257" s="2"/>
      <c r="C257" s="2"/>
      <c r="D257" s="2"/>
      <c r="E257" s="2"/>
      <c r="F257" s="2" t="s">
        <v>1036</v>
      </c>
      <c r="G257" s="2"/>
      <c r="H257" s="2"/>
      <c r="I257" s="2"/>
      <c r="J257" s="2">
        <v>2006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15" customHeight="1">
      <c r="A258" s="2"/>
      <c r="B258" s="2"/>
      <c r="C258" s="2"/>
      <c r="D258" s="2"/>
      <c r="E258" s="2"/>
      <c r="F258" s="2" t="s">
        <v>962</v>
      </c>
      <c r="G258" s="2"/>
      <c r="H258" s="2"/>
      <c r="I258" s="2"/>
      <c r="J258" s="2">
        <v>2006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15" customHeight="1">
      <c r="A259" s="2"/>
      <c r="B259" s="2"/>
      <c r="C259" s="2"/>
      <c r="D259" s="2"/>
      <c r="E259" s="2"/>
      <c r="F259" s="2" t="s">
        <v>1148</v>
      </c>
      <c r="G259" s="2"/>
      <c r="H259" s="2"/>
      <c r="I259" s="2"/>
      <c r="J259" s="2">
        <v>2006</v>
      </c>
      <c r="K259" s="2"/>
      <c r="L259" s="2"/>
      <c r="M259" s="2"/>
      <c r="N259" s="2"/>
      <c r="O259" s="2"/>
      <c r="P259" s="2"/>
      <c r="Q259" s="2"/>
      <c r="R259" s="2"/>
      <c r="S259" s="2">
        <v>1.2</v>
      </c>
      <c r="T259" s="2"/>
      <c r="U259" s="2"/>
      <c r="V259" s="2"/>
      <c r="W259" s="2"/>
      <c r="X259" s="2"/>
      <c r="Y259" s="2"/>
      <c r="Z259" s="2"/>
    </row>
    <row r="260" spans="1:26" ht="13.15" customHeight="1">
      <c r="A260" s="2"/>
      <c r="B260" s="2"/>
      <c r="C260" s="2"/>
      <c r="D260" s="2"/>
      <c r="E260" s="2"/>
      <c r="F260" s="2" t="s">
        <v>1149</v>
      </c>
      <c r="G260" s="2"/>
      <c r="H260" s="2"/>
      <c r="I260" s="2"/>
      <c r="J260" s="2">
        <v>2006</v>
      </c>
      <c r="K260" s="2"/>
      <c r="L260" s="2"/>
      <c r="M260" s="2"/>
      <c r="N260" s="2"/>
      <c r="O260" s="2"/>
      <c r="P260" s="2"/>
      <c r="Q260" s="2"/>
      <c r="R260" s="2"/>
      <c r="S260" s="2">
        <v>1.786</v>
      </c>
      <c r="T260" s="2"/>
      <c r="U260" s="2"/>
      <c r="V260" s="2"/>
      <c r="W260" s="2"/>
      <c r="X260" s="2"/>
      <c r="Y260" s="2"/>
      <c r="Z260" s="2"/>
    </row>
    <row r="261" spans="1:26">
      <c r="A261" s="2"/>
      <c r="B261" s="2" t="s">
        <v>1154</v>
      </c>
      <c r="C261" s="2" t="s">
        <v>1155</v>
      </c>
      <c r="D261" s="2" t="s">
        <v>463</v>
      </c>
      <c r="E261" s="2" t="s">
        <v>955</v>
      </c>
      <c r="F261" s="2"/>
      <c r="G261" s="2"/>
      <c r="H261" s="2"/>
      <c r="I261" s="2" t="s">
        <v>956</v>
      </c>
      <c r="J261" s="2">
        <v>2006</v>
      </c>
      <c r="K261" s="2"/>
      <c r="L261" s="2" t="s">
        <v>425</v>
      </c>
      <c r="M261" s="2"/>
      <c r="N261" s="2"/>
      <c r="O261" s="2"/>
      <c r="P261" s="2"/>
      <c r="Q261" s="2"/>
      <c r="R261" s="2"/>
      <c r="S261" s="2"/>
      <c r="T261" s="2"/>
      <c r="U261" s="2" t="s">
        <v>960</v>
      </c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 t="s">
        <v>1156</v>
      </c>
      <c r="G262" s="2"/>
      <c r="H262" s="2" t="s">
        <v>1157</v>
      </c>
      <c r="I262" s="2"/>
      <c r="J262" s="2">
        <v>2006</v>
      </c>
      <c r="K262" s="2" t="s">
        <v>967</v>
      </c>
      <c r="L262" s="2"/>
      <c r="M262" s="2"/>
      <c r="N262" s="2"/>
      <c r="O262" s="2" t="s">
        <v>1158</v>
      </c>
      <c r="P262" s="2"/>
      <c r="Q262" s="2"/>
      <c r="R262" s="2">
        <v>10</v>
      </c>
      <c r="S262" s="2">
        <v>3.75</v>
      </c>
      <c r="T262" s="2" t="s">
        <v>1159</v>
      </c>
      <c r="U262" s="2"/>
      <c r="V262" s="2" t="s">
        <v>425</v>
      </c>
      <c r="W262" s="2" t="s">
        <v>1092</v>
      </c>
      <c r="X262" s="2"/>
      <c r="Y262" s="2"/>
      <c r="Z262" s="2"/>
    </row>
    <row r="263" spans="1:26">
      <c r="A263" s="2"/>
      <c r="B263" s="2"/>
      <c r="C263" s="2"/>
      <c r="D263" s="2"/>
      <c r="E263" s="2"/>
      <c r="F263" s="2" t="s">
        <v>962</v>
      </c>
      <c r="G263" s="2"/>
      <c r="H263" s="2"/>
      <c r="I263" s="2"/>
      <c r="J263" s="2">
        <v>2006</v>
      </c>
      <c r="K263" s="2"/>
      <c r="L263" s="2"/>
      <c r="M263" s="2"/>
      <c r="N263" s="2"/>
      <c r="O263" s="2"/>
      <c r="P263" s="2"/>
      <c r="Q263" s="2"/>
      <c r="R263" s="2"/>
      <c r="S263" s="2">
        <v>0.252</v>
      </c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 t="s">
        <v>1149</v>
      </c>
      <c r="G264" s="2"/>
      <c r="H264" s="2"/>
      <c r="I264" s="2"/>
      <c r="J264" s="2">
        <v>2006</v>
      </c>
      <c r="K264" s="2"/>
      <c r="L264" s="2"/>
      <c r="M264" s="2"/>
      <c r="N264" s="2"/>
      <c r="O264" s="2"/>
      <c r="P264" s="2"/>
      <c r="Q264" s="2"/>
      <c r="R264" s="2"/>
      <c r="S264" s="2">
        <v>1.786</v>
      </c>
      <c r="T264" s="2"/>
      <c r="U264" s="2"/>
      <c r="V264" s="2"/>
      <c r="W264" s="2"/>
      <c r="X264" s="2"/>
      <c r="Y264" s="2"/>
      <c r="Z264" s="2"/>
    </row>
    <row r="265" spans="1:26">
      <c r="A265" s="2"/>
      <c r="B265" s="2" t="s">
        <v>1160</v>
      </c>
      <c r="C265" s="2" t="s">
        <v>1161</v>
      </c>
      <c r="D265" s="2" t="s">
        <v>406</v>
      </c>
      <c r="E265" s="2" t="s">
        <v>181</v>
      </c>
      <c r="F265" s="2"/>
      <c r="G265" s="2"/>
      <c r="H265" s="2"/>
      <c r="I265" s="2" t="s">
        <v>956</v>
      </c>
      <c r="J265" s="2">
        <v>2006</v>
      </c>
      <c r="K265" s="2"/>
      <c r="L265" s="2" t="s">
        <v>425</v>
      </c>
      <c r="M265" s="2"/>
      <c r="N265" s="2"/>
      <c r="O265" s="2"/>
      <c r="P265" s="2"/>
      <c r="Q265" s="2"/>
      <c r="R265" s="2"/>
      <c r="S265" s="2"/>
      <c r="T265" s="2"/>
      <c r="U265" s="2" t="s">
        <v>1020</v>
      </c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 t="s">
        <v>962</v>
      </c>
      <c r="G266" s="2"/>
      <c r="H266" s="2" t="s">
        <v>1</v>
      </c>
      <c r="I266" s="2"/>
      <c r="J266" s="2">
        <v>2006</v>
      </c>
      <c r="K266" s="2" t="s">
        <v>967</v>
      </c>
      <c r="L266" s="2"/>
      <c r="M266" s="2"/>
      <c r="N266" s="2"/>
      <c r="O266" s="2"/>
      <c r="P266" s="2"/>
      <c r="Q266" s="2"/>
      <c r="R266" s="2">
        <v>1E-3</v>
      </c>
      <c r="S266" s="2" t="s">
        <v>425</v>
      </c>
      <c r="T266" s="2" t="s">
        <v>1162</v>
      </c>
      <c r="U266" s="2"/>
      <c r="V266" s="2">
        <v>1</v>
      </c>
      <c r="W266" s="2" t="s">
        <v>987</v>
      </c>
      <c r="X266" s="2"/>
      <c r="Y266" s="2"/>
      <c r="Z266" s="2"/>
    </row>
    <row r="267" spans="1:26">
      <c r="A267" s="2"/>
      <c r="B267" s="2" t="s">
        <v>1163</v>
      </c>
      <c r="C267" s="2" t="s">
        <v>1164</v>
      </c>
      <c r="D267" s="2" t="s">
        <v>406</v>
      </c>
      <c r="E267" s="2" t="s">
        <v>181</v>
      </c>
      <c r="F267" s="2"/>
      <c r="G267" s="2"/>
      <c r="H267" s="2"/>
      <c r="I267" s="2" t="s">
        <v>956</v>
      </c>
      <c r="J267" s="2">
        <v>2006</v>
      </c>
      <c r="K267" s="2"/>
      <c r="L267" s="2" t="s">
        <v>425</v>
      </c>
      <c r="M267" s="2"/>
      <c r="N267" s="2"/>
      <c r="O267" s="2"/>
      <c r="P267" s="2"/>
      <c r="Q267" s="2"/>
      <c r="R267" s="2"/>
      <c r="S267" s="2"/>
      <c r="T267" s="2"/>
      <c r="U267" s="2" t="s">
        <v>1020</v>
      </c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 t="s">
        <v>962</v>
      </c>
      <c r="G268" s="2"/>
      <c r="H268" s="2" t="s">
        <v>2</v>
      </c>
      <c r="I268" s="2"/>
      <c r="J268" s="2">
        <v>2006</v>
      </c>
      <c r="K268" s="2">
        <v>0.85</v>
      </c>
      <c r="L268" s="2"/>
      <c r="M268" s="2"/>
      <c r="N268" s="2"/>
      <c r="O268" s="2"/>
      <c r="P268" s="2"/>
      <c r="Q268" s="2"/>
      <c r="R268" s="2">
        <v>1E-3</v>
      </c>
      <c r="S268" s="2">
        <v>1.0529999999999999</v>
      </c>
      <c r="T268" s="2" t="s">
        <v>1165</v>
      </c>
      <c r="U268" s="2"/>
      <c r="V268" s="2" t="s">
        <v>425</v>
      </c>
      <c r="W268" s="2" t="s">
        <v>987</v>
      </c>
      <c r="X268" s="2"/>
      <c r="Y268" s="2"/>
      <c r="Z268" s="2"/>
    </row>
    <row r="269" spans="1:26">
      <c r="A269" s="2" t="s">
        <v>5</v>
      </c>
      <c r="B269" s="2" t="s">
        <v>1166</v>
      </c>
      <c r="C269" s="2" t="s">
        <v>1167</v>
      </c>
      <c r="D269" s="2" t="s">
        <v>406</v>
      </c>
      <c r="E269" s="2" t="s">
        <v>181</v>
      </c>
      <c r="F269" s="2" t="s">
        <v>1025</v>
      </c>
      <c r="G269" s="2"/>
      <c r="H269" s="2" t="s">
        <v>2</v>
      </c>
      <c r="I269" s="2" t="s">
        <v>956</v>
      </c>
      <c r="J269" s="2">
        <v>2006</v>
      </c>
      <c r="K269" s="2">
        <v>0.95</v>
      </c>
      <c r="L269" s="2">
        <v>1</v>
      </c>
      <c r="M269" s="2"/>
      <c r="N269" s="2"/>
      <c r="O269" s="2"/>
      <c r="P269" s="2"/>
      <c r="Q269" s="2"/>
      <c r="R269" s="2">
        <v>1E-3</v>
      </c>
      <c r="S269" s="2">
        <v>2</v>
      </c>
      <c r="T269" s="2">
        <v>2.4E-2</v>
      </c>
      <c r="U269" s="2">
        <v>30</v>
      </c>
      <c r="V269" s="2">
        <v>1</v>
      </c>
      <c r="W269" s="2">
        <v>0</v>
      </c>
      <c r="X269" s="2"/>
      <c r="Y269" s="2">
        <v>2006</v>
      </c>
      <c r="Z269" s="2"/>
    </row>
    <row r="270" spans="1:26">
      <c r="A270" s="2" t="s">
        <v>5</v>
      </c>
      <c r="B270" s="2" t="s">
        <v>1168</v>
      </c>
      <c r="C270" s="2" t="s">
        <v>1169</v>
      </c>
      <c r="D270" s="2" t="s">
        <v>406</v>
      </c>
      <c r="E270" s="2" t="s">
        <v>181</v>
      </c>
      <c r="F270" s="2" t="s">
        <v>1028</v>
      </c>
      <c r="G270" s="2"/>
      <c r="H270" s="2" t="s">
        <v>2</v>
      </c>
      <c r="I270" s="2" t="s">
        <v>956</v>
      </c>
      <c r="J270" s="2">
        <v>2006</v>
      </c>
      <c r="K270" s="2">
        <v>0.95</v>
      </c>
      <c r="L270" s="2">
        <v>1</v>
      </c>
      <c r="M270" s="2"/>
      <c r="N270" s="2"/>
      <c r="O270" s="2"/>
      <c r="P270" s="2"/>
      <c r="Q270" s="2"/>
      <c r="R270" s="2">
        <v>1E-3</v>
      </c>
      <c r="S270" s="2">
        <v>2</v>
      </c>
      <c r="T270" s="2">
        <v>2.4E-2</v>
      </c>
      <c r="U270" s="2">
        <v>30</v>
      </c>
      <c r="V270" s="2">
        <v>1</v>
      </c>
      <c r="W270" s="2">
        <v>0</v>
      </c>
      <c r="X270" s="2"/>
      <c r="Y270" s="2">
        <v>2006</v>
      </c>
      <c r="Z270" s="2"/>
    </row>
    <row r="271" spans="1:26">
      <c r="A271" s="2" t="s">
        <v>5</v>
      </c>
      <c r="B271" s="2" t="s">
        <v>1170</v>
      </c>
      <c r="C271" s="2" t="s">
        <v>1171</v>
      </c>
      <c r="D271" s="2" t="s">
        <v>406</v>
      </c>
      <c r="E271" s="2" t="s">
        <v>181</v>
      </c>
      <c r="F271" s="2" t="s">
        <v>1031</v>
      </c>
      <c r="G271" s="2"/>
      <c r="H271" s="2" t="s">
        <v>2</v>
      </c>
      <c r="I271" s="2" t="s">
        <v>956</v>
      </c>
      <c r="J271" s="2">
        <v>2006</v>
      </c>
      <c r="K271" s="2">
        <v>0.95</v>
      </c>
      <c r="L271" s="2">
        <v>1</v>
      </c>
      <c r="M271" s="2"/>
      <c r="N271" s="2"/>
      <c r="O271" s="2"/>
      <c r="P271" s="2"/>
      <c r="Q271" s="2"/>
      <c r="R271" s="2">
        <v>1E-3</v>
      </c>
      <c r="S271" s="2">
        <v>2</v>
      </c>
      <c r="T271" s="2">
        <v>2.4E-2</v>
      </c>
      <c r="U271" s="2">
        <v>30</v>
      </c>
      <c r="V271" s="2">
        <v>1</v>
      </c>
      <c r="W271" s="2">
        <v>0</v>
      </c>
      <c r="X271" s="2"/>
      <c r="Y271" s="2">
        <v>2006</v>
      </c>
      <c r="Z271" s="2"/>
    </row>
    <row r="272" spans="1:26">
      <c r="A272" s="2" t="s">
        <v>5</v>
      </c>
      <c r="B272" s="2" t="s">
        <v>1172</v>
      </c>
      <c r="C272" s="2" t="s">
        <v>1173</v>
      </c>
      <c r="D272" s="2" t="s">
        <v>406</v>
      </c>
      <c r="E272" s="2" t="s">
        <v>181</v>
      </c>
      <c r="F272" s="2" t="s">
        <v>369</v>
      </c>
      <c r="G272" s="2"/>
      <c r="H272" s="2" t="s">
        <v>2</v>
      </c>
      <c r="I272" s="2" t="s">
        <v>956</v>
      </c>
      <c r="J272" s="2">
        <v>2006</v>
      </c>
      <c r="K272" s="2">
        <v>0.95</v>
      </c>
      <c r="L272" s="2">
        <v>1</v>
      </c>
      <c r="M272" s="2"/>
      <c r="N272" s="2"/>
      <c r="O272" s="2"/>
      <c r="P272" s="2"/>
      <c r="Q272" s="2"/>
      <c r="R272" s="2">
        <v>1E-3</v>
      </c>
      <c r="S272" s="2">
        <v>2</v>
      </c>
      <c r="T272" s="2">
        <v>2.4E-2</v>
      </c>
      <c r="U272" s="2">
        <v>30</v>
      </c>
      <c r="V272" s="2">
        <v>1</v>
      </c>
      <c r="W272" s="2">
        <v>0</v>
      </c>
      <c r="X272" s="2"/>
      <c r="Y272" s="2">
        <v>2006</v>
      </c>
      <c r="Z272" s="2"/>
    </row>
    <row r="273" spans="1:26">
      <c r="A273" s="2" t="s">
        <v>5</v>
      </c>
      <c r="B273" s="2" t="s">
        <v>1174</v>
      </c>
      <c r="C273" s="2" t="s">
        <v>1175</v>
      </c>
      <c r="D273" s="2" t="s">
        <v>406</v>
      </c>
      <c r="E273" s="2" t="s">
        <v>181</v>
      </c>
      <c r="F273" s="2" t="s">
        <v>1036</v>
      </c>
      <c r="G273" s="2"/>
      <c r="H273" s="2" t="s">
        <v>2</v>
      </c>
      <c r="I273" s="2" t="s">
        <v>956</v>
      </c>
      <c r="J273" s="2">
        <v>2006</v>
      </c>
      <c r="K273" s="2">
        <v>0.95</v>
      </c>
      <c r="L273" s="2">
        <v>1</v>
      </c>
      <c r="M273" s="2"/>
      <c r="N273" s="2"/>
      <c r="O273" s="2"/>
      <c r="P273" s="2"/>
      <c r="Q273" s="2"/>
      <c r="R273" s="2">
        <v>1E-3</v>
      </c>
      <c r="S273" s="2">
        <v>2</v>
      </c>
      <c r="T273" s="2">
        <v>2.4E-2</v>
      </c>
      <c r="U273" s="2">
        <v>30</v>
      </c>
      <c r="V273" s="2">
        <v>1</v>
      </c>
      <c r="W273" s="2">
        <v>0</v>
      </c>
      <c r="X273" s="2"/>
      <c r="Y273" s="2">
        <v>2006</v>
      </c>
      <c r="Z273" s="2"/>
    </row>
    <row r="274" spans="1:26">
      <c r="A274" s="2" t="s">
        <v>5</v>
      </c>
      <c r="B274" s="2" t="s">
        <v>1176</v>
      </c>
      <c r="C274" s="2" t="s">
        <v>1177</v>
      </c>
      <c r="D274" s="2" t="s">
        <v>406</v>
      </c>
      <c r="E274" s="2" t="s">
        <v>181</v>
      </c>
      <c r="F274" s="2" t="s">
        <v>963</v>
      </c>
      <c r="G274" s="2"/>
      <c r="H274" s="2" t="s">
        <v>2</v>
      </c>
      <c r="I274" s="2" t="s">
        <v>956</v>
      </c>
      <c r="J274" s="2">
        <v>2006</v>
      </c>
      <c r="K274" s="2">
        <v>0.95</v>
      </c>
      <c r="L274" s="2">
        <v>1</v>
      </c>
      <c r="M274" s="2"/>
      <c r="N274" s="2"/>
      <c r="O274" s="2"/>
      <c r="P274" s="2"/>
      <c r="Q274" s="2"/>
      <c r="R274" s="2">
        <v>1E-3</v>
      </c>
      <c r="S274" s="2">
        <v>2</v>
      </c>
      <c r="T274" s="2">
        <v>2.4E-2</v>
      </c>
      <c r="U274" s="2">
        <v>30</v>
      </c>
      <c r="V274" s="2">
        <v>1</v>
      </c>
      <c r="W274" s="2">
        <v>0</v>
      </c>
      <c r="X274" s="2"/>
      <c r="Y274" s="2">
        <v>2006</v>
      </c>
      <c r="Z274" s="2"/>
    </row>
    <row r="275" spans="1:26">
      <c r="A275" s="2" t="s">
        <v>5</v>
      </c>
      <c r="B275" s="2" t="s">
        <v>1178</v>
      </c>
      <c r="C275" s="2" t="s">
        <v>1179</v>
      </c>
      <c r="D275" s="2" t="s">
        <v>406</v>
      </c>
      <c r="E275" s="2" t="s">
        <v>181</v>
      </c>
      <c r="F275" s="2" t="s">
        <v>1041</v>
      </c>
      <c r="G275" s="2"/>
      <c r="H275" s="2" t="s">
        <v>2</v>
      </c>
      <c r="I275" s="2" t="s">
        <v>956</v>
      </c>
      <c r="J275" s="2">
        <v>2006</v>
      </c>
      <c r="K275" s="2">
        <v>0.95</v>
      </c>
      <c r="L275" s="2">
        <v>1</v>
      </c>
      <c r="M275" s="2"/>
      <c r="N275" s="2"/>
      <c r="O275" s="2"/>
      <c r="P275" s="2"/>
      <c r="Q275" s="2"/>
      <c r="R275" s="2">
        <v>1E-3</v>
      </c>
      <c r="S275" s="2">
        <v>2</v>
      </c>
      <c r="T275" s="2">
        <v>2.4E-2</v>
      </c>
      <c r="U275" s="2">
        <v>30</v>
      </c>
      <c r="V275" s="2">
        <v>1</v>
      </c>
      <c r="W275" s="2">
        <v>0</v>
      </c>
      <c r="X275" s="2"/>
      <c r="Y275" s="2">
        <v>2006</v>
      </c>
      <c r="Z275" s="2"/>
    </row>
    <row r="276" spans="1:26">
      <c r="A276" s="2"/>
      <c r="B276" s="2" t="s">
        <v>1180</v>
      </c>
      <c r="C276" s="2" t="s">
        <v>1181</v>
      </c>
      <c r="D276" s="2" t="s">
        <v>21</v>
      </c>
      <c r="E276" s="2" t="s">
        <v>181</v>
      </c>
      <c r="F276" s="2"/>
      <c r="G276" s="2"/>
      <c r="H276" s="2"/>
      <c r="I276" s="2" t="s">
        <v>956</v>
      </c>
      <c r="J276" s="2">
        <v>2006</v>
      </c>
      <c r="K276" s="2"/>
      <c r="L276" s="2" t="s">
        <v>165</v>
      </c>
      <c r="M276" s="2"/>
      <c r="N276" s="2"/>
      <c r="O276" s="2"/>
      <c r="P276" s="2"/>
      <c r="Q276" s="2"/>
      <c r="R276" s="2"/>
      <c r="S276" s="2"/>
      <c r="T276" s="2"/>
      <c r="U276" s="2" t="s">
        <v>1020</v>
      </c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 t="s">
        <v>1025</v>
      </c>
      <c r="G277" s="2"/>
      <c r="H277" s="2" t="s">
        <v>484</v>
      </c>
      <c r="I277" s="2"/>
      <c r="J277" s="2">
        <v>2006</v>
      </c>
      <c r="K277" s="2">
        <v>0.85</v>
      </c>
      <c r="L277" s="2"/>
      <c r="M277" s="2"/>
      <c r="N277" s="2"/>
      <c r="O277" s="2"/>
      <c r="P277" s="2"/>
      <c r="Q277" s="2"/>
      <c r="R277" s="2">
        <v>53.926560000000002</v>
      </c>
      <c r="S277" s="2">
        <v>1.1000000000000001</v>
      </c>
      <c r="T277" s="2" t="s">
        <v>1182</v>
      </c>
      <c r="U277" s="2"/>
      <c r="V277" s="2" t="s">
        <v>425</v>
      </c>
      <c r="W277" s="2" t="s">
        <v>987</v>
      </c>
      <c r="X277" s="2"/>
      <c r="Y277" s="2"/>
      <c r="Z277" s="2"/>
    </row>
    <row r="278" spans="1:26">
      <c r="A278" s="2"/>
      <c r="B278" s="2" t="s">
        <v>1183</v>
      </c>
      <c r="C278" s="2" t="s">
        <v>1184</v>
      </c>
      <c r="D278" s="2" t="s">
        <v>21</v>
      </c>
      <c r="E278" s="2" t="s">
        <v>181</v>
      </c>
      <c r="F278" s="2"/>
      <c r="G278" s="2"/>
      <c r="H278" s="2"/>
      <c r="I278" s="2" t="s">
        <v>956</v>
      </c>
      <c r="J278" s="2">
        <v>2006</v>
      </c>
      <c r="K278" s="2"/>
      <c r="L278" s="2" t="s">
        <v>165</v>
      </c>
      <c r="M278" s="2"/>
      <c r="N278" s="2"/>
      <c r="O278" s="2"/>
      <c r="P278" s="2"/>
      <c r="Q278" s="2"/>
      <c r="R278" s="2"/>
      <c r="S278" s="2"/>
      <c r="T278" s="2"/>
      <c r="U278" s="2" t="s">
        <v>1020</v>
      </c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 t="s">
        <v>1028</v>
      </c>
      <c r="G279" s="2"/>
      <c r="H279" s="2" t="s">
        <v>484</v>
      </c>
      <c r="I279" s="2"/>
      <c r="J279" s="2">
        <v>2006</v>
      </c>
      <c r="K279" s="2">
        <v>0.85</v>
      </c>
      <c r="L279" s="2"/>
      <c r="M279" s="2"/>
      <c r="N279" s="2"/>
      <c r="O279" s="2"/>
      <c r="P279" s="2"/>
      <c r="Q279" s="2"/>
      <c r="R279" s="2">
        <v>18.921600000000002</v>
      </c>
      <c r="S279" s="2">
        <v>1.1000000000000001</v>
      </c>
      <c r="T279" s="2" t="s">
        <v>1185</v>
      </c>
      <c r="U279" s="2"/>
      <c r="V279" s="2" t="s">
        <v>425</v>
      </c>
      <c r="W279" s="2" t="s">
        <v>987</v>
      </c>
      <c r="X279" s="2"/>
      <c r="Y279" s="2"/>
      <c r="Z279" s="2"/>
    </row>
    <row r="280" spans="1:26">
      <c r="A280" s="2"/>
      <c r="B280" s="2" t="s">
        <v>1186</v>
      </c>
      <c r="C280" s="2" t="s">
        <v>1187</v>
      </c>
      <c r="D280" s="2" t="s">
        <v>21</v>
      </c>
      <c r="E280" s="2" t="s">
        <v>181</v>
      </c>
      <c r="F280" s="2"/>
      <c r="G280" s="2"/>
      <c r="H280" s="2"/>
      <c r="I280" s="2" t="s">
        <v>956</v>
      </c>
      <c r="J280" s="2">
        <v>2006</v>
      </c>
      <c r="K280" s="2"/>
      <c r="L280" s="2" t="s">
        <v>165</v>
      </c>
      <c r="M280" s="2"/>
      <c r="N280" s="2"/>
      <c r="O280" s="2"/>
      <c r="P280" s="2"/>
      <c r="Q280" s="2"/>
      <c r="R280" s="2"/>
      <c r="S280" s="2"/>
      <c r="T280" s="2"/>
      <c r="U280" s="2" t="s">
        <v>1020</v>
      </c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 t="s">
        <v>1031</v>
      </c>
      <c r="G281" s="2"/>
      <c r="H281" s="2" t="s">
        <v>484</v>
      </c>
      <c r="I281" s="2"/>
      <c r="J281" s="2">
        <v>2006</v>
      </c>
      <c r="K281" s="2">
        <v>0.85</v>
      </c>
      <c r="L281" s="2"/>
      <c r="M281" s="2"/>
      <c r="N281" s="2"/>
      <c r="O281" s="2"/>
      <c r="P281" s="2"/>
      <c r="Q281" s="2"/>
      <c r="R281" s="2">
        <v>18.921600000000002</v>
      </c>
      <c r="S281" s="2">
        <v>1.1000000000000001</v>
      </c>
      <c r="T281" s="2" t="s">
        <v>1185</v>
      </c>
      <c r="U281" s="2"/>
      <c r="V281" s="2" t="s">
        <v>425</v>
      </c>
      <c r="W281" s="2" t="s">
        <v>987</v>
      </c>
      <c r="X281" s="2"/>
      <c r="Y281" s="2"/>
      <c r="Z281" s="2"/>
    </row>
    <row r="282" spans="1:26">
      <c r="A282" s="2"/>
      <c r="B282" s="2" t="s">
        <v>1188</v>
      </c>
      <c r="C282" s="2" t="s">
        <v>1189</v>
      </c>
      <c r="D282" s="2" t="s">
        <v>21</v>
      </c>
      <c r="E282" s="2" t="s">
        <v>181</v>
      </c>
      <c r="F282" s="2"/>
      <c r="G282" s="2"/>
      <c r="H282" s="2"/>
      <c r="I282" s="2" t="s">
        <v>956</v>
      </c>
      <c r="J282" s="2">
        <v>2006</v>
      </c>
      <c r="K282" s="2"/>
      <c r="L282" s="2" t="s">
        <v>165</v>
      </c>
      <c r="M282" s="2"/>
      <c r="N282" s="2"/>
      <c r="O282" s="2"/>
      <c r="P282" s="2"/>
      <c r="Q282" s="2"/>
      <c r="R282" s="2"/>
      <c r="S282" s="2"/>
      <c r="T282" s="2"/>
      <c r="U282" s="2" t="s">
        <v>1020</v>
      </c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 t="s">
        <v>962</v>
      </c>
      <c r="G283" s="2"/>
      <c r="H283" s="2" t="s">
        <v>484</v>
      </c>
      <c r="I283" s="2"/>
      <c r="J283" s="2">
        <v>2006</v>
      </c>
      <c r="K283" s="2">
        <v>0.85</v>
      </c>
      <c r="L283" s="2"/>
      <c r="M283" s="2"/>
      <c r="N283" s="2"/>
      <c r="O283" s="2"/>
      <c r="P283" s="2"/>
      <c r="Q283" s="2"/>
      <c r="R283" s="2">
        <v>15.768000000000001</v>
      </c>
      <c r="S283" s="2">
        <v>1.13636363636364</v>
      </c>
      <c r="T283" s="2" t="s">
        <v>1190</v>
      </c>
      <c r="U283" s="2"/>
      <c r="V283" s="2" t="s">
        <v>425</v>
      </c>
      <c r="W283" s="2" t="s">
        <v>987</v>
      </c>
      <c r="X283" s="2"/>
      <c r="Y283" s="2"/>
      <c r="Z283" s="2"/>
    </row>
    <row r="284" spans="1:26">
      <c r="A284" s="2"/>
      <c r="B284" s="2" t="s">
        <v>1191</v>
      </c>
      <c r="C284" s="2" t="s">
        <v>1192</v>
      </c>
      <c r="D284" s="2" t="s">
        <v>21</v>
      </c>
      <c r="E284" s="2" t="s">
        <v>181</v>
      </c>
      <c r="F284" s="2"/>
      <c r="G284" s="2"/>
      <c r="H284" s="2"/>
      <c r="I284" s="2" t="s">
        <v>956</v>
      </c>
      <c r="J284" s="2">
        <v>2006</v>
      </c>
      <c r="K284" s="2"/>
      <c r="L284" s="2" t="s">
        <v>165</v>
      </c>
      <c r="M284" s="2"/>
      <c r="N284" s="2"/>
      <c r="O284" s="2"/>
      <c r="P284" s="2"/>
      <c r="Q284" s="2"/>
      <c r="R284" s="2"/>
      <c r="S284" s="2"/>
      <c r="T284" s="2"/>
      <c r="U284" s="2" t="s">
        <v>1020</v>
      </c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 t="s">
        <v>369</v>
      </c>
      <c r="G285" s="2"/>
      <c r="H285" s="2" t="s">
        <v>484</v>
      </c>
      <c r="I285" s="2"/>
      <c r="J285" s="2">
        <v>2006</v>
      </c>
      <c r="K285" s="2">
        <v>0.85</v>
      </c>
      <c r="L285" s="2"/>
      <c r="M285" s="2"/>
      <c r="N285" s="2"/>
      <c r="O285" s="2"/>
      <c r="P285" s="2"/>
      <c r="Q285" s="2"/>
      <c r="R285" s="2">
        <v>11.98368</v>
      </c>
      <c r="S285" s="2">
        <v>1.14942528735632</v>
      </c>
      <c r="T285" s="2" t="s">
        <v>1193</v>
      </c>
      <c r="U285" s="2"/>
      <c r="V285" s="2" t="s">
        <v>425</v>
      </c>
      <c r="W285" s="2" t="s">
        <v>987</v>
      </c>
      <c r="X285" s="2"/>
      <c r="Y285" s="2"/>
      <c r="Z285" s="2"/>
    </row>
    <row r="286" spans="1:26">
      <c r="A286" s="2"/>
      <c r="B286" s="2" t="s">
        <v>1194</v>
      </c>
      <c r="C286" s="2" t="s">
        <v>1195</v>
      </c>
      <c r="D286" s="2" t="s">
        <v>21</v>
      </c>
      <c r="E286" s="2" t="s">
        <v>181</v>
      </c>
      <c r="F286" s="2"/>
      <c r="G286" s="2"/>
      <c r="H286" s="2"/>
      <c r="I286" s="2" t="s">
        <v>956</v>
      </c>
      <c r="J286" s="2">
        <v>2006</v>
      </c>
      <c r="K286" s="2"/>
      <c r="L286" s="2" t="s">
        <v>165</v>
      </c>
      <c r="M286" s="2"/>
      <c r="N286" s="2"/>
      <c r="O286" s="2"/>
      <c r="P286" s="2"/>
      <c r="Q286" s="2"/>
      <c r="R286" s="2"/>
      <c r="S286" s="2"/>
      <c r="T286" s="2"/>
      <c r="U286" s="2" t="s">
        <v>1020</v>
      </c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 t="s">
        <v>1036</v>
      </c>
      <c r="G287" s="2"/>
      <c r="H287" s="2" t="s">
        <v>484</v>
      </c>
      <c r="I287" s="2"/>
      <c r="J287" s="2">
        <v>2006</v>
      </c>
      <c r="K287" s="2">
        <v>0.85</v>
      </c>
      <c r="L287" s="2"/>
      <c r="M287" s="2"/>
      <c r="N287" s="2"/>
      <c r="O287" s="2"/>
      <c r="P287" s="2"/>
      <c r="Q287" s="2"/>
      <c r="R287" s="2">
        <v>31.536000000000001</v>
      </c>
      <c r="S287" s="2">
        <v>1.1764705882352899</v>
      </c>
      <c r="T287" s="2" t="s">
        <v>1196</v>
      </c>
      <c r="U287" s="2"/>
      <c r="V287" s="2" t="s">
        <v>425</v>
      </c>
      <c r="W287" s="2" t="s">
        <v>987</v>
      </c>
      <c r="X287" s="2"/>
      <c r="Y287" s="2"/>
      <c r="Z287" s="2"/>
    </row>
    <row r="288" spans="1:26">
      <c r="A288" s="2"/>
      <c r="B288" s="2" t="s">
        <v>1197</v>
      </c>
      <c r="C288" s="2" t="s">
        <v>1198</v>
      </c>
      <c r="D288" s="2" t="s">
        <v>21</v>
      </c>
      <c r="E288" s="2" t="s">
        <v>181</v>
      </c>
      <c r="F288" s="2"/>
      <c r="G288" s="2"/>
      <c r="H288" s="2"/>
      <c r="I288" s="2" t="s">
        <v>956</v>
      </c>
      <c r="J288" s="2">
        <v>2006</v>
      </c>
      <c r="K288" s="2"/>
      <c r="L288" s="2" t="s">
        <v>165</v>
      </c>
      <c r="M288" s="2"/>
      <c r="N288" s="2"/>
      <c r="O288" s="2"/>
      <c r="P288" s="2"/>
      <c r="Q288" s="2"/>
      <c r="R288" s="2"/>
      <c r="S288" s="2"/>
      <c r="T288" s="2"/>
      <c r="U288" s="2" t="s">
        <v>1020</v>
      </c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 t="s">
        <v>963</v>
      </c>
      <c r="G289" s="2"/>
      <c r="H289" s="2" t="s">
        <v>484</v>
      </c>
      <c r="I289" s="2"/>
      <c r="J289" s="2">
        <v>2006</v>
      </c>
      <c r="K289" s="2">
        <v>0.85</v>
      </c>
      <c r="L289" s="2"/>
      <c r="M289" s="2"/>
      <c r="N289" s="2"/>
      <c r="O289" s="2"/>
      <c r="P289" s="2"/>
      <c r="Q289" s="2"/>
      <c r="R289" s="2">
        <v>15.768000000000001</v>
      </c>
      <c r="S289" s="2">
        <v>1.2195121951219501</v>
      </c>
      <c r="T289" s="2">
        <v>315.36</v>
      </c>
      <c r="U289" s="2"/>
      <c r="V289" s="2" t="s">
        <v>425</v>
      </c>
      <c r="W289" s="2" t="s">
        <v>987</v>
      </c>
      <c r="X289" s="2"/>
      <c r="Y289" s="2"/>
      <c r="Z289" s="2"/>
    </row>
    <row r="290" spans="1:26">
      <c r="A290" s="2"/>
      <c r="B290" s="2" t="s">
        <v>1199</v>
      </c>
      <c r="C290" s="2" t="s">
        <v>1200</v>
      </c>
      <c r="D290" s="2" t="s">
        <v>21</v>
      </c>
      <c r="E290" s="2" t="s">
        <v>181</v>
      </c>
      <c r="F290" s="2"/>
      <c r="G290" s="2"/>
      <c r="H290" s="2"/>
      <c r="I290" s="2" t="s">
        <v>956</v>
      </c>
      <c r="J290" s="2">
        <v>2006</v>
      </c>
      <c r="K290" s="2"/>
      <c r="L290" s="2" t="s">
        <v>165</v>
      </c>
      <c r="M290" s="2"/>
      <c r="N290" s="2"/>
      <c r="O290" s="2"/>
      <c r="P290" s="2"/>
      <c r="Q290" s="2"/>
      <c r="R290" s="2"/>
      <c r="S290" s="2"/>
      <c r="T290" s="2"/>
      <c r="U290" s="2" t="s">
        <v>1020</v>
      </c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 t="s">
        <v>1041</v>
      </c>
      <c r="G291" s="2"/>
      <c r="H291" s="2" t="s">
        <v>484</v>
      </c>
      <c r="I291" s="2"/>
      <c r="J291" s="2">
        <v>2006</v>
      </c>
      <c r="K291" s="2">
        <v>0.85</v>
      </c>
      <c r="L291" s="2"/>
      <c r="M291" s="2"/>
      <c r="N291" s="2"/>
      <c r="O291" s="2"/>
      <c r="P291" s="2"/>
      <c r="Q291" s="2"/>
      <c r="R291" s="2">
        <v>15.768000000000001</v>
      </c>
      <c r="S291" s="2">
        <v>1.2195121951219501</v>
      </c>
      <c r="T291" s="2">
        <v>315.36</v>
      </c>
      <c r="U291" s="2"/>
      <c r="V291" s="2" t="s">
        <v>425</v>
      </c>
      <c r="W291" s="2" t="s">
        <v>987</v>
      </c>
      <c r="X291" s="2"/>
      <c r="Y291" s="2"/>
      <c r="Z291" s="2"/>
    </row>
    <row r="292" spans="1:26">
      <c r="A292" s="2"/>
      <c r="B292" s="2" t="s">
        <v>1201</v>
      </c>
      <c r="C292" s="2" t="s">
        <v>1202</v>
      </c>
      <c r="D292" s="2" t="s">
        <v>21</v>
      </c>
      <c r="E292" s="2" t="s">
        <v>181</v>
      </c>
      <c r="F292" s="2"/>
      <c r="G292" s="2"/>
      <c r="H292" s="2"/>
      <c r="I292" s="2" t="s">
        <v>956</v>
      </c>
      <c r="J292" s="2">
        <v>2006</v>
      </c>
      <c r="K292" s="2"/>
      <c r="L292" s="2" t="s">
        <v>165</v>
      </c>
      <c r="M292" s="2"/>
      <c r="N292" s="2"/>
      <c r="O292" s="2"/>
      <c r="P292" s="2"/>
      <c r="Q292" s="2"/>
      <c r="R292" s="2"/>
      <c r="S292" s="2"/>
      <c r="T292" s="2"/>
      <c r="U292" s="2" t="s">
        <v>1020</v>
      </c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 t="s">
        <v>1025</v>
      </c>
      <c r="G293" s="2"/>
      <c r="H293" s="2" t="s">
        <v>1203</v>
      </c>
      <c r="I293" s="2"/>
      <c r="J293" s="2">
        <v>2006</v>
      </c>
      <c r="K293" s="2">
        <v>0.85</v>
      </c>
      <c r="L293" s="2"/>
      <c r="M293" s="2"/>
      <c r="N293" s="2"/>
      <c r="O293" s="2"/>
      <c r="P293" s="2"/>
      <c r="Q293" s="2"/>
      <c r="R293" s="2">
        <v>53.926560000000002</v>
      </c>
      <c r="S293" s="2">
        <v>1.1000000000000001</v>
      </c>
      <c r="T293" s="2">
        <v>526.65120000000002</v>
      </c>
      <c r="U293" s="2"/>
      <c r="V293" s="2" t="s">
        <v>425</v>
      </c>
      <c r="W293" s="2" t="s">
        <v>987</v>
      </c>
      <c r="X293" s="2"/>
      <c r="Y293" s="2"/>
      <c r="Z293" s="2"/>
    </row>
    <row r="294" spans="1:26">
      <c r="A294" s="2"/>
      <c r="B294" s="2" t="s">
        <v>1204</v>
      </c>
      <c r="C294" s="2" t="s">
        <v>1205</v>
      </c>
      <c r="D294" s="2" t="s">
        <v>21</v>
      </c>
      <c r="E294" s="2" t="s">
        <v>181</v>
      </c>
      <c r="F294" s="2"/>
      <c r="G294" s="2"/>
      <c r="H294" s="2"/>
      <c r="I294" s="2" t="s">
        <v>956</v>
      </c>
      <c r="J294" s="2">
        <v>2006</v>
      </c>
      <c r="K294" s="2"/>
      <c r="L294" s="2" t="s">
        <v>165</v>
      </c>
      <c r="M294" s="2"/>
      <c r="N294" s="2"/>
      <c r="O294" s="2"/>
      <c r="P294" s="2"/>
      <c r="Q294" s="2"/>
      <c r="R294" s="2"/>
      <c r="S294" s="2"/>
      <c r="T294" s="2"/>
      <c r="U294" s="2" t="s">
        <v>1020</v>
      </c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 t="s">
        <v>1028</v>
      </c>
      <c r="G295" s="2"/>
      <c r="H295" s="2" t="s">
        <v>1203</v>
      </c>
      <c r="I295" s="2"/>
      <c r="J295" s="2">
        <v>2006</v>
      </c>
      <c r="K295" s="2">
        <v>0.85</v>
      </c>
      <c r="L295" s="2"/>
      <c r="M295" s="2"/>
      <c r="N295" s="2"/>
      <c r="O295" s="2"/>
      <c r="P295" s="2"/>
      <c r="Q295" s="2"/>
      <c r="R295" s="2">
        <v>12.6144</v>
      </c>
      <c r="S295" s="2">
        <v>1.1000000000000001</v>
      </c>
      <c r="T295" s="2">
        <v>239.67359999999999</v>
      </c>
      <c r="U295" s="2"/>
      <c r="V295" s="2" t="s">
        <v>425</v>
      </c>
      <c r="W295" s="2" t="s">
        <v>987</v>
      </c>
      <c r="X295" s="2"/>
      <c r="Y295" s="2"/>
      <c r="Z295" s="2"/>
    </row>
    <row r="296" spans="1:26">
      <c r="A296" s="2"/>
      <c r="B296" s="2" t="s">
        <v>1206</v>
      </c>
      <c r="C296" s="2" t="s">
        <v>1207</v>
      </c>
      <c r="D296" s="2" t="s">
        <v>21</v>
      </c>
      <c r="E296" s="2" t="s">
        <v>181</v>
      </c>
      <c r="F296" s="2"/>
      <c r="G296" s="2"/>
      <c r="H296" s="2"/>
      <c r="I296" s="2" t="s">
        <v>956</v>
      </c>
      <c r="J296" s="2">
        <v>2006</v>
      </c>
      <c r="K296" s="2"/>
      <c r="L296" s="2" t="s">
        <v>165</v>
      </c>
      <c r="M296" s="2"/>
      <c r="N296" s="2"/>
      <c r="O296" s="2"/>
      <c r="P296" s="2"/>
      <c r="Q296" s="2"/>
      <c r="R296" s="2"/>
      <c r="S296" s="2"/>
      <c r="T296" s="2"/>
      <c r="U296" s="2" t="s">
        <v>1020</v>
      </c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 t="s">
        <v>1031</v>
      </c>
      <c r="G297" s="2"/>
      <c r="H297" s="2" t="s">
        <v>1203</v>
      </c>
      <c r="I297" s="2"/>
      <c r="J297" s="2">
        <v>2006</v>
      </c>
      <c r="K297" s="2">
        <v>0.85</v>
      </c>
      <c r="L297" s="2"/>
      <c r="M297" s="2"/>
      <c r="N297" s="2"/>
      <c r="O297" s="2"/>
      <c r="P297" s="2"/>
      <c r="Q297" s="2"/>
      <c r="R297" s="2">
        <v>12.6144</v>
      </c>
      <c r="S297" s="2">
        <v>1.1000000000000001</v>
      </c>
      <c r="T297" s="2">
        <v>239.67359999999999</v>
      </c>
      <c r="U297" s="2"/>
      <c r="V297" s="2" t="s">
        <v>425</v>
      </c>
      <c r="W297" s="2" t="s">
        <v>987</v>
      </c>
      <c r="X297" s="2"/>
      <c r="Y297" s="2"/>
      <c r="Z297" s="2"/>
    </row>
    <row r="298" spans="1:26">
      <c r="A298" s="2"/>
      <c r="B298" s="2" t="s">
        <v>1208</v>
      </c>
      <c r="C298" s="2" t="s">
        <v>1209</v>
      </c>
      <c r="D298" s="2" t="s">
        <v>21</v>
      </c>
      <c r="E298" s="2" t="s">
        <v>181</v>
      </c>
      <c r="F298" s="2"/>
      <c r="G298" s="2"/>
      <c r="H298" s="2"/>
      <c r="I298" s="2" t="s">
        <v>956</v>
      </c>
      <c r="J298" s="2">
        <v>2006</v>
      </c>
      <c r="K298" s="2"/>
      <c r="L298" s="2" t="s">
        <v>165</v>
      </c>
      <c r="M298" s="2"/>
      <c r="N298" s="2"/>
      <c r="O298" s="2"/>
      <c r="P298" s="2"/>
      <c r="Q298" s="2"/>
      <c r="R298" s="2"/>
      <c r="S298" s="2"/>
      <c r="T298" s="2"/>
      <c r="U298" s="2" t="s">
        <v>1020</v>
      </c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 t="s">
        <v>962</v>
      </c>
      <c r="G299" s="2"/>
      <c r="H299" s="2" t="s">
        <v>1203</v>
      </c>
      <c r="I299" s="2"/>
      <c r="J299" s="2">
        <v>2006</v>
      </c>
      <c r="K299" s="2">
        <v>0.85</v>
      </c>
      <c r="L299" s="2"/>
      <c r="M299" s="2"/>
      <c r="N299" s="2"/>
      <c r="O299" s="2"/>
      <c r="P299" s="2"/>
      <c r="Q299" s="2"/>
      <c r="R299" s="2">
        <v>34.689599999999999</v>
      </c>
      <c r="S299" s="2">
        <v>1.1764705882352899</v>
      </c>
      <c r="T299" s="2">
        <v>826.2432</v>
      </c>
      <c r="U299" s="2"/>
      <c r="V299" s="2" t="s">
        <v>425</v>
      </c>
      <c r="W299" s="2" t="s">
        <v>987</v>
      </c>
      <c r="X299" s="2"/>
      <c r="Y299" s="2"/>
      <c r="Z299" s="2"/>
    </row>
    <row r="300" spans="1:26">
      <c r="A300" s="2"/>
      <c r="B300" s="2" t="s">
        <v>1210</v>
      </c>
      <c r="C300" s="2" t="s">
        <v>1211</v>
      </c>
      <c r="D300" s="2" t="s">
        <v>21</v>
      </c>
      <c r="E300" s="2" t="s">
        <v>181</v>
      </c>
      <c r="F300" s="2"/>
      <c r="G300" s="2"/>
      <c r="H300" s="2"/>
      <c r="I300" s="2" t="s">
        <v>956</v>
      </c>
      <c r="J300" s="2">
        <v>2006</v>
      </c>
      <c r="K300" s="2"/>
      <c r="L300" s="2" t="s">
        <v>165</v>
      </c>
      <c r="M300" s="2"/>
      <c r="N300" s="2"/>
      <c r="O300" s="2"/>
      <c r="P300" s="2"/>
      <c r="Q300" s="2"/>
      <c r="R300" s="2"/>
      <c r="S300" s="2"/>
      <c r="T300" s="2"/>
      <c r="U300" s="2" t="s">
        <v>1020</v>
      </c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 t="s">
        <v>369</v>
      </c>
      <c r="G301" s="2"/>
      <c r="H301" s="2" t="s">
        <v>1203</v>
      </c>
      <c r="I301" s="2"/>
      <c r="J301" s="2">
        <v>2006</v>
      </c>
      <c r="K301" s="2">
        <v>0.85</v>
      </c>
      <c r="L301" s="2"/>
      <c r="M301" s="2"/>
      <c r="N301" s="2"/>
      <c r="O301" s="2"/>
      <c r="P301" s="2"/>
      <c r="Q301" s="2"/>
      <c r="R301" s="2">
        <v>12.6144</v>
      </c>
      <c r="S301" s="2">
        <v>1.0869565217391299</v>
      </c>
      <c r="T301" s="2">
        <v>133.93524705882399</v>
      </c>
      <c r="U301" s="2"/>
      <c r="V301" s="2" t="s">
        <v>425</v>
      </c>
      <c r="W301" s="2" t="s">
        <v>987</v>
      </c>
      <c r="X301" s="2"/>
      <c r="Y301" s="2"/>
      <c r="Z301" s="2"/>
    </row>
    <row r="302" spans="1:26">
      <c r="A302" s="2"/>
      <c r="B302" s="2" t="s">
        <v>1212</v>
      </c>
      <c r="C302" s="2" t="s">
        <v>1213</v>
      </c>
      <c r="D302" s="2" t="s">
        <v>21</v>
      </c>
      <c r="E302" s="2" t="s">
        <v>181</v>
      </c>
      <c r="F302" s="2"/>
      <c r="G302" s="2"/>
      <c r="H302" s="2"/>
      <c r="I302" s="2" t="s">
        <v>956</v>
      </c>
      <c r="J302" s="2">
        <v>2006</v>
      </c>
      <c r="K302" s="2"/>
      <c r="L302" s="2" t="s">
        <v>165</v>
      </c>
      <c r="M302" s="2"/>
      <c r="N302" s="2"/>
      <c r="O302" s="2"/>
      <c r="P302" s="2"/>
      <c r="Q302" s="2"/>
      <c r="R302" s="2"/>
      <c r="S302" s="2"/>
      <c r="T302" s="2"/>
      <c r="U302" s="2" t="s">
        <v>1020</v>
      </c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 t="s">
        <v>1036</v>
      </c>
      <c r="G303" s="2"/>
      <c r="H303" s="2" t="s">
        <v>1203</v>
      </c>
      <c r="I303" s="2"/>
      <c r="J303" s="2">
        <v>2006</v>
      </c>
      <c r="K303" s="2">
        <v>0.85</v>
      </c>
      <c r="L303" s="2"/>
      <c r="M303" s="2"/>
      <c r="N303" s="2"/>
      <c r="O303" s="2"/>
      <c r="P303" s="2"/>
      <c r="Q303" s="2"/>
      <c r="R303" s="2">
        <v>12.6144</v>
      </c>
      <c r="S303" s="2">
        <v>1.13636363636364</v>
      </c>
      <c r="T303" s="2">
        <v>197.25458823529399</v>
      </c>
      <c r="U303" s="2"/>
      <c r="V303" s="2" t="s">
        <v>425</v>
      </c>
      <c r="W303" s="2" t="s">
        <v>987</v>
      </c>
      <c r="X303" s="2"/>
      <c r="Y303" s="2"/>
      <c r="Z303" s="2"/>
    </row>
    <row r="304" spans="1:26">
      <c r="A304" s="2" t="s">
        <v>5</v>
      </c>
      <c r="B304" s="2" t="s">
        <v>1214</v>
      </c>
      <c r="C304" s="2" t="s">
        <v>1215</v>
      </c>
      <c r="D304" s="2" t="s">
        <v>21</v>
      </c>
      <c r="E304" s="2" t="s">
        <v>181</v>
      </c>
      <c r="F304" s="2"/>
      <c r="G304" s="2"/>
      <c r="H304" s="2"/>
      <c r="I304" s="2" t="s">
        <v>956</v>
      </c>
      <c r="J304" s="2">
        <v>2006</v>
      </c>
      <c r="K304" s="2"/>
      <c r="L304" s="2" t="s">
        <v>165</v>
      </c>
      <c r="M304" s="2"/>
      <c r="N304" s="2"/>
      <c r="O304" s="2"/>
      <c r="P304" s="2"/>
      <c r="Q304" s="2"/>
      <c r="R304" s="2"/>
      <c r="S304" s="2"/>
      <c r="T304" s="2"/>
      <c r="U304" s="2" t="s">
        <v>1020</v>
      </c>
      <c r="V304" s="2"/>
      <c r="W304" s="2"/>
      <c r="X304" s="2"/>
      <c r="Y304" s="2"/>
      <c r="Z304" s="2"/>
    </row>
    <row r="305" spans="1:26">
      <c r="A305" s="2" t="s">
        <v>5</v>
      </c>
      <c r="B305" s="2"/>
      <c r="C305" s="2"/>
      <c r="D305" s="2"/>
      <c r="E305" s="2"/>
      <c r="F305" s="2" t="s">
        <v>1203</v>
      </c>
      <c r="G305" s="2"/>
      <c r="H305" s="2" t="s">
        <v>1203</v>
      </c>
      <c r="I305" s="2"/>
      <c r="J305" s="2">
        <v>2006</v>
      </c>
      <c r="K305" s="2">
        <v>0.85</v>
      </c>
      <c r="L305" s="2"/>
      <c r="M305" s="2"/>
      <c r="N305" s="2"/>
      <c r="O305" s="2"/>
      <c r="P305" s="2"/>
      <c r="Q305" s="2"/>
      <c r="R305" s="2">
        <v>10</v>
      </c>
      <c r="S305" s="2">
        <v>1.0204081632653099</v>
      </c>
      <c r="T305" s="2" t="s">
        <v>1216</v>
      </c>
      <c r="U305" s="2"/>
      <c r="V305" s="2" t="s">
        <v>425</v>
      </c>
      <c r="W305" s="2" t="s">
        <v>987</v>
      </c>
      <c r="X305" s="2"/>
      <c r="Y305" s="2"/>
      <c r="Z305" s="2"/>
    </row>
    <row r="306" spans="1:26">
      <c r="A306" s="2"/>
      <c r="B306" s="2" t="s">
        <v>1217</v>
      </c>
      <c r="C306" s="2" t="s">
        <v>1218</v>
      </c>
      <c r="D306" s="2" t="s">
        <v>21</v>
      </c>
      <c r="E306" s="2" t="s">
        <v>181</v>
      </c>
      <c r="F306" s="2"/>
      <c r="G306" s="2"/>
      <c r="H306" s="2"/>
      <c r="I306" s="2" t="s">
        <v>956</v>
      </c>
      <c r="J306" s="2">
        <v>2006</v>
      </c>
      <c r="K306" s="2"/>
      <c r="L306" s="2" t="s">
        <v>165</v>
      </c>
      <c r="M306" s="2"/>
      <c r="N306" s="2"/>
      <c r="O306" s="2"/>
      <c r="P306" s="2"/>
      <c r="Q306" s="2"/>
      <c r="R306" s="2"/>
      <c r="S306" s="2"/>
      <c r="T306" s="2"/>
      <c r="U306" s="2" t="s">
        <v>1020</v>
      </c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 t="s">
        <v>963</v>
      </c>
      <c r="G307" s="2"/>
      <c r="H307" s="2" t="s">
        <v>1203</v>
      </c>
      <c r="I307" s="2"/>
      <c r="J307" s="2">
        <v>2006</v>
      </c>
      <c r="K307" s="2">
        <v>0.85</v>
      </c>
      <c r="L307" s="2"/>
      <c r="M307" s="2"/>
      <c r="N307" s="2"/>
      <c r="O307" s="2"/>
      <c r="P307" s="2"/>
      <c r="Q307" s="2"/>
      <c r="R307" s="2">
        <v>12.6144</v>
      </c>
      <c r="S307" s="2">
        <v>1.1111111111111101</v>
      </c>
      <c r="T307" s="2">
        <v>197.25458823529399</v>
      </c>
      <c r="U307" s="2"/>
      <c r="V307" s="2" t="s">
        <v>425</v>
      </c>
      <c r="W307" s="2" t="s">
        <v>987</v>
      </c>
      <c r="X307" s="2"/>
      <c r="Y307" s="2"/>
      <c r="Z307" s="2"/>
    </row>
    <row r="308" spans="1:26">
      <c r="A308" s="2"/>
      <c r="B308" s="2" t="s">
        <v>1219</v>
      </c>
      <c r="C308" s="2" t="s">
        <v>1220</v>
      </c>
      <c r="D308" s="2" t="s">
        <v>21</v>
      </c>
      <c r="E308" s="2" t="s">
        <v>181</v>
      </c>
      <c r="F308" s="2"/>
      <c r="G308" s="2"/>
      <c r="H308" s="2"/>
      <c r="I308" s="2" t="s">
        <v>956</v>
      </c>
      <c r="J308" s="2">
        <v>2006</v>
      </c>
      <c r="K308" s="2"/>
      <c r="L308" s="2" t="s">
        <v>165</v>
      </c>
      <c r="M308" s="2"/>
      <c r="N308" s="2"/>
      <c r="O308" s="2"/>
      <c r="P308" s="2"/>
      <c r="Q308" s="2"/>
      <c r="R308" s="2"/>
      <c r="S308" s="2"/>
      <c r="T308" s="2"/>
      <c r="U308" s="2" t="s">
        <v>1020</v>
      </c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 t="s">
        <v>1041</v>
      </c>
      <c r="G309" s="2"/>
      <c r="H309" s="2" t="s">
        <v>1203</v>
      </c>
      <c r="I309" s="2"/>
      <c r="J309" s="2">
        <v>2006</v>
      </c>
      <c r="K309" s="2">
        <v>0.85</v>
      </c>
      <c r="L309" s="2"/>
      <c r="M309" s="2"/>
      <c r="N309" s="2"/>
      <c r="O309" s="2"/>
      <c r="P309" s="2"/>
      <c r="Q309" s="2"/>
      <c r="R309" s="2">
        <v>12.6144</v>
      </c>
      <c r="S309" s="2">
        <v>1.1111111111111101</v>
      </c>
      <c r="T309" s="2">
        <v>197.25458823529399</v>
      </c>
      <c r="U309" s="2"/>
      <c r="V309" s="2" t="s">
        <v>425</v>
      </c>
      <c r="W309" s="2" t="s">
        <v>987</v>
      </c>
      <c r="X309" s="2"/>
      <c r="Y309" s="2"/>
      <c r="Z309" s="2"/>
    </row>
    <row r="310" spans="1:26">
      <c r="A310" s="2"/>
      <c r="B310" s="2" t="s">
        <v>1221</v>
      </c>
      <c r="C310" s="2" t="s">
        <v>1222</v>
      </c>
      <c r="D310" s="2" t="s">
        <v>406</v>
      </c>
      <c r="E310" s="2" t="s">
        <v>181</v>
      </c>
      <c r="F310" s="2"/>
      <c r="G310" s="2"/>
      <c r="H310" s="2"/>
      <c r="I310" s="2" t="s">
        <v>956</v>
      </c>
      <c r="J310" s="2">
        <v>2006</v>
      </c>
      <c r="K310" s="2"/>
      <c r="L310" s="2" t="s">
        <v>425</v>
      </c>
      <c r="M310" s="2"/>
      <c r="N310" s="2"/>
      <c r="O310" s="2"/>
      <c r="P310" s="2"/>
      <c r="Q310" s="2"/>
      <c r="R310" s="2"/>
      <c r="S310" s="2"/>
      <c r="T310" s="2"/>
      <c r="U310" s="2" t="s">
        <v>1020</v>
      </c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 t="s">
        <v>962</v>
      </c>
      <c r="G311" s="2"/>
      <c r="H311" s="2" t="s">
        <v>452</v>
      </c>
      <c r="I311" s="2"/>
      <c r="J311" s="2">
        <v>2006</v>
      </c>
      <c r="K311" s="2" t="s">
        <v>967</v>
      </c>
      <c r="L311" s="2"/>
      <c r="M311" s="2"/>
      <c r="N311" s="2"/>
      <c r="O311" s="2"/>
      <c r="P311" s="2"/>
      <c r="Q311" s="2"/>
      <c r="R311" s="2">
        <v>1E-3</v>
      </c>
      <c r="S311" s="2">
        <v>1</v>
      </c>
      <c r="T311" s="2" t="s">
        <v>1162</v>
      </c>
      <c r="U311" s="2"/>
      <c r="V311" s="2">
        <v>1</v>
      </c>
      <c r="W311" s="2" t="s">
        <v>987</v>
      </c>
      <c r="X311" s="2"/>
      <c r="Y311" s="2"/>
      <c r="Z311" s="2"/>
    </row>
    <row r="312" spans="1:26">
      <c r="A312" s="2"/>
      <c r="B312" s="2" t="s">
        <v>1223</v>
      </c>
      <c r="C312" s="2" t="s">
        <v>1224</v>
      </c>
      <c r="D312" s="2" t="s">
        <v>406</v>
      </c>
      <c r="E312" s="2" t="s">
        <v>181</v>
      </c>
      <c r="F312" s="2"/>
      <c r="G312" s="2"/>
      <c r="H312" s="2"/>
      <c r="I312" s="2" t="s">
        <v>956</v>
      </c>
      <c r="J312" s="2">
        <v>2006</v>
      </c>
      <c r="K312" s="2"/>
      <c r="L312" s="2" t="s">
        <v>425</v>
      </c>
      <c r="M312" s="2"/>
      <c r="N312" s="2"/>
      <c r="O312" s="2"/>
      <c r="P312" s="2"/>
      <c r="Q312" s="2"/>
      <c r="R312" s="2"/>
      <c r="S312" s="2"/>
      <c r="T312" s="2"/>
      <c r="U312" s="2" t="s">
        <v>1020</v>
      </c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 t="s">
        <v>962</v>
      </c>
      <c r="G313" s="2"/>
      <c r="H313" s="2" t="s">
        <v>625</v>
      </c>
      <c r="I313" s="2"/>
      <c r="J313" s="2">
        <v>2006</v>
      </c>
      <c r="K313" s="2">
        <v>0.85</v>
      </c>
      <c r="L313" s="2"/>
      <c r="M313" s="2"/>
      <c r="N313" s="2"/>
      <c r="O313" s="2"/>
      <c r="P313" s="2"/>
      <c r="Q313" s="2"/>
      <c r="R313" s="2">
        <v>1E-3</v>
      </c>
      <c r="S313" s="2">
        <v>1.0529999999999999</v>
      </c>
      <c r="T313" s="2" t="s">
        <v>1165</v>
      </c>
      <c r="U313" s="2"/>
      <c r="V313" s="2" t="s">
        <v>425</v>
      </c>
      <c r="W313" s="2" t="s">
        <v>987</v>
      </c>
      <c r="X313" s="2"/>
      <c r="Y313" s="2"/>
      <c r="Z313" s="2"/>
    </row>
    <row r="314" spans="1:26">
      <c r="A314" s="2" t="s">
        <v>5</v>
      </c>
      <c r="B314" s="2" t="s">
        <v>1225</v>
      </c>
      <c r="C314" s="2" t="s">
        <v>1226</v>
      </c>
      <c r="D314" s="2" t="s">
        <v>406</v>
      </c>
      <c r="E314" s="2" t="s">
        <v>181</v>
      </c>
      <c r="F314" s="2" t="s">
        <v>1025</v>
      </c>
      <c r="G314" s="2"/>
      <c r="H314" s="2" t="s">
        <v>625</v>
      </c>
      <c r="I314" s="2" t="s">
        <v>956</v>
      </c>
      <c r="J314" s="2">
        <v>2006</v>
      </c>
      <c r="K314" s="2">
        <v>0.95</v>
      </c>
      <c r="L314" s="2">
        <v>1</v>
      </c>
      <c r="M314" s="2"/>
      <c r="N314" s="2"/>
      <c r="O314" s="2"/>
      <c r="P314" s="2"/>
      <c r="Q314" s="2"/>
      <c r="R314" s="2">
        <v>1E-3</v>
      </c>
      <c r="S314" s="2">
        <v>2</v>
      </c>
      <c r="T314" s="2">
        <v>2.4E-2</v>
      </c>
      <c r="U314" s="2">
        <v>30</v>
      </c>
      <c r="V314" s="2">
        <v>1</v>
      </c>
      <c r="W314" s="2">
        <v>0</v>
      </c>
      <c r="X314" s="2"/>
      <c r="Y314" s="2">
        <v>2006</v>
      </c>
      <c r="Z314" s="2"/>
    </row>
    <row r="315" spans="1:26">
      <c r="A315" s="2" t="s">
        <v>5</v>
      </c>
      <c r="B315" s="2" t="s">
        <v>1227</v>
      </c>
      <c r="C315" s="2" t="s">
        <v>1228</v>
      </c>
      <c r="D315" s="2" t="s">
        <v>406</v>
      </c>
      <c r="E315" s="2" t="s">
        <v>181</v>
      </c>
      <c r="F315" s="2" t="s">
        <v>1028</v>
      </c>
      <c r="G315" s="2"/>
      <c r="H315" s="2" t="s">
        <v>625</v>
      </c>
      <c r="I315" s="2" t="s">
        <v>956</v>
      </c>
      <c r="J315" s="2">
        <v>2006</v>
      </c>
      <c r="K315" s="2">
        <v>0.95</v>
      </c>
      <c r="L315" s="2">
        <v>1</v>
      </c>
      <c r="M315" s="2"/>
      <c r="N315" s="2"/>
      <c r="O315" s="2"/>
      <c r="P315" s="2"/>
      <c r="Q315" s="2"/>
      <c r="R315" s="2">
        <v>1E-3</v>
      </c>
      <c r="S315" s="2">
        <v>2</v>
      </c>
      <c r="T315" s="2">
        <v>2.4E-2</v>
      </c>
      <c r="U315" s="2">
        <v>30</v>
      </c>
      <c r="V315" s="2">
        <v>1</v>
      </c>
      <c r="W315" s="2">
        <v>0</v>
      </c>
      <c r="X315" s="2"/>
      <c r="Y315" s="2">
        <v>2006</v>
      </c>
      <c r="Z315" s="2"/>
    </row>
    <row r="316" spans="1:26">
      <c r="A316" s="2" t="s">
        <v>5</v>
      </c>
      <c r="B316" s="2" t="s">
        <v>1229</v>
      </c>
      <c r="C316" s="2" t="s">
        <v>1230</v>
      </c>
      <c r="D316" s="2" t="s">
        <v>406</v>
      </c>
      <c r="E316" s="2" t="s">
        <v>181</v>
      </c>
      <c r="F316" s="2" t="s">
        <v>1031</v>
      </c>
      <c r="G316" s="2"/>
      <c r="H316" s="2" t="s">
        <v>625</v>
      </c>
      <c r="I316" s="2" t="s">
        <v>956</v>
      </c>
      <c r="J316" s="2">
        <v>2006</v>
      </c>
      <c r="K316" s="2">
        <v>0.95</v>
      </c>
      <c r="L316" s="2">
        <v>1</v>
      </c>
      <c r="M316" s="2"/>
      <c r="N316" s="2"/>
      <c r="O316" s="2"/>
      <c r="P316" s="2"/>
      <c r="Q316" s="2"/>
      <c r="R316" s="2">
        <v>1E-3</v>
      </c>
      <c r="S316" s="2">
        <v>2</v>
      </c>
      <c r="T316" s="2">
        <v>2.4E-2</v>
      </c>
      <c r="U316" s="2">
        <v>30</v>
      </c>
      <c r="V316" s="2">
        <v>1</v>
      </c>
      <c r="W316" s="2">
        <v>0</v>
      </c>
      <c r="X316" s="2"/>
      <c r="Y316" s="2">
        <v>2006</v>
      </c>
      <c r="Z316" s="2"/>
    </row>
    <row r="317" spans="1:26">
      <c r="A317" s="2" t="s">
        <v>5</v>
      </c>
      <c r="B317" s="2" t="s">
        <v>1231</v>
      </c>
      <c r="C317" s="2" t="s">
        <v>1232</v>
      </c>
      <c r="D317" s="2" t="s">
        <v>406</v>
      </c>
      <c r="E317" s="2" t="s">
        <v>181</v>
      </c>
      <c r="F317" s="2" t="s">
        <v>369</v>
      </c>
      <c r="G317" s="2"/>
      <c r="H317" s="2" t="s">
        <v>625</v>
      </c>
      <c r="I317" s="2" t="s">
        <v>956</v>
      </c>
      <c r="J317" s="2">
        <v>2006</v>
      </c>
      <c r="K317" s="2">
        <v>0.95</v>
      </c>
      <c r="L317" s="2">
        <v>1</v>
      </c>
      <c r="M317" s="2"/>
      <c r="N317" s="2"/>
      <c r="O317" s="2"/>
      <c r="P317" s="2"/>
      <c r="Q317" s="2"/>
      <c r="R317" s="2">
        <v>1E-3</v>
      </c>
      <c r="S317" s="2">
        <v>2</v>
      </c>
      <c r="T317" s="2">
        <v>2.4E-2</v>
      </c>
      <c r="U317" s="2">
        <v>30</v>
      </c>
      <c r="V317" s="2">
        <v>1</v>
      </c>
      <c r="W317" s="2">
        <v>0</v>
      </c>
      <c r="X317" s="2"/>
      <c r="Y317" s="2">
        <v>2006</v>
      </c>
      <c r="Z317" s="2"/>
    </row>
    <row r="318" spans="1:26">
      <c r="A318" s="2" t="s">
        <v>5</v>
      </c>
      <c r="B318" s="2" t="s">
        <v>1233</v>
      </c>
      <c r="C318" s="2" t="s">
        <v>1234</v>
      </c>
      <c r="D318" s="2" t="s">
        <v>406</v>
      </c>
      <c r="E318" s="2" t="s">
        <v>181</v>
      </c>
      <c r="F318" s="2" t="s">
        <v>1036</v>
      </c>
      <c r="G318" s="2"/>
      <c r="H318" s="2" t="s">
        <v>625</v>
      </c>
      <c r="I318" s="2" t="s">
        <v>956</v>
      </c>
      <c r="J318" s="2">
        <v>2006</v>
      </c>
      <c r="K318" s="2">
        <v>0.95</v>
      </c>
      <c r="L318" s="2">
        <v>1</v>
      </c>
      <c r="M318" s="2"/>
      <c r="N318" s="2"/>
      <c r="O318" s="2"/>
      <c r="P318" s="2"/>
      <c r="Q318" s="2"/>
      <c r="R318" s="2">
        <v>1E-3</v>
      </c>
      <c r="S318" s="2">
        <v>2</v>
      </c>
      <c r="T318" s="2">
        <v>2.4E-2</v>
      </c>
      <c r="U318" s="2">
        <v>30</v>
      </c>
      <c r="V318" s="2">
        <v>1</v>
      </c>
      <c r="W318" s="2">
        <v>0</v>
      </c>
      <c r="X318" s="2"/>
      <c r="Y318" s="2">
        <v>2006</v>
      </c>
      <c r="Z318" s="2"/>
    </row>
    <row r="319" spans="1:26">
      <c r="A319" s="2" t="s">
        <v>5</v>
      </c>
      <c r="B319" s="2" t="s">
        <v>1235</v>
      </c>
      <c r="C319" s="2" t="s">
        <v>1236</v>
      </c>
      <c r="D319" s="2" t="s">
        <v>406</v>
      </c>
      <c r="E319" s="2" t="s">
        <v>181</v>
      </c>
      <c r="F319" s="2" t="s">
        <v>963</v>
      </c>
      <c r="G319" s="2"/>
      <c r="H319" s="2" t="s">
        <v>625</v>
      </c>
      <c r="I319" s="2" t="s">
        <v>956</v>
      </c>
      <c r="J319" s="2">
        <v>2006</v>
      </c>
      <c r="K319" s="2">
        <v>0.95</v>
      </c>
      <c r="L319" s="2">
        <v>1</v>
      </c>
      <c r="M319" s="2"/>
      <c r="N319" s="2"/>
      <c r="O319" s="2"/>
      <c r="P319" s="2"/>
      <c r="Q319" s="2"/>
      <c r="R319" s="2">
        <v>1E-3</v>
      </c>
      <c r="S319" s="2">
        <v>2</v>
      </c>
      <c r="T319" s="2">
        <v>2.4E-2</v>
      </c>
      <c r="U319" s="2">
        <v>30</v>
      </c>
      <c r="V319" s="2">
        <v>1</v>
      </c>
      <c r="W319" s="2">
        <v>0</v>
      </c>
      <c r="X319" s="2"/>
      <c r="Y319" s="2">
        <v>2006</v>
      </c>
      <c r="Z319" s="2"/>
    </row>
    <row r="320" spans="1:26">
      <c r="A320" s="2" t="s">
        <v>5</v>
      </c>
      <c r="B320" s="2" t="s">
        <v>1237</v>
      </c>
      <c r="C320" s="2" t="s">
        <v>1238</v>
      </c>
      <c r="D320" s="2" t="s">
        <v>406</v>
      </c>
      <c r="E320" s="2" t="s">
        <v>181</v>
      </c>
      <c r="F320" s="2" t="s">
        <v>1041</v>
      </c>
      <c r="G320" s="2"/>
      <c r="H320" s="2" t="s">
        <v>625</v>
      </c>
      <c r="I320" s="2" t="s">
        <v>956</v>
      </c>
      <c r="J320" s="2">
        <v>2006</v>
      </c>
      <c r="K320" s="2">
        <v>0.95</v>
      </c>
      <c r="L320" s="2">
        <v>1</v>
      </c>
      <c r="M320" s="2"/>
      <c r="N320" s="2"/>
      <c r="O320" s="2"/>
      <c r="P320" s="2"/>
      <c r="Q320" s="2"/>
      <c r="R320" s="2">
        <v>1E-3</v>
      </c>
      <c r="S320" s="2">
        <v>2</v>
      </c>
      <c r="T320" s="2">
        <v>2.4E-2</v>
      </c>
      <c r="U320" s="2">
        <v>30</v>
      </c>
      <c r="V320" s="2">
        <v>1</v>
      </c>
      <c r="W320" s="2">
        <v>0</v>
      </c>
      <c r="X320" s="2"/>
      <c r="Y320" s="2">
        <v>2006</v>
      </c>
      <c r="Z320" s="2"/>
    </row>
    <row r="321" spans="1:26">
      <c r="A321" s="2"/>
      <c r="B321" s="2" t="s">
        <v>1239</v>
      </c>
      <c r="C321" s="2" t="s">
        <v>1240</v>
      </c>
      <c r="D321" s="2" t="s">
        <v>21</v>
      </c>
      <c r="E321" s="2" t="s">
        <v>181</v>
      </c>
      <c r="F321" s="2"/>
      <c r="G321" s="2"/>
      <c r="H321" s="2"/>
      <c r="I321" s="2" t="s">
        <v>956</v>
      </c>
      <c r="J321" s="2">
        <v>2006</v>
      </c>
      <c r="K321" s="2"/>
      <c r="L321" s="2" t="s">
        <v>165</v>
      </c>
      <c r="M321" s="2"/>
      <c r="N321" s="2"/>
      <c r="O321" s="2"/>
      <c r="P321" s="2"/>
      <c r="Q321" s="2"/>
      <c r="R321" s="2"/>
      <c r="S321" s="2"/>
      <c r="T321" s="2"/>
      <c r="U321" s="2" t="s">
        <v>1020</v>
      </c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 t="s">
        <v>1025</v>
      </c>
      <c r="G322" s="2"/>
      <c r="H322" s="2" t="s">
        <v>626</v>
      </c>
      <c r="I322" s="2"/>
      <c r="J322" s="2">
        <v>2006</v>
      </c>
      <c r="K322" s="2">
        <v>0.85</v>
      </c>
      <c r="L322" s="2"/>
      <c r="M322" s="2"/>
      <c r="N322" s="2"/>
      <c r="O322" s="2"/>
      <c r="P322" s="2"/>
      <c r="Q322" s="2"/>
      <c r="R322" s="2">
        <v>53.926560000000002</v>
      </c>
      <c r="S322" s="2">
        <v>1.1000000000000001</v>
      </c>
      <c r="T322" s="2">
        <v>728.48159999999996</v>
      </c>
      <c r="U322" s="2"/>
      <c r="V322" s="2" t="s">
        <v>425</v>
      </c>
      <c r="W322" s="2" t="s">
        <v>987</v>
      </c>
      <c r="X322" s="2"/>
      <c r="Y322" s="2"/>
      <c r="Z322" s="2"/>
    </row>
    <row r="323" spans="1:26">
      <c r="A323" s="2"/>
      <c r="B323" s="2" t="s">
        <v>1241</v>
      </c>
      <c r="C323" s="2" t="s">
        <v>1242</v>
      </c>
      <c r="D323" s="2" t="s">
        <v>21</v>
      </c>
      <c r="E323" s="2" t="s">
        <v>181</v>
      </c>
      <c r="F323" s="2"/>
      <c r="G323" s="2"/>
      <c r="H323" s="2"/>
      <c r="I323" s="2" t="s">
        <v>956</v>
      </c>
      <c r="J323" s="2">
        <v>2006</v>
      </c>
      <c r="K323" s="2"/>
      <c r="L323" s="2" t="s">
        <v>165</v>
      </c>
      <c r="M323" s="2"/>
      <c r="N323" s="2"/>
      <c r="O323" s="2"/>
      <c r="P323" s="2"/>
      <c r="Q323" s="2"/>
      <c r="R323" s="2"/>
      <c r="S323" s="2"/>
      <c r="T323" s="2"/>
      <c r="U323" s="2" t="s">
        <v>1020</v>
      </c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 t="s">
        <v>1028</v>
      </c>
      <c r="G324" s="2"/>
      <c r="H324" s="2" t="s">
        <v>626</v>
      </c>
      <c r="I324" s="2"/>
      <c r="J324" s="2">
        <v>2006</v>
      </c>
      <c r="K324" s="2">
        <v>0.85</v>
      </c>
      <c r="L324" s="2"/>
      <c r="M324" s="2"/>
      <c r="N324" s="2"/>
      <c r="O324" s="2"/>
      <c r="P324" s="2"/>
      <c r="Q324" s="2"/>
      <c r="R324" s="2">
        <v>18.921600000000002</v>
      </c>
      <c r="S324" s="2">
        <v>1.1000000000000001</v>
      </c>
      <c r="T324" s="2">
        <v>517.19039999999995</v>
      </c>
      <c r="U324" s="2"/>
      <c r="V324" s="2" t="s">
        <v>425</v>
      </c>
      <c r="W324" s="2" t="s">
        <v>987</v>
      </c>
      <c r="X324" s="2"/>
      <c r="Y324" s="2"/>
      <c r="Z324" s="2"/>
    </row>
    <row r="325" spans="1:26">
      <c r="A325" s="2"/>
      <c r="B325" s="2" t="s">
        <v>1243</v>
      </c>
      <c r="C325" s="2" t="s">
        <v>1244</v>
      </c>
      <c r="D325" s="2" t="s">
        <v>21</v>
      </c>
      <c r="E325" s="2" t="s">
        <v>181</v>
      </c>
      <c r="F325" s="2"/>
      <c r="G325" s="2"/>
      <c r="H325" s="2"/>
      <c r="I325" s="2" t="s">
        <v>956</v>
      </c>
      <c r="J325" s="2">
        <v>2006</v>
      </c>
      <c r="K325" s="2"/>
      <c r="L325" s="2" t="s">
        <v>165</v>
      </c>
      <c r="M325" s="2"/>
      <c r="N325" s="2"/>
      <c r="O325" s="2"/>
      <c r="P325" s="2"/>
      <c r="Q325" s="2"/>
      <c r="R325" s="2"/>
      <c r="S325" s="2"/>
      <c r="T325" s="2"/>
      <c r="U325" s="2" t="s">
        <v>1020</v>
      </c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 t="s">
        <v>1031</v>
      </c>
      <c r="G326" s="2"/>
      <c r="H326" s="2" t="s">
        <v>626</v>
      </c>
      <c r="I326" s="2"/>
      <c r="J326" s="2">
        <v>2006</v>
      </c>
      <c r="K326" s="2">
        <v>0.85</v>
      </c>
      <c r="L326" s="2"/>
      <c r="M326" s="2"/>
      <c r="N326" s="2"/>
      <c r="O326" s="2"/>
      <c r="P326" s="2"/>
      <c r="Q326" s="2"/>
      <c r="R326" s="2">
        <v>18.921600000000002</v>
      </c>
      <c r="S326" s="2">
        <v>1.1000000000000001</v>
      </c>
      <c r="T326" s="2">
        <v>517.19039999999995</v>
      </c>
      <c r="U326" s="2"/>
      <c r="V326" s="2" t="s">
        <v>425</v>
      </c>
      <c r="W326" s="2" t="s">
        <v>987</v>
      </c>
      <c r="X326" s="2"/>
      <c r="Y326" s="2"/>
      <c r="Z326" s="2"/>
    </row>
    <row r="327" spans="1:26">
      <c r="A327" s="2"/>
      <c r="B327" s="2" t="s">
        <v>1245</v>
      </c>
      <c r="C327" s="2" t="s">
        <v>1246</v>
      </c>
      <c r="D327" s="2" t="s">
        <v>21</v>
      </c>
      <c r="E327" s="2" t="s">
        <v>181</v>
      </c>
      <c r="F327" s="2"/>
      <c r="G327" s="2"/>
      <c r="H327" s="2"/>
      <c r="I327" s="2" t="s">
        <v>956</v>
      </c>
      <c r="J327" s="2">
        <v>2006</v>
      </c>
      <c r="K327" s="2"/>
      <c r="L327" s="2" t="s">
        <v>165</v>
      </c>
      <c r="M327" s="2"/>
      <c r="N327" s="2"/>
      <c r="O327" s="2"/>
      <c r="P327" s="2"/>
      <c r="Q327" s="2"/>
      <c r="R327" s="2"/>
      <c r="S327" s="2"/>
      <c r="T327" s="2"/>
      <c r="U327" s="2" t="s">
        <v>1020</v>
      </c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 t="s">
        <v>962</v>
      </c>
      <c r="G328" s="2"/>
      <c r="H328" s="2" t="s">
        <v>626</v>
      </c>
      <c r="I328" s="2"/>
      <c r="J328" s="2">
        <v>2006</v>
      </c>
      <c r="K328" s="2">
        <v>0.85</v>
      </c>
      <c r="L328" s="2"/>
      <c r="M328" s="2"/>
      <c r="N328" s="2"/>
      <c r="O328" s="2"/>
      <c r="P328" s="2"/>
      <c r="Q328" s="2"/>
      <c r="R328" s="2">
        <v>15.768000000000001</v>
      </c>
      <c r="S328" s="2">
        <v>1.13636363636364</v>
      </c>
      <c r="T328" s="2">
        <v>473.04</v>
      </c>
      <c r="U328" s="2"/>
      <c r="V328" s="2" t="s">
        <v>425</v>
      </c>
      <c r="W328" s="2" t="s">
        <v>987</v>
      </c>
      <c r="X328" s="2"/>
      <c r="Y328" s="2"/>
      <c r="Z328" s="2"/>
    </row>
    <row r="329" spans="1:26">
      <c r="A329" s="2"/>
      <c r="B329" s="2" t="s">
        <v>1247</v>
      </c>
      <c r="C329" s="2" t="s">
        <v>1248</v>
      </c>
      <c r="D329" s="2" t="s">
        <v>21</v>
      </c>
      <c r="E329" s="2" t="s">
        <v>181</v>
      </c>
      <c r="F329" s="2"/>
      <c r="G329" s="2"/>
      <c r="H329" s="2"/>
      <c r="I329" s="2" t="s">
        <v>956</v>
      </c>
      <c r="J329" s="2">
        <v>2006</v>
      </c>
      <c r="K329" s="2"/>
      <c r="L329" s="2" t="s">
        <v>165</v>
      </c>
      <c r="M329" s="2"/>
      <c r="N329" s="2"/>
      <c r="O329" s="2"/>
      <c r="P329" s="2"/>
      <c r="Q329" s="2"/>
      <c r="R329" s="2"/>
      <c r="S329" s="2"/>
      <c r="T329" s="2"/>
      <c r="U329" s="2" t="s">
        <v>1020</v>
      </c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 t="s">
        <v>369</v>
      </c>
      <c r="G330" s="2"/>
      <c r="H330" s="2" t="s">
        <v>626</v>
      </c>
      <c r="I330" s="2"/>
      <c r="J330" s="2">
        <v>2006</v>
      </c>
      <c r="K330" s="2">
        <v>0.85</v>
      </c>
      <c r="L330" s="2"/>
      <c r="M330" s="2"/>
      <c r="N330" s="2"/>
      <c r="O330" s="2"/>
      <c r="P330" s="2"/>
      <c r="Q330" s="2"/>
      <c r="R330" s="2">
        <v>11.98368</v>
      </c>
      <c r="S330" s="2">
        <v>1.14942528735632</v>
      </c>
      <c r="T330" s="2">
        <v>208.13759999999999</v>
      </c>
      <c r="U330" s="2"/>
      <c r="V330" s="2" t="s">
        <v>425</v>
      </c>
      <c r="W330" s="2" t="s">
        <v>987</v>
      </c>
      <c r="X330" s="2"/>
      <c r="Y330" s="2"/>
      <c r="Z330" s="2"/>
    </row>
    <row r="331" spans="1:26">
      <c r="A331" s="2"/>
      <c r="B331" s="2" t="s">
        <v>1249</v>
      </c>
      <c r="C331" s="2" t="s">
        <v>1250</v>
      </c>
      <c r="D331" s="2" t="s">
        <v>21</v>
      </c>
      <c r="E331" s="2" t="s">
        <v>181</v>
      </c>
      <c r="F331" s="2"/>
      <c r="G331" s="2"/>
      <c r="H331" s="2"/>
      <c r="I331" s="2" t="s">
        <v>956</v>
      </c>
      <c r="J331" s="2">
        <v>2006</v>
      </c>
      <c r="K331" s="2"/>
      <c r="L331" s="2" t="s">
        <v>165</v>
      </c>
      <c r="M331" s="2"/>
      <c r="N331" s="2"/>
      <c r="O331" s="2"/>
      <c r="P331" s="2"/>
      <c r="Q331" s="2"/>
      <c r="R331" s="2"/>
      <c r="S331" s="2"/>
      <c r="T331" s="2"/>
      <c r="U331" s="2" t="s">
        <v>1020</v>
      </c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 t="s">
        <v>1036</v>
      </c>
      <c r="G332" s="2"/>
      <c r="H332" s="2" t="s">
        <v>626</v>
      </c>
      <c r="I332" s="2"/>
      <c r="J332" s="2">
        <v>2006</v>
      </c>
      <c r="K332" s="2">
        <v>0.85</v>
      </c>
      <c r="L332" s="2"/>
      <c r="M332" s="2"/>
      <c r="N332" s="2"/>
      <c r="O332" s="2"/>
      <c r="P332" s="2"/>
      <c r="Q332" s="2"/>
      <c r="R332" s="2">
        <v>31.536000000000001</v>
      </c>
      <c r="S332" s="2">
        <v>1.1764705882352899</v>
      </c>
      <c r="T332" s="2">
        <v>378.43200000000002</v>
      </c>
      <c r="U332" s="2"/>
      <c r="V332" s="2" t="s">
        <v>425</v>
      </c>
      <c r="W332" s="2" t="s">
        <v>987</v>
      </c>
      <c r="X332" s="2"/>
      <c r="Y332" s="2"/>
      <c r="Z332" s="2"/>
    </row>
    <row r="333" spans="1:26">
      <c r="A333" s="2"/>
      <c r="B333" s="2" t="s">
        <v>1251</v>
      </c>
      <c r="C333" s="2" t="s">
        <v>1252</v>
      </c>
      <c r="D333" s="2" t="s">
        <v>21</v>
      </c>
      <c r="E333" s="2" t="s">
        <v>181</v>
      </c>
      <c r="F333" s="2"/>
      <c r="G333" s="2"/>
      <c r="H333" s="2"/>
      <c r="I333" s="2" t="s">
        <v>956</v>
      </c>
      <c r="J333" s="2">
        <v>2006</v>
      </c>
      <c r="K333" s="2"/>
      <c r="L333" s="2" t="s">
        <v>165</v>
      </c>
      <c r="M333" s="2"/>
      <c r="N333" s="2"/>
      <c r="O333" s="2"/>
      <c r="P333" s="2"/>
      <c r="Q333" s="2"/>
      <c r="R333" s="2"/>
      <c r="S333" s="2"/>
      <c r="T333" s="2"/>
      <c r="U333" s="2" t="s">
        <v>1020</v>
      </c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 t="s">
        <v>963</v>
      </c>
      <c r="G334" s="2"/>
      <c r="H334" s="2" t="s">
        <v>626</v>
      </c>
      <c r="I334" s="2"/>
      <c r="J334" s="2">
        <v>2006</v>
      </c>
      <c r="K334" s="2">
        <v>0.85</v>
      </c>
      <c r="L334" s="2"/>
      <c r="M334" s="2"/>
      <c r="N334" s="2"/>
      <c r="O334" s="2"/>
      <c r="P334" s="2"/>
      <c r="Q334" s="2"/>
      <c r="R334" s="2">
        <v>15.768000000000001</v>
      </c>
      <c r="S334" s="2">
        <v>1.2195121951219501</v>
      </c>
      <c r="T334" s="2">
        <v>315.36</v>
      </c>
      <c r="U334" s="2"/>
      <c r="V334" s="2" t="s">
        <v>425</v>
      </c>
      <c r="W334" s="2" t="s">
        <v>987</v>
      </c>
      <c r="X334" s="2"/>
      <c r="Y334" s="2"/>
      <c r="Z334" s="2"/>
    </row>
    <row r="335" spans="1:26">
      <c r="A335" s="2"/>
      <c r="B335" s="2" t="s">
        <v>1253</v>
      </c>
      <c r="C335" s="2" t="s">
        <v>1254</v>
      </c>
      <c r="D335" s="2" t="s">
        <v>21</v>
      </c>
      <c r="E335" s="2" t="s">
        <v>181</v>
      </c>
      <c r="F335" s="2"/>
      <c r="G335" s="2"/>
      <c r="H335" s="2"/>
      <c r="I335" s="2" t="s">
        <v>956</v>
      </c>
      <c r="J335" s="2">
        <v>2006</v>
      </c>
      <c r="K335" s="2"/>
      <c r="L335" s="2" t="s">
        <v>165</v>
      </c>
      <c r="M335" s="2"/>
      <c r="N335" s="2"/>
      <c r="O335" s="2"/>
      <c r="P335" s="2"/>
      <c r="Q335" s="2"/>
      <c r="R335" s="2"/>
      <c r="S335" s="2"/>
      <c r="T335" s="2"/>
      <c r="U335" s="2" t="s">
        <v>1020</v>
      </c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 t="s">
        <v>1041</v>
      </c>
      <c r="G336" s="2"/>
      <c r="H336" s="2" t="s">
        <v>626</v>
      </c>
      <c r="I336" s="2"/>
      <c r="J336" s="2">
        <v>2006</v>
      </c>
      <c r="K336" s="2">
        <v>0.85</v>
      </c>
      <c r="L336" s="2"/>
      <c r="M336" s="2"/>
      <c r="N336" s="2"/>
      <c r="O336" s="2"/>
      <c r="P336" s="2"/>
      <c r="Q336" s="2"/>
      <c r="R336" s="2">
        <v>15.768000000000001</v>
      </c>
      <c r="S336" s="2">
        <v>1.2195121951219501</v>
      </c>
      <c r="T336" s="2">
        <v>315.36</v>
      </c>
      <c r="U336" s="2"/>
      <c r="V336" s="2" t="s">
        <v>425</v>
      </c>
      <c r="W336" s="2" t="s">
        <v>987</v>
      </c>
      <c r="X336" s="2"/>
      <c r="Y336" s="2"/>
      <c r="Z336" s="2"/>
    </row>
    <row r="337" spans="1:26">
      <c r="A337" s="2"/>
      <c r="B337" s="2" t="s">
        <v>1255</v>
      </c>
      <c r="C337" s="2" t="s">
        <v>1256</v>
      </c>
      <c r="D337" s="2" t="s">
        <v>21</v>
      </c>
      <c r="E337" s="2" t="s">
        <v>181</v>
      </c>
      <c r="F337" s="2"/>
      <c r="G337" s="2"/>
      <c r="H337" s="2"/>
      <c r="I337" s="2" t="s">
        <v>956</v>
      </c>
      <c r="J337" s="2">
        <v>2006</v>
      </c>
      <c r="K337" s="2"/>
      <c r="L337" s="2" t="s">
        <v>165</v>
      </c>
      <c r="M337" s="2"/>
      <c r="N337" s="2"/>
      <c r="O337" s="2"/>
      <c r="P337" s="2"/>
      <c r="Q337" s="2"/>
      <c r="R337" s="2"/>
      <c r="S337" s="2"/>
      <c r="T337" s="2"/>
      <c r="U337" s="2" t="s">
        <v>1020</v>
      </c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 t="s">
        <v>1025</v>
      </c>
      <c r="G338" s="2"/>
      <c r="H338" s="2" t="s">
        <v>1257</v>
      </c>
      <c r="I338" s="2"/>
      <c r="J338" s="2">
        <v>2006</v>
      </c>
      <c r="K338" s="2">
        <v>0.85</v>
      </c>
      <c r="L338" s="2"/>
      <c r="M338" s="2"/>
      <c r="N338" s="2"/>
      <c r="O338" s="2"/>
      <c r="P338" s="2"/>
      <c r="Q338" s="2"/>
      <c r="R338" s="2">
        <v>53.926560000000002</v>
      </c>
      <c r="S338" s="2">
        <v>1.1000000000000001</v>
      </c>
      <c r="T338" s="2">
        <v>526.65120000000002</v>
      </c>
      <c r="U338" s="2"/>
      <c r="V338" s="2" t="s">
        <v>425</v>
      </c>
      <c r="W338" s="2" t="s">
        <v>987</v>
      </c>
      <c r="X338" s="2"/>
      <c r="Y338" s="2"/>
      <c r="Z338" s="2"/>
    </row>
    <row r="339" spans="1:26">
      <c r="A339" s="2"/>
      <c r="B339" s="2" t="s">
        <v>1258</v>
      </c>
      <c r="C339" s="2" t="s">
        <v>1259</v>
      </c>
      <c r="D339" s="2" t="s">
        <v>21</v>
      </c>
      <c r="E339" s="2" t="s">
        <v>181</v>
      </c>
      <c r="F339" s="2"/>
      <c r="G339" s="2"/>
      <c r="H339" s="2"/>
      <c r="I339" s="2" t="s">
        <v>956</v>
      </c>
      <c r="J339" s="2">
        <v>2006</v>
      </c>
      <c r="K339" s="2"/>
      <c r="L339" s="2" t="s">
        <v>165</v>
      </c>
      <c r="M339" s="2"/>
      <c r="N339" s="2"/>
      <c r="O339" s="2"/>
      <c r="P339" s="2"/>
      <c r="Q339" s="2"/>
      <c r="R339" s="2"/>
      <c r="S339" s="2"/>
      <c r="T339" s="2"/>
      <c r="U339" s="2" t="s">
        <v>1020</v>
      </c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 t="s">
        <v>1028</v>
      </c>
      <c r="G340" s="2"/>
      <c r="H340" s="2" t="s">
        <v>1257</v>
      </c>
      <c r="I340" s="2"/>
      <c r="J340" s="2">
        <v>2006</v>
      </c>
      <c r="K340" s="2">
        <v>0.85</v>
      </c>
      <c r="L340" s="2"/>
      <c r="M340" s="2"/>
      <c r="N340" s="2"/>
      <c r="O340" s="2"/>
      <c r="P340" s="2"/>
      <c r="Q340" s="2"/>
      <c r="R340" s="2">
        <v>12.6144</v>
      </c>
      <c r="S340" s="2">
        <v>1.1000000000000001</v>
      </c>
      <c r="T340" s="2">
        <v>239.67359999999999</v>
      </c>
      <c r="U340" s="2"/>
      <c r="V340" s="2" t="s">
        <v>425</v>
      </c>
      <c r="W340" s="2" t="s">
        <v>987</v>
      </c>
      <c r="X340" s="2"/>
      <c r="Y340" s="2"/>
      <c r="Z340" s="2"/>
    </row>
    <row r="341" spans="1:26">
      <c r="A341" s="2"/>
      <c r="B341" s="2" t="s">
        <v>1260</v>
      </c>
      <c r="C341" s="2" t="s">
        <v>1261</v>
      </c>
      <c r="D341" s="2" t="s">
        <v>21</v>
      </c>
      <c r="E341" s="2" t="s">
        <v>181</v>
      </c>
      <c r="F341" s="2"/>
      <c r="G341" s="2"/>
      <c r="H341" s="2"/>
      <c r="I341" s="2" t="s">
        <v>956</v>
      </c>
      <c r="J341" s="2">
        <v>2006</v>
      </c>
      <c r="K341" s="2"/>
      <c r="L341" s="2" t="s">
        <v>165</v>
      </c>
      <c r="M341" s="2"/>
      <c r="N341" s="2"/>
      <c r="O341" s="2"/>
      <c r="P341" s="2"/>
      <c r="Q341" s="2"/>
      <c r="R341" s="2"/>
      <c r="S341" s="2"/>
      <c r="T341" s="2"/>
      <c r="U341" s="2" t="s">
        <v>1020</v>
      </c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 t="s">
        <v>1031</v>
      </c>
      <c r="G342" s="2"/>
      <c r="H342" s="2" t="s">
        <v>1257</v>
      </c>
      <c r="I342" s="2"/>
      <c r="J342" s="2">
        <v>2006</v>
      </c>
      <c r="K342" s="2">
        <v>0.85</v>
      </c>
      <c r="L342" s="2"/>
      <c r="M342" s="2"/>
      <c r="N342" s="2"/>
      <c r="O342" s="2"/>
      <c r="P342" s="2"/>
      <c r="Q342" s="2"/>
      <c r="R342" s="2">
        <v>12.6144</v>
      </c>
      <c r="S342" s="2">
        <v>1.1000000000000001</v>
      </c>
      <c r="T342" s="2">
        <v>239.67359999999999</v>
      </c>
      <c r="U342" s="2"/>
      <c r="V342" s="2" t="s">
        <v>425</v>
      </c>
      <c r="W342" s="2" t="s">
        <v>987</v>
      </c>
      <c r="X342" s="2"/>
      <c r="Y342" s="2"/>
      <c r="Z342" s="2"/>
    </row>
    <row r="343" spans="1:26">
      <c r="A343" s="2"/>
      <c r="B343" s="2" t="s">
        <v>1262</v>
      </c>
      <c r="C343" s="2" t="s">
        <v>1263</v>
      </c>
      <c r="D343" s="2" t="s">
        <v>21</v>
      </c>
      <c r="E343" s="2" t="s">
        <v>181</v>
      </c>
      <c r="F343" s="2"/>
      <c r="G343" s="2"/>
      <c r="H343" s="2"/>
      <c r="I343" s="2" t="s">
        <v>956</v>
      </c>
      <c r="J343" s="2">
        <v>2006</v>
      </c>
      <c r="K343" s="2"/>
      <c r="L343" s="2" t="s">
        <v>165</v>
      </c>
      <c r="M343" s="2"/>
      <c r="N343" s="2"/>
      <c r="O343" s="2"/>
      <c r="P343" s="2"/>
      <c r="Q343" s="2"/>
      <c r="R343" s="2"/>
      <c r="S343" s="2"/>
      <c r="T343" s="2"/>
      <c r="U343" s="2" t="s">
        <v>1020</v>
      </c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 t="s">
        <v>962</v>
      </c>
      <c r="G344" s="2"/>
      <c r="H344" s="2" t="s">
        <v>1257</v>
      </c>
      <c r="I344" s="2"/>
      <c r="J344" s="2">
        <v>2006</v>
      </c>
      <c r="K344" s="2">
        <v>0.85</v>
      </c>
      <c r="L344" s="2"/>
      <c r="M344" s="2"/>
      <c r="N344" s="2"/>
      <c r="O344" s="2"/>
      <c r="P344" s="2"/>
      <c r="Q344" s="2"/>
      <c r="R344" s="2">
        <v>34.689599999999999</v>
      </c>
      <c r="S344" s="2">
        <v>1.1764705882352899</v>
      </c>
      <c r="T344" s="2">
        <v>826.2432</v>
      </c>
      <c r="U344" s="2"/>
      <c r="V344" s="2" t="s">
        <v>425</v>
      </c>
      <c r="W344" s="2" t="s">
        <v>987</v>
      </c>
      <c r="X344" s="2"/>
      <c r="Y344" s="2"/>
      <c r="Z344" s="2"/>
    </row>
    <row r="345" spans="1:26">
      <c r="A345" s="2"/>
      <c r="B345" s="2" t="s">
        <v>1264</v>
      </c>
      <c r="C345" s="2" t="s">
        <v>1265</v>
      </c>
      <c r="D345" s="2" t="s">
        <v>21</v>
      </c>
      <c r="E345" s="2" t="s">
        <v>181</v>
      </c>
      <c r="F345" s="2"/>
      <c r="G345" s="2"/>
      <c r="H345" s="2"/>
      <c r="I345" s="2" t="s">
        <v>956</v>
      </c>
      <c r="J345" s="2">
        <v>2006</v>
      </c>
      <c r="K345" s="2"/>
      <c r="L345" s="2" t="s">
        <v>165</v>
      </c>
      <c r="M345" s="2"/>
      <c r="N345" s="2"/>
      <c r="O345" s="2"/>
      <c r="P345" s="2"/>
      <c r="Q345" s="2"/>
      <c r="R345" s="2"/>
      <c r="S345" s="2"/>
      <c r="T345" s="2"/>
      <c r="U345" s="2" t="s">
        <v>1020</v>
      </c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 t="s">
        <v>369</v>
      </c>
      <c r="G346" s="2"/>
      <c r="H346" s="2" t="s">
        <v>1257</v>
      </c>
      <c r="I346" s="2"/>
      <c r="J346" s="2">
        <v>2006</v>
      </c>
      <c r="K346" s="2">
        <v>0.85</v>
      </c>
      <c r="L346" s="2"/>
      <c r="M346" s="2"/>
      <c r="N346" s="2"/>
      <c r="O346" s="2"/>
      <c r="P346" s="2"/>
      <c r="Q346" s="2"/>
      <c r="R346" s="2">
        <v>12.6144</v>
      </c>
      <c r="S346" s="2">
        <v>1.0869565217391299</v>
      </c>
      <c r="T346" s="2">
        <v>133.93524705882399</v>
      </c>
      <c r="U346" s="2"/>
      <c r="V346" s="2" t="s">
        <v>425</v>
      </c>
      <c r="W346" s="2" t="s">
        <v>987</v>
      </c>
      <c r="X346" s="2"/>
      <c r="Y346" s="2"/>
      <c r="Z346" s="2"/>
    </row>
    <row r="347" spans="1:26">
      <c r="A347" s="2"/>
      <c r="B347" s="2" t="s">
        <v>1266</v>
      </c>
      <c r="C347" s="2" t="s">
        <v>1267</v>
      </c>
      <c r="D347" s="2" t="s">
        <v>21</v>
      </c>
      <c r="E347" s="2" t="s">
        <v>181</v>
      </c>
      <c r="F347" s="2"/>
      <c r="G347" s="2"/>
      <c r="H347" s="2"/>
      <c r="I347" s="2" t="s">
        <v>956</v>
      </c>
      <c r="J347" s="2">
        <v>2006</v>
      </c>
      <c r="K347" s="2"/>
      <c r="L347" s="2" t="s">
        <v>165</v>
      </c>
      <c r="M347" s="2"/>
      <c r="N347" s="2"/>
      <c r="O347" s="2"/>
      <c r="P347" s="2"/>
      <c r="Q347" s="2"/>
      <c r="R347" s="2"/>
      <c r="S347" s="2"/>
      <c r="T347" s="2"/>
      <c r="U347" s="2" t="s">
        <v>1020</v>
      </c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 t="s">
        <v>1036</v>
      </c>
      <c r="G348" s="2"/>
      <c r="H348" s="2" t="s">
        <v>1257</v>
      </c>
      <c r="I348" s="2"/>
      <c r="J348" s="2">
        <v>2006</v>
      </c>
      <c r="K348" s="2">
        <v>0.85</v>
      </c>
      <c r="L348" s="2"/>
      <c r="M348" s="2"/>
      <c r="N348" s="2"/>
      <c r="O348" s="2"/>
      <c r="P348" s="2"/>
      <c r="Q348" s="2"/>
      <c r="R348" s="2">
        <v>12.6144</v>
      </c>
      <c r="S348" s="2">
        <v>1.13636363636364</v>
      </c>
      <c r="T348" s="2">
        <v>197.25458823529399</v>
      </c>
      <c r="U348" s="2"/>
      <c r="V348" s="2" t="s">
        <v>425</v>
      </c>
      <c r="W348" s="2" t="s">
        <v>987</v>
      </c>
      <c r="X348" s="2"/>
      <c r="Y348" s="2"/>
      <c r="Z348" s="2"/>
    </row>
    <row r="349" spans="1:26">
      <c r="A349" s="2" t="s">
        <v>5</v>
      </c>
      <c r="B349" s="2" t="s">
        <v>1268</v>
      </c>
      <c r="C349" s="2" t="s">
        <v>1269</v>
      </c>
      <c r="D349" s="2" t="s">
        <v>21</v>
      </c>
      <c r="E349" s="2" t="s">
        <v>181</v>
      </c>
      <c r="F349" s="2"/>
      <c r="G349" s="2"/>
      <c r="H349" s="2"/>
      <c r="I349" s="2" t="s">
        <v>956</v>
      </c>
      <c r="J349" s="2">
        <v>2006</v>
      </c>
      <c r="K349" s="2"/>
      <c r="L349" s="2" t="s">
        <v>165</v>
      </c>
      <c r="M349" s="2"/>
      <c r="N349" s="2"/>
      <c r="O349" s="2"/>
      <c r="P349" s="2"/>
      <c r="Q349" s="2"/>
      <c r="R349" s="2"/>
      <c r="S349" s="2"/>
      <c r="T349" s="2"/>
      <c r="U349" s="2" t="s">
        <v>1020</v>
      </c>
      <c r="V349" s="2"/>
      <c r="W349" s="2"/>
      <c r="X349" s="2"/>
      <c r="Y349" s="2"/>
      <c r="Z349" s="2"/>
    </row>
    <row r="350" spans="1:26">
      <c r="A350" s="2" t="s">
        <v>5</v>
      </c>
      <c r="B350" s="2"/>
      <c r="C350" s="2"/>
      <c r="D350" s="2"/>
      <c r="E350" s="2"/>
      <c r="F350" s="2" t="s">
        <v>1257</v>
      </c>
      <c r="G350" s="2"/>
      <c r="H350" s="2" t="s">
        <v>1257</v>
      </c>
      <c r="I350" s="2"/>
      <c r="J350" s="2">
        <v>2006</v>
      </c>
      <c r="K350" s="2">
        <v>0.85</v>
      </c>
      <c r="L350" s="2"/>
      <c r="M350" s="2"/>
      <c r="N350" s="2"/>
      <c r="O350" s="2"/>
      <c r="P350" s="2"/>
      <c r="Q350" s="2"/>
      <c r="R350" s="2">
        <v>10</v>
      </c>
      <c r="S350" s="2">
        <v>1.0204081632653099</v>
      </c>
      <c r="T350" s="2">
        <v>80</v>
      </c>
      <c r="U350" s="2"/>
      <c r="V350" s="2" t="s">
        <v>425</v>
      </c>
      <c r="W350" s="2" t="s">
        <v>987</v>
      </c>
      <c r="X350" s="2"/>
      <c r="Y350" s="2"/>
      <c r="Z350" s="2"/>
    </row>
    <row r="351" spans="1:26">
      <c r="A351" s="2"/>
      <c r="B351" s="2" t="s">
        <v>1270</v>
      </c>
      <c r="C351" s="2" t="s">
        <v>1271</v>
      </c>
      <c r="D351" s="2" t="s">
        <v>21</v>
      </c>
      <c r="E351" s="2" t="s">
        <v>181</v>
      </c>
      <c r="F351" s="2"/>
      <c r="G351" s="2"/>
      <c r="H351" s="2"/>
      <c r="I351" s="2" t="s">
        <v>956</v>
      </c>
      <c r="J351" s="2">
        <v>2006</v>
      </c>
      <c r="K351" s="2"/>
      <c r="L351" s="2" t="s">
        <v>165</v>
      </c>
      <c r="M351" s="2"/>
      <c r="N351" s="2"/>
      <c r="O351" s="2"/>
      <c r="P351" s="2"/>
      <c r="Q351" s="2"/>
      <c r="R351" s="2"/>
      <c r="S351" s="2"/>
      <c r="T351" s="2"/>
      <c r="U351" s="2" t="s">
        <v>1020</v>
      </c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 t="s">
        <v>963</v>
      </c>
      <c r="G352" s="2"/>
      <c r="H352" s="2" t="s">
        <v>1257</v>
      </c>
      <c r="I352" s="2"/>
      <c r="J352" s="2">
        <v>2006</v>
      </c>
      <c r="K352" s="2">
        <v>0.85</v>
      </c>
      <c r="L352" s="2"/>
      <c r="M352" s="2"/>
      <c r="N352" s="2"/>
      <c r="O352" s="2"/>
      <c r="P352" s="2"/>
      <c r="Q352" s="2"/>
      <c r="R352" s="2">
        <v>12.6144</v>
      </c>
      <c r="S352" s="2">
        <v>1.1111111111111101</v>
      </c>
      <c r="T352" s="2">
        <v>197.25458823529399</v>
      </c>
      <c r="U352" s="2"/>
      <c r="V352" s="2" t="s">
        <v>425</v>
      </c>
      <c r="W352" s="2" t="s">
        <v>987</v>
      </c>
      <c r="X352" s="2"/>
      <c r="Y352" s="2"/>
      <c r="Z352" s="2"/>
    </row>
    <row r="353" spans="1:26">
      <c r="A353" s="2"/>
      <c r="B353" s="2" t="s">
        <v>1272</v>
      </c>
      <c r="C353" s="2" t="s">
        <v>1273</v>
      </c>
      <c r="D353" s="2" t="s">
        <v>21</v>
      </c>
      <c r="E353" s="2" t="s">
        <v>181</v>
      </c>
      <c r="F353" s="2"/>
      <c r="G353" s="2"/>
      <c r="H353" s="2"/>
      <c r="I353" s="2" t="s">
        <v>956</v>
      </c>
      <c r="J353" s="2">
        <v>2006</v>
      </c>
      <c r="K353" s="2"/>
      <c r="L353" s="2" t="s">
        <v>165</v>
      </c>
      <c r="M353" s="2"/>
      <c r="N353" s="2"/>
      <c r="O353" s="2"/>
      <c r="P353" s="2"/>
      <c r="Q353" s="2"/>
      <c r="R353" s="2"/>
      <c r="S353" s="2"/>
      <c r="T353" s="2"/>
      <c r="U353" s="2" t="s">
        <v>1020</v>
      </c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 t="s">
        <v>1041</v>
      </c>
      <c r="G354" s="2"/>
      <c r="H354" s="2" t="s">
        <v>1257</v>
      </c>
      <c r="I354" s="2"/>
      <c r="J354" s="2">
        <v>2006</v>
      </c>
      <c r="K354" s="2">
        <v>0.85</v>
      </c>
      <c r="L354" s="2"/>
      <c r="M354" s="2"/>
      <c r="N354" s="2"/>
      <c r="O354" s="2"/>
      <c r="P354" s="2"/>
      <c r="Q354" s="2"/>
      <c r="R354" s="2">
        <v>12.6144</v>
      </c>
      <c r="S354" s="2">
        <v>1.1111111111111101</v>
      </c>
      <c r="T354" s="2">
        <v>197.25458823529399</v>
      </c>
      <c r="U354" s="2"/>
      <c r="V354" s="2" t="s">
        <v>425</v>
      </c>
      <c r="W354" s="2" t="s">
        <v>987</v>
      </c>
      <c r="X354" s="2"/>
      <c r="Y354" s="2"/>
      <c r="Z354" s="2"/>
    </row>
    <row r="355" spans="1:26">
      <c r="A355" s="2"/>
      <c r="B355" s="2" t="s">
        <v>1274</v>
      </c>
      <c r="C355" s="2" t="s">
        <v>1275</v>
      </c>
      <c r="D355" s="2" t="s">
        <v>406</v>
      </c>
      <c r="E355" s="2" t="s">
        <v>181</v>
      </c>
      <c r="F355" s="2"/>
      <c r="G355" s="2"/>
      <c r="H355" s="2"/>
      <c r="I355" s="2" t="s">
        <v>956</v>
      </c>
      <c r="J355" s="2">
        <v>2006</v>
      </c>
      <c r="K355" s="2"/>
      <c r="L355" s="2" t="s">
        <v>425</v>
      </c>
      <c r="M355" s="2"/>
      <c r="N355" s="2"/>
      <c r="O355" s="2"/>
      <c r="P355" s="2"/>
      <c r="Q355" s="2"/>
      <c r="R355" s="2"/>
      <c r="S355" s="2"/>
      <c r="T355" s="2"/>
      <c r="U355" s="2" t="s">
        <v>1020</v>
      </c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 t="s">
        <v>962</v>
      </c>
      <c r="G356" s="2"/>
      <c r="H356" s="2" t="s">
        <v>177</v>
      </c>
      <c r="I356" s="2"/>
      <c r="J356" s="2">
        <v>2006</v>
      </c>
      <c r="K356" s="2" t="s">
        <v>967</v>
      </c>
      <c r="L356" s="2"/>
      <c r="M356" s="2"/>
      <c r="N356" s="2"/>
      <c r="O356" s="2"/>
      <c r="P356" s="2"/>
      <c r="Q356" s="2"/>
      <c r="R356" s="2">
        <v>1E-3</v>
      </c>
      <c r="S356" s="2">
        <v>1</v>
      </c>
      <c r="T356" s="2">
        <v>1.7999999999999999E-2</v>
      </c>
      <c r="U356" s="2"/>
      <c r="V356" s="2">
        <v>1</v>
      </c>
      <c r="W356" s="2" t="s">
        <v>987</v>
      </c>
      <c r="X356" s="2"/>
      <c r="Y356" s="2"/>
      <c r="Z356" s="2"/>
    </row>
    <row r="357" spans="1:26">
      <c r="A357" s="2"/>
      <c r="B357" s="2" t="s">
        <v>1276</v>
      </c>
      <c r="C357" s="2" t="s">
        <v>1277</v>
      </c>
      <c r="D357" s="2" t="s">
        <v>406</v>
      </c>
      <c r="E357" s="2" t="s">
        <v>181</v>
      </c>
      <c r="F357" s="2"/>
      <c r="G357" s="2"/>
      <c r="H357" s="2"/>
      <c r="I357" s="2" t="s">
        <v>956</v>
      </c>
      <c r="J357" s="2">
        <v>2006</v>
      </c>
      <c r="K357" s="2"/>
      <c r="L357" s="2" t="s">
        <v>425</v>
      </c>
      <c r="M357" s="2"/>
      <c r="N357" s="2"/>
      <c r="O357" s="2"/>
      <c r="P357" s="2"/>
      <c r="Q357" s="2"/>
      <c r="R357" s="2"/>
      <c r="S357" s="2"/>
      <c r="T357" s="2"/>
      <c r="U357" s="2" t="s">
        <v>1020</v>
      </c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 t="s">
        <v>962</v>
      </c>
      <c r="G358" s="2"/>
      <c r="H358" s="2" t="s">
        <v>178</v>
      </c>
      <c r="I358" s="2"/>
      <c r="J358" s="2">
        <v>2006</v>
      </c>
      <c r="K358" s="2">
        <v>0.85</v>
      </c>
      <c r="L358" s="2"/>
      <c r="M358" s="2"/>
      <c r="N358" s="2"/>
      <c r="O358" s="2"/>
      <c r="P358" s="2"/>
      <c r="Q358" s="2"/>
      <c r="R358" s="2">
        <v>1E-3</v>
      </c>
      <c r="S358" s="2">
        <v>1.0529999999999999</v>
      </c>
      <c r="T358" s="2">
        <v>2.4E-2</v>
      </c>
      <c r="U358" s="2"/>
      <c r="V358" s="2" t="s">
        <v>425</v>
      </c>
      <c r="W358" s="2" t="s">
        <v>987</v>
      </c>
      <c r="X358" s="2"/>
      <c r="Y358" s="2"/>
      <c r="Z358" s="2"/>
    </row>
    <row r="359" spans="1:26">
      <c r="A359" s="2" t="s">
        <v>5</v>
      </c>
      <c r="B359" s="2" t="s">
        <v>1278</v>
      </c>
      <c r="C359" s="2" t="s">
        <v>1279</v>
      </c>
      <c r="D359" s="2" t="s">
        <v>406</v>
      </c>
      <c r="E359" s="2" t="s">
        <v>181</v>
      </c>
      <c r="F359" s="2" t="s">
        <v>1025</v>
      </c>
      <c r="G359" s="2"/>
      <c r="H359" s="2" t="s">
        <v>178</v>
      </c>
      <c r="I359" s="2" t="s">
        <v>956</v>
      </c>
      <c r="J359" s="2">
        <v>2006</v>
      </c>
      <c r="K359" s="2">
        <v>0.95</v>
      </c>
      <c r="L359" s="2">
        <v>1</v>
      </c>
      <c r="M359" s="2"/>
      <c r="N359" s="2"/>
      <c r="O359" s="2"/>
      <c r="P359" s="2"/>
      <c r="Q359" s="2"/>
      <c r="R359" s="2">
        <v>1E-3</v>
      </c>
      <c r="S359" s="2">
        <v>2</v>
      </c>
      <c r="T359" s="2">
        <v>2.4E-2</v>
      </c>
      <c r="U359" s="2">
        <v>30</v>
      </c>
      <c r="V359" s="2">
        <v>1</v>
      </c>
      <c r="W359" s="2">
        <v>0</v>
      </c>
      <c r="X359" s="2"/>
      <c r="Y359" s="2">
        <v>2006</v>
      </c>
      <c r="Z359" s="2"/>
    </row>
    <row r="360" spans="1:26">
      <c r="A360" s="2" t="s">
        <v>5</v>
      </c>
      <c r="B360" s="2" t="s">
        <v>1280</v>
      </c>
      <c r="C360" s="2" t="s">
        <v>1281</v>
      </c>
      <c r="D360" s="2" t="s">
        <v>406</v>
      </c>
      <c r="E360" s="2" t="s">
        <v>181</v>
      </c>
      <c r="F360" s="2" t="s">
        <v>1028</v>
      </c>
      <c r="G360" s="2"/>
      <c r="H360" s="2" t="s">
        <v>178</v>
      </c>
      <c r="I360" s="2" t="s">
        <v>956</v>
      </c>
      <c r="J360" s="2">
        <v>2006</v>
      </c>
      <c r="K360" s="2">
        <v>0.95</v>
      </c>
      <c r="L360" s="2">
        <v>1</v>
      </c>
      <c r="M360" s="2"/>
      <c r="N360" s="2"/>
      <c r="O360" s="2"/>
      <c r="P360" s="2"/>
      <c r="Q360" s="2"/>
      <c r="R360" s="2">
        <v>1E-3</v>
      </c>
      <c r="S360" s="2">
        <v>2</v>
      </c>
      <c r="T360" s="2">
        <v>2.4E-2</v>
      </c>
      <c r="U360" s="2">
        <v>30</v>
      </c>
      <c r="V360" s="2">
        <v>1</v>
      </c>
      <c r="W360" s="2">
        <v>0</v>
      </c>
      <c r="X360" s="2"/>
      <c r="Y360" s="2">
        <v>2006</v>
      </c>
      <c r="Z360" s="2"/>
    </row>
    <row r="361" spans="1:26">
      <c r="A361" s="2" t="s">
        <v>5</v>
      </c>
      <c r="B361" s="2" t="s">
        <v>1282</v>
      </c>
      <c r="C361" s="2" t="s">
        <v>1283</v>
      </c>
      <c r="D361" s="2" t="s">
        <v>406</v>
      </c>
      <c r="E361" s="2" t="s">
        <v>181</v>
      </c>
      <c r="F361" s="2" t="s">
        <v>1031</v>
      </c>
      <c r="G361" s="2"/>
      <c r="H361" s="2" t="s">
        <v>178</v>
      </c>
      <c r="I361" s="2" t="s">
        <v>956</v>
      </c>
      <c r="J361" s="2">
        <v>2006</v>
      </c>
      <c r="K361" s="2">
        <v>0.95</v>
      </c>
      <c r="L361" s="2">
        <v>1</v>
      </c>
      <c r="M361" s="2"/>
      <c r="N361" s="2"/>
      <c r="O361" s="2"/>
      <c r="P361" s="2"/>
      <c r="Q361" s="2"/>
      <c r="R361" s="2">
        <v>1E-3</v>
      </c>
      <c r="S361" s="2">
        <v>2</v>
      </c>
      <c r="T361" s="2">
        <v>2.4E-2</v>
      </c>
      <c r="U361" s="2">
        <v>30</v>
      </c>
      <c r="V361" s="2">
        <v>1</v>
      </c>
      <c r="W361" s="2">
        <v>0</v>
      </c>
      <c r="X361" s="2"/>
      <c r="Y361" s="2">
        <v>2006</v>
      </c>
      <c r="Z361" s="2"/>
    </row>
    <row r="362" spans="1:26">
      <c r="A362" s="2" t="s">
        <v>5</v>
      </c>
      <c r="B362" s="2" t="s">
        <v>1284</v>
      </c>
      <c r="C362" s="2" t="s">
        <v>1285</v>
      </c>
      <c r="D362" s="2" t="s">
        <v>406</v>
      </c>
      <c r="E362" s="2" t="s">
        <v>181</v>
      </c>
      <c r="F362" s="2" t="s">
        <v>369</v>
      </c>
      <c r="G362" s="2"/>
      <c r="H362" s="2" t="s">
        <v>178</v>
      </c>
      <c r="I362" s="2" t="s">
        <v>956</v>
      </c>
      <c r="J362" s="2">
        <v>2006</v>
      </c>
      <c r="K362" s="2">
        <v>0.95</v>
      </c>
      <c r="L362" s="2">
        <v>1</v>
      </c>
      <c r="M362" s="2"/>
      <c r="N362" s="2"/>
      <c r="O362" s="2"/>
      <c r="P362" s="2"/>
      <c r="Q362" s="2"/>
      <c r="R362" s="2">
        <v>1E-3</v>
      </c>
      <c r="S362" s="2">
        <v>2</v>
      </c>
      <c r="T362" s="2">
        <v>2.4E-2</v>
      </c>
      <c r="U362" s="2">
        <v>30</v>
      </c>
      <c r="V362" s="2">
        <v>1</v>
      </c>
      <c r="W362" s="2">
        <v>0</v>
      </c>
      <c r="X362" s="2"/>
      <c r="Y362" s="2">
        <v>2006</v>
      </c>
      <c r="Z362" s="2"/>
    </row>
    <row r="363" spans="1:26">
      <c r="A363" s="2" t="s">
        <v>5</v>
      </c>
      <c r="B363" s="2" t="s">
        <v>1286</v>
      </c>
      <c r="C363" s="2" t="s">
        <v>1287</v>
      </c>
      <c r="D363" s="2" t="s">
        <v>406</v>
      </c>
      <c r="E363" s="2" t="s">
        <v>181</v>
      </c>
      <c r="F363" s="2" t="s">
        <v>1036</v>
      </c>
      <c r="G363" s="2"/>
      <c r="H363" s="2" t="s">
        <v>178</v>
      </c>
      <c r="I363" s="2" t="s">
        <v>956</v>
      </c>
      <c r="J363" s="2">
        <v>2006</v>
      </c>
      <c r="K363" s="2">
        <v>0.95</v>
      </c>
      <c r="L363" s="2">
        <v>1</v>
      </c>
      <c r="M363" s="2"/>
      <c r="N363" s="2"/>
      <c r="O363" s="2"/>
      <c r="P363" s="2"/>
      <c r="Q363" s="2"/>
      <c r="R363" s="2">
        <v>1E-3</v>
      </c>
      <c r="S363" s="2">
        <v>2</v>
      </c>
      <c r="T363" s="2">
        <v>2.4E-2</v>
      </c>
      <c r="U363" s="2">
        <v>30</v>
      </c>
      <c r="V363" s="2">
        <v>1</v>
      </c>
      <c r="W363" s="2">
        <v>0</v>
      </c>
      <c r="X363" s="2"/>
      <c r="Y363" s="2">
        <v>2006</v>
      </c>
      <c r="Z363" s="2"/>
    </row>
    <row r="364" spans="1:26">
      <c r="A364" s="2" t="s">
        <v>5</v>
      </c>
      <c r="B364" s="2" t="s">
        <v>1288</v>
      </c>
      <c r="C364" s="2" t="s">
        <v>1289</v>
      </c>
      <c r="D364" s="2" t="s">
        <v>406</v>
      </c>
      <c r="E364" s="2" t="s">
        <v>181</v>
      </c>
      <c r="F364" s="2" t="s">
        <v>963</v>
      </c>
      <c r="G364" s="2"/>
      <c r="H364" s="2" t="s">
        <v>178</v>
      </c>
      <c r="I364" s="2" t="s">
        <v>956</v>
      </c>
      <c r="J364" s="2">
        <v>2006</v>
      </c>
      <c r="K364" s="2">
        <v>0.95</v>
      </c>
      <c r="L364" s="2">
        <v>1</v>
      </c>
      <c r="M364" s="2"/>
      <c r="N364" s="2"/>
      <c r="O364" s="2"/>
      <c r="P364" s="2"/>
      <c r="Q364" s="2"/>
      <c r="R364" s="2">
        <v>1E-3</v>
      </c>
      <c r="S364" s="2">
        <v>2</v>
      </c>
      <c r="T364" s="2">
        <v>2.4E-2</v>
      </c>
      <c r="U364" s="2">
        <v>30</v>
      </c>
      <c r="V364" s="2">
        <v>1</v>
      </c>
      <c r="W364" s="2">
        <v>0</v>
      </c>
      <c r="X364" s="2"/>
      <c r="Y364" s="2">
        <v>2006</v>
      </c>
      <c r="Z364" s="2"/>
    </row>
    <row r="365" spans="1:26">
      <c r="A365" s="2" t="s">
        <v>5</v>
      </c>
      <c r="B365" s="2" t="s">
        <v>1290</v>
      </c>
      <c r="C365" s="2" t="s">
        <v>1291</v>
      </c>
      <c r="D365" s="2" t="s">
        <v>406</v>
      </c>
      <c r="E365" s="2" t="s">
        <v>181</v>
      </c>
      <c r="F365" s="2" t="s">
        <v>1041</v>
      </c>
      <c r="G365" s="2"/>
      <c r="H365" s="2" t="s">
        <v>178</v>
      </c>
      <c r="I365" s="2" t="s">
        <v>956</v>
      </c>
      <c r="J365" s="2">
        <v>2006</v>
      </c>
      <c r="K365" s="2">
        <v>0.95</v>
      </c>
      <c r="L365" s="2">
        <v>1</v>
      </c>
      <c r="M365" s="2"/>
      <c r="N365" s="2"/>
      <c r="O365" s="2"/>
      <c r="P365" s="2"/>
      <c r="Q365" s="2"/>
      <c r="R365" s="2">
        <v>1E-3</v>
      </c>
      <c r="S365" s="2">
        <v>2</v>
      </c>
      <c r="T365" s="2">
        <v>2.4E-2</v>
      </c>
      <c r="U365" s="2">
        <v>30</v>
      </c>
      <c r="V365" s="2">
        <v>1</v>
      </c>
      <c r="W365" s="2">
        <v>0</v>
      </c>
      <c r="X365" s="2"/>
      <c r="Y365" s="2">
        <v>2006</v>
      </c>
      <c r="Z365" s="2"/>
    </row>
    <row r="366" spans="1:26">
      <c r="A366" s="2"/>
      <c r="B366" s="2" t="s">
        <v>1292</v>
      </c>
      <c r="C366" s="2" t="s">
        <v>1293</v>
      </c>
      <c r="D366" s="2" t="s">
        <v>21</v>
      </c>
      <c r="E366" s="2" t="s">
        <v>181</v>
      </c>
      <c r="F366" s="2"/>
      <c r="G366" s="2"/>
      <c r="H366" s="2"/>
      <c r="I366" s="2" t="s">
        <v>956</v>
      </c>
      <c r="J366" s="2">
        <v>2006</v>
      </c>
      <c r="K366" s="2"/>
      <c r="L366" s="2" t="s">
        <v>165</v>
      </c>
      <c r="M366" s="2"/>
      <c r="N366" s="2"/>
      <c r="O366" s="2"/>
      <c r="P366" s="2"/>
      <c r="Q366" s="2"/>
      <c r="R366" s="2"/>
      <c r="S366" s="2"/>
      <c r="T366" s="2"/>
      <c r="U366" s="2" t="s">
        <v>1020</v>
      </c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 t="s">
        <v>1025</v>
      </c>
      <c r="G367" s="2"/>
      <c r="H367" s="2" t="s">
        <v>179</v>
      </c>
      <c r="I367" s="2"/>
      <c r="J367" s="2">
        <v>2006</v>
      </c>
      <c r="K367" s="2">
        <v>0.85</v>
      </c>
      <c r="L367" s="2"/>
      <c r="M367" s="2"/>
      <c r="N367" s="2"/>
      <c r="O367" s="2"/>
      <c r="P367" s="2"/>
      <c r="Q367" s="2"/>
      <c r="R367" s="2">
        <v>53.926560000000002</v>
      </c>
      <c r="S367" s="2">
        <v>1.1000000000000001</v>
      </c>
      <c r="T367" s="2">
        <v>728.48159999999996</v>
      </c>
      <c r="U367" s="2"/>
      <c r="V367" s="2" t="s">
        <v>425</v>
      </c>
      <c r="W367" s="2" t="s">
        <v>987</v>
      </c>
      <c r="X367" s="2"/>
      <c r="Y367" s="2"/>
      <c r="Z367" s="2"/>
    </row>
    <row r="368" spans="1:26">
      <c r="A368" s="2"/>
      <c r="B368" s="2" t="s">
        <v>1294</v>
      </c>
      <c r="C368" s="2" t="s">
        <v>1295</v>
      </c>
      <c r="D368" s="2" t="s">
        <v>21</v>
      </c>
      <c r="E368" s="2" t="s">
        <v>181</v>
      </c>
      <c r="F368" s="2"/>
      <c r="G368" s="2"/>
      <c r="H368" s="2"/>
      <c r="I368" s="2" t="s">
        <v>956</v>
      </c>
      <c r="J368" s="2">
        <v>2006</v>
      </c>
      <c r="K368" s="2"/>
      <c r="L368" s="2" t="s">
        <v>165</v>
      </c>
      <c r="M368" s="2"/>
      <c r="N368" s="2"/>
      <c r="O368" s="2"/>
      <c r="P368" s="2"/>
      <c r="Q368" s="2"/>
      <c r="R368" s="2"/>
      <c r="S368" s="2"/>
      <c r="T368" s="2"/>
      <c r="U368" s="2" t="s">
        <v>1020</v>
      </c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 t="s">
        <v>1028</v>
      </c>
      <c r="G369" s="2"/>
      <c r="H369" s="2" t="s">
        <v>179</v>
      </c>
      <c r="I369" s="2"/>
      <c r="J369" s="2">
        <v>2006</v>
      </c>
      <c r="K369" s="2">
        <v>0.85</v>
      </c>
      <c r="L369" s="2"/>
      <c r="M369" s="2"/>
      <c r="N369" s="2"/>
      <c r="O369" s="2"/>
      <c r="P369" s="2"/>
      <c r="Q369" s="2"/>
      <c r="R369" s="2">
        <v>18.921600000000002</v>
      </c>
      <c r="S369" s="2">
        <v>1.1000000000000001</v>
      </c>
      <c r="T369" s="2">
        <v>517.19039999999995</v>
      </c>
      <c r="U369" s="2"/>
      <c r="V369" s="2" t="s">
        <v>425</v>
      </c>
      <c r="W369" s="2" t="s">
        <v>987</v>
      </c>
      <c r="X369" s="2"/>
      <c r="Y369" s="2"/>
      <c r="Z369" s="2"/>
    </row>
    <row r="370" spans="1:26">
      <c r="A370" s="2"/>
      <c r="B370" s="2" t="s">
        <v>1296</v>
      </c>
      <c r="C370" s="2" t="s">
        <v>1297</v>
      </c>
      <c r="D370" s="2" t="s">
        <v>21</v>
      </c>
      <c r="E370" s="2" t="s">
        <v>181</v>
      </c>
      <c r="F370" s="2"/>
      <c r="G370" s="2"/>
      <c r="H370" s="2"/>
      <c r="I370" s="2" t="s">
        <v>956</v>
      </c>
      <c r="J370" s="2">
        <v>2006</v>
      </c>
      <c r="K370" s="2"/>
      <c r="L370" s="2" t="s">
        <v>165</v>
      </c>
      <c r="M370" s="2"/>
      <c r="N370" s="2"/>
      <c r="O370" s="2"/>
      <c r="P370" s="2"/>
      <c r="Q370" s="2"/>
      <c r="R370" s="2"/>
      <c r="S370" s="2"/>
      <c r="T370" s="2"/>
      <c r="U370" s="2" t="s">
        <v>1020</v>
      </c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 t="s">
        <v>1031</v>
      </c>
      <c r="G371" s="2"/>
      <c r="H371" s="2" t="s">
        <v>179</v>
      </c>
      <c r="I371" s="2"/>
      <c r="J371" s="2">
        <v>2006</v>
      </c>
      <c r="K371" s="2">
        <v>0.85</v>
      </c>
      <c r="L371" s="2"/>
      <c r="M371" s="2"/>
      <c r="N371" s="2"/>
      <c r="O371" s="2"/>
      <c r="P371" s="2"/>
      <c r="Q371" s="2"/>
      <c r="R371" s="2">
        <v>18.921600000000002</v>
      </c>
      <c r="S371" s="2">
        <v>1.1000000000000001</v>
      </c>
      <c r="T371" s="2">
        <v>517.19039999999995</v>
      </c>
      <c r="U371" s="2"/>
      <c r="V371" s="2" t="s">
        <v>425</v>
      </c>
      <c r="W371" s="2" t="s">
        <v>987</v>
      </c>
      <c r="X371" s="2"/>
      <c r="Y371" s="2"/>
      <c r="Z371" s="2"/>
    </row>
    <row r="372" spans="1:26">
      <c r="A372" s="2"/>
      <c r="B372" s="2" t="s">
        <v>1298</v>
      </c>
      <c r="C372" s="2" t="s">
        <v>1299</v>
      </c>
      <c r="D372" s="2" t="s">
        <v>21</v>
      </c>
      <c r="E372" s="2" t="s">
        <v>181</v>
      </c>
      <c r="F372" s="2"/>
      <c r="G372" s="2"/>
      <c r="H372" s="2"/>
      <c r="I372" s="2" t="s">
        <v>956</v>
      </c>
      <c r="J372" s="2">
        <v>2006</v>
      </c>
      <c r="K372" s="2"/>
      <c r="L372" s="2" t="s">
        <v>165</v>
      </c>
      <c r="M372" s="2"/>
      <c r="N372" s="2"/>
      <c r="O372" s="2"/>
      <c r="P372" s="2"/>
      <c r="Q372" s="2"/>
      <c r="R372" s="2"/>
      <c r="S372" s="2"/>
      <c r="T372" s="2"/>
      <c r="U372" s="2" t="s">
        <v>1020</v>
      </c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 t="s">
        <v>962</v>
      </c>
      <c r="G373" s="2"/>
      <c r="H373" s="2" t="s">
        <v>179</v>
      </c>
      <c r="I373" s="2"/>
      <c r="J373" s="2">
        <v>2006</v>
      </c>
      <c r="K373" s="2">
        <v>0.85</v>
      </c>
      <c r="L373" s="2"/>
      <c r="M373" s="2"/>
      <c r="N373" s="2"/>
      <c r="O373" s="2"/>
      <c r="P373" s="2"/>
      <c r="Q373" s="2"/>
      <c r="R373" s="2">
        <v>15.768000000000001</v>
      </c>
      <c r="S373" s="2">
        <v>1.13636363636364</v>
      </c>
      <c r="T373" s="2">
        <v>473.04</v>
      </c>
      <c r="U373" s="2"/>
      <c r="V373" s="2" t="s">
        <v>425</v>
      </c>
      <c r="W373" s="2" t="s">
        <v>987</v>
      </c>
      <c r="X373" s="2"/>
      <c r="Y373" s="2"/>
      <c r="Z373" s="2"/>
    </row>
    <row r="374" spans="1:26">
      <c r="A374" s="2"/>
      <c r="B374" s="2" t="s">
        <v>1300</v>
      </c>
      <c r="C374" s="2" t="s">
        <v>1301</v>
      </c>
      <c r="D374" s="2" t="s">
        <v>21</v>
      </c>
      <c r="E374" s="2" t="s">
        <v>181</v>
      </c>
      <c r="F374" s="2"/>
      <c r="G374" s="2"/>
      <c r="H374" s="2"/>
      <c r="I374" s="2" t="s">
        <v>956</v>
      </c>
      <c r="J374" s="2">
        <v>2006</v>
      </c>
      <c r="K374" s="2"/>
      <c r="L374" s="2" t="s">
        <v>165</v>
      </c>
      <c r="M374" s="2"/>
      <c r="N374" s="2"/>
      <c r="O374" s="2"/>
      <c r="P374" s="2"/>
      <c r="Q374" s="2"/>
      <c r="R374" s="2"/>
      <c r="S374" s="2"/>
      <c r="T374" s="2"/>
      <c r="U374" s="2" t="s">
        <v>1020</v>
      </c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 t="s">
        <v>369</v>
      </c>
      <c r="G375" s="2"/>
      <c r="H375" s="2" t="s">
        <v>179</v>
      </c>
      <c r="I375" s="2"/>
      <c r="J375" s="2">
        <v>2006</v>
      </c>
      <c r="K375" s="2">
        <v>0.85</v>
      </c>
      <c r="L375" s="2"/>
      <c r="M375" s="2"/>
      <c r="N375" s="2"/>
      <c r="O375" s="2"/>
      <c r="P375" s="2"/>
      <c r="Q375" s="2"/>
      <c r="R375" s="2">
        <v>11.98368</v>
      </c>
      <c r="S375" s="2">
        <v>1.14942528735632</v>
      </c>
      <c r="T375" s="2">
        <v>208.13759999999999</v>
      </c>
      <c r="U375" s="2"/>
      <c r="V375" s="2" t="s">
        <v>425</v>
      </c>
      <c r="W375" s="2" t="s">
        <v>987</v>
      </c>
      <c r="X375" s="2"/>
      <c r="Y375" s="2"/>
      <c r="Z375" s="2"/>
    </row>
    <row r="376" spans="1:26">
      <c r="A376" s="2"/>
      <c r="B376" s="2" t="s">
        <v>1302</v>
      </c>
      <c r="C376" s="2" t="s">
        <v>1303</v>
      </c>
      <c r="D376" s="2" t="s">
        <v>21</v>
      </c>
      <c r="E376" s="2" t="s">
        <v>181</v>
      </c>
      <c r="F376" s="2"/>
      <c r="G376" s="2"/>
      <c r="H376" s="2"/>
      <c r="I376" s="2" t="s">
        <v>956</v>
      </c>
      <c r="J376" s="2">
        <v>2006</v>
      </c>
      <c r="K376" s="2"/>
      <c r="L376" s="2" t="s">
        <v>165</v>
      </c>
      <c r="M376" s="2"/>
      <c r="N376" s="2"/>
      <c r="O376" s="2"/>
      <c r="P376" s="2"/>
      <c r="Q376" s="2"/>
      <c r="R376" s="2"/>
      <c r="S376" s="2"/>
      <c r="T376" s="2"/>
      <c r="U376" s="2" t="s">
        <v>1020</v>
      </c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 t="s">
        <v>1036</v>
      </c>
      <c r="G377" s="2"/>
      <c r="H377" s="2" t="s">
        <v>179</v>
      </c>
      <c r="I377" s="2"/>
      <c r="J377" s="2">
        <v>2006</v>
      </c>
      <c r="K377" s="2">
        <v>0.85</v>
      </c>
      <c r="L377" s="2"/>
      <c r="M377" s="2"/>
      <c r="N377" s="2"/>
      <c r="O377" s="2"/>
      <c r="P377" s="2"/>
      <c r="Q377" s="2"/>
      <c r="R377" s="2">
        <v>31.536000000000001</v>
      </c>
      <c r="S377" s="2">
        <v>1.1764705882352899</v>
      </c>
      <c r="T377" s="2">
        <v>378.43200000000002</v>
      </c>
      <c r="U377" s="2"/>
      <c r="V377" s="2" t="s">
        <v>425</v>
      </c>
      <c r="W377" s="2" t="s">
        <v>987</v>
      </c>
      <c r="X377" s="2"/>
      <c r="Y377" s="2"/>
      <c r="Z377" s="2"/>
    </row>
    <row r="378" spans="1:26">
      <c r="A378" s="2"/>
      <c r="B378" s="2" t="s">
        <v>1304</v>
      </c>
      <c r="C378" s="2" t="s">
        <v>1305</v>
      </c>
      <c r="D378" s="2" t="s">
        <v>21</v>
      </c>
      <c r="E378" s="2" t="s">
        <v>181</v>
      </c>
      <c r="F378" s="2"/>
      <c r="G378" s="2"/>
      <c r="H378" s="2"/>
      <c r="I378" s="2" t="s">
        <v>956</v>
      </c>
      <c r="J378" s="2">
        <v>2006</v>
      </c>
      <c r="K378" s="2"/>
      <c r="L378" s="2" t="s">
        <v>165</v>
      </c>
      <c r="M378" s="2"/>
      <c r="N378" s="2"/>
      <c r="O378" s="2"/>
      <c r="P378" s="2"/>
      <c r="Q378" s="2"/>
      <c r="R378" s="2"/>
      <c r="S378" s="2"/>
      <c r="T378" s="2"/>
      <c r="U378" s="2" t="s">
        <v>1020</v>
      </c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 t="s">
        <v>963</v>
      </c>
      <c r="G379" s="2"/>
      <c r="H379" s="2" t="s">
        <v>179</v>
      </c>
      <c r="I379" s="2"/>
      <c r="J379" s="2">
        <v>2006</v>
      </c>
      <c r="K379" s="2">
        <v>0.85</v>
      </c>
      <c r="L379" s="2"/>
      <c r="M379" s="2"/>
      <c r="N379" s="2"/>
      <c r="O379" s="2"/>
      <c r="P379" s="2"/>
      <c r="Q379" s="2"/>
      <c r="R379" s="2">
        <v>15.768000000000001</v>
      </c>
      <c r="S379" s="2">
        <v>1.2195121951219501</v>
      </c>
      <c r="T379" s="2">
        <v>315.36</v>
      </c>
      <c r="U379" s="2"/>
      <c r="V379" s="2" t="s">
        <v>425</v>
      </c>
      <c r="W379" s="2" t="s">
        <v>987</v>
      </c>
      <c r="X379" s="2"/>
      <c r="Y379" s="2"/>
      <c r="Z379" s="2"/>
    </row>
    <row r="380" spans="1:26">
      <c r="A380" s="2"/>
      <c r="B380" s="2" t="s">
        <v>1306</v>
      </c>
      <c r="C380" s="2" t="s">
        <v>1307</v>
      </c>
      <c r="D380" s="2" t="s">
        <v>21</v>
      </c>
      <c r="E380" s="2" t="s">
        <v>181</v>
      </c>
      <c r="F380" s="2"/>
      <c r="G380" s="2"/>
      <c r="H380" s="2"/>
      <c r="I380" s="2" t="s">
        <v>956</v>
      </c>
      <c r="J380" s="2">
        <v>2006</v>
      </c>
      <c r="K380" s="2"/>
      <c r="L380" s="2" t="s">
        <v>165</v>
      </c>
      <c r="M380" s="2"/>
      <c r="N380" s="2"/>
      <c r="O380" s="2"/>
      <c r="P380" s="2"/>
      <c r="Q380" s="2"/>
      <c r="R380" s="2"/>
      <c r="S380" s="2"/>
      <c r="T380" s="2"/>
      <c r="U380" s="2" t="s">
        <v>1020</v>
      </c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 t="s">
        <v>1041</v>
      </c>
      <c r="G381" s="2"/>
      <c r="H381" s="2" t="s">
        <v>179</v>
      </c>
      <c r="I381" s="2"/>
      <c r="J381" s="2">
        <v>2006</v>
      </c>
      <c r="K381" s="2">
        <v>0.85</v>
      </c>
      <c r="L381" s="2"/>
      <c r="M381" s="2"/>
      <c r="N381" s="2"/>
      <c r="O381" s="2"/>
      <c r="P381" s="2"/>
      <c r="Q381" s="2"/>
      <c r="R381" s="2">
        <v>15.768000000000001</v>
      </c>
      <c r="S381" s="2">
        <v>1.2195121951219501</v>
      </c>
      <c r="T381" s="2">
        <v>315.36</v>
      </c>
      <c r="U381" s="2"/>
      <c r="V381" s="2" t="s">
        <v>425</v>
      </c>
      <c r="W381" s="2" t="s">
        <v>987</v>
      </c>
      <c r="X381" s="2"/>
      <c r="Y381" s="2"/>
      <c r="Z381" s="2"/>
    </row>
    <row r="382" spans="1:26">
      <c r="A382" s="2"/>
      <c r="B382" s="2" t="s">
        <v>1308</v>
      </c>
      <c r="C382" s="2" t="s">
        <v>1309</v>
      </c>
      <c r="D382" s="2" t="s">
        <v>21</v>
      </c>
      <c r="E382" s="2" t="s">
        <v>181</v>
      </c>
      <c r="F382" s="2"/>
      <c r="G382" s="2"/>
      <c r="H382" s="2"/>
      <c r="I382" s="2" t="s">
        <v>956</v>
      </c>
      <c r="J382" s="2">
        <v>2006</v>
      </c>
      <c r="K382" s="2"/>
      <c r="L382" s="2" t="s">
        <v>165</v>
      </c>
      <c r="M382" s="2"/>
      <c r="N382" s="2"/>
      <c r="O382" s="2"/>
      <c r="P382" s="2"/>
      <c r="Q382" s="2"/>
      <c r="R382" s="2"/>
      <c r="S382" s="2"/>
      <c r="T382" s="2"/>
      <c r="U382" s="2" t="s">
        <v>1020</v>
      </c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 t="s">
        <v>1025</v>
      </c>
      <c r="G383" s="2"/>
      <c r="H383" s="2" t="s">
        <v>1310</v>
      </c>
      <c r="I383" s="2"/>
      <c r="J383" s="2">
        <v>2006</v>
      </c>
      <c r="K383" s="2">
        <v>0.85</v>
      </c>
      <c r="L383" s="2"/>
      <c r="M383" s="2"/>
      <c r="N383" s="2"/>
      <c r="O383" s="2"/>
      <c r="P383" s="2"/>
      <c r="Q383" s="2"/>
      <c r="R383" s="2">
        <v>53.926560000000002</v>
      </c>
      <c r="S383" s="2">
        <v>1.1000000000000001</v>
      </c>
      <c r="T383" s="2">
        <v>526.65120000000002</v>
      </c>
      <c r="U383" s="2"/>
      <c r="V383" s="2" t="s">
        <v>425</v>
      </c>
      <c r="W383" s="2" t="s">
        <v>987</v>
      </c>
      <c r="X383" s="2"/>
      <c r="Y383" s="2"/>
      <c r="Z383" s="2"/>
    </row>
    <row r="384" spans="1:26">
      <c r="A384" s="2"/>
      <c r="B384" s="2" t="s">
        <v>1311</v>
      </c>
      <c r="C384" s="2" t="s">
        <v>1312</v>
      </c>
      <c r="D384" s="2" t="s">
        <v>21</v>
      </c>
      <c r="E384" s="2" t="s">
        <v>181</v>
      </c>
      <c r="F384" s="2"/>
      <c r="G384" s="2"/>
      <c r="H384" s="2"/>
      <c r="I384" s="2" t="s">
        <v>956</v>
      </c>
      <c r="J384" s="2">
        <v>2006</v>
      </c>
      <c r="K384" s="2"/>
      <c r="L384" s="2" t="s">
        <v>165</v>
      </c>
      <c r="M384" s="2"/>
      <c r="N384" s="2"/>
      <c r="O384" s="2"/>
      <c r="P384" s="2"/>
      <c r="Q384" s="2"/>
      <c r="R384" s="2"/>
      <c r="S384" s="2"/>
      <c r="T384" s="2"/>
      <c r="U384" s="2" t="s">
        <v>1020</v>
      </c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 t="s">
        <v>1028</v>
      </c>
      <c r="G385" s="2"/>
      <c r="H385" s="2" t="s">
        <v>1310</v>
      </c>
      <c r="I385" s="2"/>
      <c r="J385" s="2">
        <v>2006</v>
      </c>
      <c r="K385" s="2">
        <v>0.85</v>
      </c>
      <c r="L385" s="2"/>
      <c r="M385" s="2"/>
      <c r="N385" s="2"/>
      <c r="O385" s="2"/>
      <c r="P385" s="2"/>
      <c r="Q385" s="2"/>
      <c r="R385" s="2">
        <v>12.6144</v>
      </c>
      <c r="S385" s="2">
        <v>1.1000000000000001</v>
      </c>
      <c r="T385" s="2">
        <v>239.67359999999999</v>
      </c>
      <c r="U385" s="2"/>
      <c r="V385" s="2" t="s">
        <v>425</v>
      </c>
      <c r="W385" s="2" t="s">
        <v>987</v>
      </c>
      <c r="X385" s="2"/>
      <c r="Y385" s="2"/>
      <c r="Z385" s="2"/>
    </row>
    <row r="386" spans="1:26">
      <c r="A386" s="2"/>
      <c r="B386" s="2" t="s">
        <v>1313</v>
      </c>
      <c r="C386" s="2" t="s">
        <v>1314</v>
      </c>
      <c r="D386" s="2" t="s">
        <v>21</v>
      </c>
      <c r="E386" s="2" t="s">
        <v>181</v>
      </c>
      <c r="F386" s="2"/>
      <c r="G386" s="2"/>
      <c r="H386" s="2"/>
      <c r="I386" s="2" t="s">
        <v>956</v>
      </c>
      <c r="J386" s="2">
        <v>2006</v>
      </c>
      <c r="K386" s="2"/>
      <c r="L386" s="2" t="s">
        <v>165</v>
      </c>
      <c r="M386" s="2"/>
      <c r="N386" s="2"/>
      <c r="O386" s="2"/>
      <c r="P386" s="2"/>
      <c r="Q386" s="2"/>
      <c r="R386" s="2"/>
      <c r="S386" s="2"/>
      <c r="T386" s="2"/>
      <c r="U386" s="2" t="s">
        <v>1020</v>
      </c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 t="s">
        <v>1031</v>
      </c>
      <c r="G387" s="2"/>
      <c r="H387" s="2" t="s">
        <v>1310</v>
      </c>
      <c r="I387" s="2"/>
      <c r="J387" s="2">
        <v>2006</v>
      </c>
      <c r="K387" s="2">
        <v>0.85</v>
      </c>
      <c r="L387" s="2"/>
      <c r="M387" s="2"/>
      <c r="N387" s="2"/>
      <c r="O387" s="2"/>
      <c r="P387" s="2"/>
      <c r="Q387" s="2"/>
      <c r="R387" s="2">
        <v>12.6144</v>
      </c>
      <c r="S387" s="2">
        <v>1.1000000000000001</v>
      </c>
      <c r="T387" s="2">
        <v>239.67359999999999</v>
      </c>
      <c r="U387" s="2"/>
      <c r="V387" s="2" t="s">
        <v>425</v>
      </c>
      <c r="W387" s="2" t="s">
        <v>987</v>
      </c>
      <c r="X387" s="2"/>
      <c r="Y387" s="2"/>
      <c r="Z387" s="2"/>
    </row>
    <row r="388" spans="1:26">
      <c r="A388" s="2"/>
      <c r="B388" s="2" t="s">
        <v>1315</v>
      </c>
      <c r="C388" s="2" t="s">
        <v>1316</v>
      </c>
      <c r="D388" s="2" t="s">
        <v>21</v>
      </c>
      <c r="E388" s="2" t="s">
        <v>181</v>
      </c>
      <c r="F388" s="2"/>
      <c r="G388" s="2"/>
      <c r="H388" s="2"/>
      <c r="I388" s="2" t="s">
        <v>956</v>
      </c>
      <c r="J388" s="2">
        <v>2006</v>
      </c>
      <c r="K388" s="2"/>
      <c r="L388" s="2" t="s">
        <v>165</v>
      </c>
      <c r="M388" s="2"/>
      <c r="N388" s="2"/>
      <c r="O388" s="2"/>
      <c r="P388" s="2"/>
      <c r="Q388" s="2"/>
      <c r="R388" s="2"/>
      <c r="S388" s="2"/>
      <c r="T388" s="2"/>
      <c r="U388" s="2" t="s">
        <v>1020</v>
      </c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 t="s">
        <v>962</v>
      </c>
      <c r="G389" s="2"/>
      <c r="H389" s="2" t="s">
        <v>1310</v>
      </c>
      <c r="I389" s="2"/>
      <c r="J389" s="2">
        <v>2006</v>
      </c>
      <c r="K389" s="2">
        <v>0.85</v>
      </c>
      <c r="L389" s="2"/>
      <c r="M389" s="2"/>
      <c r="N389" s="2"/>
      <c r="O389" s="2"/>
      <c r="P389" s="2"/>
      <c r="Q389" s="2"/>
      <c r="R389" s="2">
        <v>34.689599999999999</v>
      </c>
      <c r="S389" s="2">
        <v>1.1764705882352899</v>
      </c>
      <c r="T389" s="2">
        <v>826.2432</v>
      </c>
      <c r="U389" s="2"/>
      <c r="V389" s="2" t="s">
        <v>425</v>
      </c>
      <c r="W389" s="2" t="s">
        <v>987</v>
      </c>
      <c r="X389" s="2"/>
      <c r="Y389" s="2"/>
      <c r="Z389" s="2"/>
    </row>
    <row r="390" spans="1:26">
      <c r="A390" s="2"/>
      <c r="B390" s="2" t="s">
        <v>1317</v>
      </c>
      <c r="C390" s="2" t="s">
        <v>1318</v>
      </c>
      <c r="D390" s="2" t="s">
        <v>21</v>
      </c>
      <c r="E390" s="2" t="s">
        <v>181</v>
      </c>
      <c r="F390" s="2"/>
      <c r="G390" s="2"/>
      <c r="H390" s="2"/>
      <c r="I390" s="2" t="s">
        <v>956</v>
      </c>
      <c r="J390" s="2">
        <v>2006</v>
      </c>
      <c r="K390" s="2"/>
      <c r="L390" s="2" t="s">
        <v>165</v>
      </c>
      <c r="M390" s="2"/>
      <c r="N390" s="2"/>
      <c r="O390" s="2"/>
      <c r="P390" s="2"/>
      <c r="Q390" s="2"/>
      <c r="R390" s="2"/>
      <c r="S390" s="2"/>
      <c r="T390" s="2"/>
      <c r="U390" s="2" t="s">
        <v>1020</v>
      </c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 t="s">
        <v>369</v>
      </c>
      <c r="G391" s="2"/>
      <c r="H391" s="2" t="s">
        <v>1310</v>
      </c>
      <c r="I391" s="2"/>
      <c r="J391" s="2">
        <v>2006</v>
      </c>
      <c r="K391" s="2">
        <v>0.85</v>
      </c>
      <c r="L391" s="2"/>
      <c r="M391" s="2"/>
      <c r="N391" s="2"/>
      <c r="O391" s="2"/>
      <c r="P391" s="2"/>
      <c r="Q391" s="2"/>
      <c r="R391" s="2">
        <v>12.6144</v>
      </c>
      <c r="S391" s="2">
        <v>1.0869565217391299</v>
      </c>
      <c r="T391" s="2">
        <v>133.93524705882399</v>
      </c>
      <c r="U391" s="2"/>
      <c r="V391" s="2" t="s">
        <v>425</v>
      </c>
      <c r="W391" s="2" t="s">
        <v>987</v>
      </c>
      <c r="X391" s="2"/>
      <c r="Y391" s="2"/>
      <c r="Z391" s="2"/>
    </row>
    <row r="392" spans="1:26">
      <c r="A392" s="2"/>
      <c r="B392" s="2" t="s">
        <v>1319</v>
      </c>
      <c r="C392" s="2" t="s">
        <v>1320</v>
      </c>
      <c r="D392" s="2" t="s">
        <v>21</v>
      </c>
      <c r="E392" s="2" t="s">
        <v>181</v>
      </c>
      <c r="F392" s="2"/>
      <c r="G392" s="2"/>
      <c r="H392" s="2"/>
      <c r="I392" s="2" t="s">
        <v>956</v>
      </c>
      <c r="J392" s="2">
        <v>2006</v>
      </c>
      <c r="K392" s="2"/>
      <c r="L392" s="2" t="s">
        <v>165</v>
      </c>
      <c r="M392" s="2"/>
      <c r="N392" s="2"/>
      <c r="O392" s="2"/>
      <c r="P392" s="2"/>
      <c r="Q392" s="2"/>
      <c r="R392" s="2"/>
      <c r="S392" s="2"/>
      <c r="T392" s="2"/>
      <c r="U392" s="2" t="s">
        <v>1020</v>
      </c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 t="s">
        <v>1036</v>
      </c>
      <c r="G393" s="2"/>
      <c r="H393" s="2" t="s">
        <v>1310</v>
      </c>
      <c r="I393" s="2"/>
      <c r="J393" s="2">
        <v>2006</v>
      </c>
      <c r="K393" s="2">
        <v>0.85</v>
      </c>
      <c r="L393" s="2"/>
      <c r="M393" s="2"/>
      <c r="N393" s="2"/>
      <c r="O393" s="2"/>
      <c r="P393" s="2"/>
      <c r="Q393" s="2"/>
      <c r="R393" s="2">
        <v>12.6144</v>
      </c>
      <c r="S393" s="2">
        <v>1.13636363636364</v>
      </c>
      <c r="T393" s="2">
        <v>197.25458823529399</v>
      </c>
      <c r="U393" s="2"/>
      <c r="V393" s="2" t="s">
        <v>425</v>
      </c>
      <c r="W393" s="2" t="s">
        <v>987</v>
      </c>
      <c r="X393" s="2"/>
      <c r="Y393" s="2"/>
      <c r="Z393" s="2"/>
    </row>
    <row r="394" spans="1:26">
      <c r="A394" s="2" t="s">
        <v>5</v>
      </c>
      <c r="B394" s="2" t="s">
        <v>1321</v>
      </c>
      <c r="C394" s="2" t="s">
        <v>1322</v>
      </c>
      <c r="D394" s="2" t="s">
        <v>21</v>
      </c>
      <c r="E394" s="2" t="s">
        <v>181</v>
      </c>
      <c r="F394" s="2"/>
      <c r="G394" s="2"/>
      <c r="H394" s="2"/>
      <c r="I394" s="2" t="s">
        <v>956</v>
      </c>
      <c r="J394" s="2">
        <v>2006</v>
      </c>
      <c r="K394" s="2"/>
      <c r="L394" s="2" t="s">
        <v>165</v>
      </c>
      <c r="M394" s="2"/>
      <c r="N394" s="2"/>
      <c r="O394" s="2"/>
      <c r="P394" s="2"/>
      <c r="Q394" s="2"/>
      <c r="R394" s="2"/>
      <c r="S394" s="2"/>
      <c r="T394" s="2"/>
      <c r="U394" s="2" t="s">
        <v>1020</v>
      </c>
      <c r="V394" s="2"/>
      <c r="W394" s="2"/>
      <c r="X394" s="2"/>
      <c r="Y394" s="2"/>
      <c r="Z394" s="2"/>
    </row>
    <row r="395" spans="1:26">
      <c r="A395" s="2" t="s">
        <v>5</v>
      </c>
      <c r="B395" s="2"/>
      <c r="C395" s="2"/>
      <c r="D395" s="2"/>
      <c r="E395" s="2"/>
      <c r="F395" s="2" t="s">
        <v>1310</v>
      </c>
      <c r="G395" s="2"/>
      <c r="H395" s="2" t="s">
        <v>1310</v>
      </c>
      <c r="I395" s="2"/>
      <c r="J395" s="2">
        <v>2006</v>
      </c>
      <c r="K395" s="2">
        <v>0.85</v>
      </c>
      <c r="L395" s="2"/>
      <c r="M395" s="2"/>
      <c r="N395" s="2"/>
      <c r="O395" s="2"/>
      <c r="P395" s="2"/>
      <c r="Q395" s="2"/>
      <c r="R395" s="2" t="s">
        <v>1103</v>
      </c>
      <c r="S395" s="2">
        <v>1.0204081632653099</v>
      </c>
      <c r="T395" s="2">
        <v>80</v>
      </c>
      <c r="U395" s="2"/>
      <c r="V395" s="2" t="s">
        <v>425</v>
      </c>
      <c r="W395" s="2" t="s">
        <v>987</v>
      </c>
      <c r="X395" s="2"/>
      <c r="Y395" s="2"/>
      <c r="Z395" s="2"/>
    </row>
    <row r="396" spans="1:26">
      <c r="A396" s="2"/>
      <c r="B396" s="2" t="s">
        <v>1323</v>
      </c>
      <c r="C396" s="2" t="s">
        <v>1324</v>
      </c>
      <c r="D396" s="2" t="s">
        <v>21</v>
      </c>
      <c r="E396" s="2" t="s">
        <v>181</v>
      </c>
      <c r="F396" s="2"/>
      <c r="G396" s="2"/>
      <c r="H396" s="2"/>
      <c r="I396" s="2" t="s">
        <v>956</v>
      </c>
      <c r="J396" s="2">
        <v>2006</v>
      </c>
      <c r="K396" s="2"/>
      <c r="L396" s="2" t="s">
        <v>165</v>
      </c>
      <c r="M396" s="2"/>
      <c r="N396" s="2"/>
      <c r="O396" s="2"/>
      <c r="P396" s="2"/>
      <c r="Q396" s="2"/>
      <c r="R396" s="2"/>
      <c r="S396" s="2"/>
      <c r="T396" s="2"/>
      <c r="U396" s="2" t="s">
        <v>1020</v>
      </c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 t="s">
        <v>963</v>
      </c>
      <c r="G397" s="2"/>
      <c r="H397" s="2" t="s">
        <v>1310</v>
      </c>
      <c r="I397" s="2"/>
      <c r="J397" s="2">
        <v>2006</v>
      </c>
      <c r="K397" s="2">
        <v>0.85</v>
      </c>
      <c r="L397" s="2"/>
      <c r="M397" s="2"/>
      <c r="N397" s="2"/>
      <c r="O397" s="2"/>
      <c r="P397" s="2"/>
      <c r="Q397" s="2"/>
      <c r="R397" s="2">
        <v>12.6144</v>
      </c>
      <c r="S397" s="2">
        <v>1.1111111111111101</v>
      </c>
      <c r="T397" s="2">
        <v>197.25458823529399</v>
      </c>
      <c r="U397" s="2"/>
      <c r="V397" s="2" t="s">
        <v>425</v>
      </c>
      <c r="W397" s="2" t="s">
        <v>987</v>
      </c>
      <c r="X397" s="2"/>
      <c r="Y397" s="2"/>
      <c r="Z397" s="2"/>
    </row>
    <row r="398" spans="1:26">
      <c r="A398" s="2"/>
      <c r="B398" s="2" t="s">
        <v>1325</v>
      </c>
      <c r="C398" s="2" t="s">
        <v>1326</v>
      </c>
      <c r="D398" s="2" t="s">
        <v>21</v>
      </c>
      <c r="E398" s="2" t="s">
        <v>181</v>
      </c>
      <c r="F398" s="2"/>
      <c r="G398" s="2"/>
      <c r="H398" s="2"/>
      <c r="I398" s="2" t="s">
        <v>956</v>
      </c>
      <c r="J398" s="2">
        <v>2006</v>
      </c>
      <c r="K398" s="2"/>
      <c r="L398" s="2" t="s">
        <v>165</v>
      </c>
      <c r="M398" s="2"/>
      <c r="N398" s="2"/>
      <c r="O398" s="2"/>
      <c r="P398" s="2"/>
      <c r="Q398" s="2"/>
      <c r="R398" s="2"/>
      <c r="S398" s="2"/>
      <c r="T398" s="2"/>
      <c r="U398" s="2" t="s">
        <v>1020</v>
      </c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 t="s">
        <v>1041</v>
      </c>
      <c r="G399" s="2"/>
      <c r="H399" s="2" t="s">
        <v>1310</v>
      </c>
      <c r="I399" s="2"/>
      <c r="J399" s="2">
        <v>2006</v>
      </c>
      <c r="K399" s="2">
        <v>0.85</v>
      </c>
      <c r="L399" s="2"/>
      <c r="M399" s="2"/>
      <c r="N399" s="2"/>
      <c r="O399" s="2"/>
      <c r="P399" s="2"/>
      <c r="Q399" s="2"/>
      <c r="R399" s="2">
        <v>12.6144</v>
      </c>
      <c r="S399" s="2">
        <v>1.1111111111111101</v>
      </c>
      <c r="T399" s="2">
        <v>197.25458823529399</v>
      </c>
      <c r="U399" s="2"/>
      <c r="V399" s="2" t="s">
        <v>425</v>
      </c>
      <c r="W399" s="2" t="s">
        <v>987</v>
      </c>
      <c r="X399" s="2"/>
      <c r="Y399" s="2"/>
      <c r="Z399" s="2"/>
    </row>
    <row r="400" spans="1:26">
      <c r="A400" s="2"/>
      <c r="B400" s="2" t="s">
        <v>1327</v>
      </c>
      <c r="C400" s="2" t="s">
        <v>1328</v>
      </c>
      <c r="D400" s="2" t="s">
        <v>463</v>
      </c>
      <c r="E400" s="2" t="s">
        <v>955</v>
      </c>
      <c r="F400" s="2"/>
      <c r="G400" s="2"/>
      <c r="H400" s="2" t="s">
        <v>1329</v>
      </c>
      <c r="I400" s="2" t="s">
        <v>956</v>
      </c>
      <c r="J400" s="2">
        <v>2006</v>
      </c>
      <c r="K400" s="2"/>
      <c r="L400" s="2" t="s">
        <v>425</v>
      </c>
      <c r="M400" s="2"/>
      <c r="N400" s="2"/>
      <c r="O400" s="2"/>
      <c r="P400" s="2"/>
      <c r="Q400" s="2"/>
      <c r="R400" s="2"/>
      <c r="S400" s="2"/>
      <c r="T400" s="2"/>
      <c r="U400" s="2" t="s">
        <v>960</v>
      </c>
      <c r="V400" s="2" t="s">
        <v>425</v>
      </c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 t="s">
        <v>1041</v>
      </c>
      <c r="G401" s="2"/>
      <c r="H401" s="2"/>
      <c r="I401" s="2"/>
      <c r="J401" s="2">
        <v>2006</v>
      </c>
      <c r="K401" s="2" t="s">
        <v>967</v>
      </c>
      <c r="L401" s="2"/>
      <c r="M401" s="2"/>
      <c r="N401" s="2"/>
      <c r="O401" s="2"/>
      <c r="P401" s="2"/>
      <c r="Q401" s="2"/>
      <c r="R401" s="2">
        <v>125</v>
      </c>
      <c r="S401" s="2">
        <v>0.14799999999999996</v>
      </c>
      <c r="T401" s="2">
        <v>2500</v>
      </c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 t="s">
        <v>369</v>
      </c>
      <c r="G402" s="2"/>
      <c r="H402" s="2"/>
      <c r="I402" s="2"/>
      <c r="J402" s="2">
        <v>2006</v>
      </c>
      <c r="K402" s="2"/>
      <c r="L402" s="2"/>
      <c r="M402" s="2"/>
      <c r="N402" s="2"/>
      <c r="O402" s="2"/>
      <c r="P402" s="2"/>
      <c r="Q402" s="2"/>
      <c r="R402" s="2"/>
      <c r="S402" s="2">
        <v>4</v>
      </c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 t="s">
        <v>962</v>
      </c>
      <c r="G403" s="2"/>
      <c r="H403" s="2"/>
      <c r="I403" s="2"/>
      <c r="J403" s="2">
        <v>2006</v>
      </c>
      <c r="K403" s="2"/>
      <c r="L403" s="2"/>
      <c r="M403" s="2"/>
      <c r="N403" s="2"/>
      <c r="O403" s="2"/>
      <c r="P403" s="2"/>
      <c r="Q403" s="2"/>
      <c r="R403" s="2"/>
      <c r="S403" s="2">
        <v>7.073999999999999</v>
      </c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 t="s">
        <v>1330</v>
      </c>
      <c r="G404" s="2"/>
      <c r="H404" s="2"/>
      <c r="I404" s="2"/>
      <c r="J404" s="2">
        <v>2006</v>
      </c>
      <c r="K404" s="2"/>
      <c r="L404" s="2"/>
      <c r="M404" s="2"/>
      <c r="N404" s="2"/>
      <c r="O404" s="2"/>
      <c r="P404" s="2"/>
      <c r="Q404" s="2"/>
      <c r="R404" s="2"/>
      <c r="S404" s="2">
        <v>1.02</v>
      </c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 t="s">
        <v>183</v>
      </c>
      <c r="G405" s="2"/>
      <c r="H405" s="2"/>
      <c r="I405" s="2"/>
      <c r="J405" s="2">
        <v>2006</v>
      </c>
      <c r="K405" s="2"/>
      <c r="L405" s="2"/>
      <c r="M405" s="2"/>
      <c r="N405" s="2"/>
      <c r="O405" s="2"/>
      <c r="P405" s="2"/>
      <c r="Q405" s="2"/>
      <c r="R405" s="2"/>
      <c r="S405" s="2">
        <v>7</v>
      </c>
      <c r="T405" s="2"/>
      <c r="U405" s="2"/>
      <c r="V405" s="2"/>
      <c r="W405" s="2"/>
      <c r="X405" s="2"/>
      <c r="Y405" s="2"/>
      <c r="Z405" s="2"/>
    </row>
    <row r="406" spans="1:26">
      <c r="A406" s="2"/>
      <c r="B406" s="2" t="s">
        <v>1331</v>
      </c>
      <c r="C406" s="2" t="s">
        <v>1332</v>
      </c>
      <c r="D406" s="2" t="s">
        <v>463</v>
      </c>
      <c r="E406" s="2" t="s">
        <v>955</v>
      </c>
      <c r="F406" s="2"/>
      <c r="G406" s="2"/>
      <c r="H406" s="2" t="s">
        <v>1329</v>
      </c>
      <c r="I406" s="2" t="s">
        <v>1333</v>
      </c>
      <c r="J406" s="2">
        <v>2006</v>
      </c>
      <c r="K406" s="2"/>
      <c r="L406" s="2" t="s">
        <v>425</v>
      </c>
      <c r="M406" s="2"/>
      <c r="N406" s="2"/>
      <c r="O406" s="2"/>
      <c r="P406" s="2"/>
      <c r="Q406" s="2"/>
      <c r="R406" s="2"/>
      <c r="S406" s="2"/>
      <c r="T406" s="2"/>
      <c r="U406" s="2" t="s">
        <v>960</v>
      </c>
      <c r="V406" s="2" t="s">
        <v>425</v>
      </c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 t="s">
        <v>369</v>
      </c>
      <c r="G407" s="2"/>
      <c r="H407" s="2"/>
      <c r="I407" s="2"/>
      <c r="J407" s="2">
        <v>2006</v>
      </c>
      <c r="K407" s="2" t="s">
        <v>967</v>
      </c>
      <c r="L407" s="2"/>
      <c r="M407" s="2">
        <v>9999</v>
      </c>
      <c r="N407" s="2"/>
      <c r="O407" s="2"/>
      <c r="P407" s="2"/>
      <c r="Q407" s="2"/>
      <c r="R407" s="2" t="s">
        <v>1110</v>
      </c>
      <c r="S407" s="2"/>
      <c r="T407" s="2">
        <v>2665</v>
      </c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 t="s">
        <v>962</v>
      </c>
      <c r="G408" s="2"/>
      <c r="H408" s="2"/>
      <c r="I408" s="2"/>
      <c r="J408" s="2">
        <v>2006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 t="s">
        <v>1330</v>
      </c>
      <c r="G409" s="2"/>
      <c r="H409" s="2"/>
      <c r="I409" s="2"/>
      <c r="J409" s="2">
        <v>2006</v>
      </c>
      <c r="K409" s="2"/>
      <c r="L409" s="2"/>
      <c r="M409" s="2"/>
      <c r="N409" s="2"/>
      <c r="O409" s="2"/>
      <c r="P409" s="2"/>
      <c r="Q409" s="2"/>
      <c r="R409" s="2"/>
      <c r="S409" s="2">
        <v>1.02</v>
      </c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 t="s">
        <v>183</v>
      </c>
      <c r="G410" s="2"/>
      <c r="H410" s="2"/>
      <c r="I410" s="2"/>
      <c r="J410" s="2">
        <v>2006</v>
      </c>
      <c r="K410" s="2"/>
      <c r="L410" s="2"/>
      <c r="M410" s="2"/>
      <c r="N410" s="2"/>
      <c r="O410" s="2"/>
      <c r="P410" s="2"/>
      <c r="Q410" s="2"/>
      <c r="R410" s="2"/>
      <c r="S410" s="2">
        <v>6.65</v>
      </c>
      <c r="T410" s="2"/>
      <c r="U410" s="2"/>
      <c r="V410" s="2"/>
      <c r="W410" s="2"/>
      <c r="X410" s="2"/>
      <c r="Y410" s="2"/>
      <c r="Z410" s="2"/>
    </row>
    <row r="411" spans="1:26">
      <c r="A411" s="2"/>
      <c r="B411" s="2" t="s">
        <v>1334</v>
      </c>
      <c r="C411" s="2" t="s">
        <v>1335</v>
      </c>
      <c r="D411" s="2" t="s">
        <v>463</v>
      </c>
      <c r="E411" s="2" t="s">
        <v>955</v>
      </c>
      <c r="F411" s="2"/>
      <c r="G411" s="2"/>
      <c r="H411" s="2" t="s">
        <v>1329</v>
      </c>
      <c r="I411" s="2"/>
      <c r="J411" s="2">
        <v>2006</v>
      </c>
      <c r="K411" s="2"/>
      <c r="L411" s="2" t="s">
        <v>425</v>
      </c>
      <c r="M411" s="2"/>
      <c r="N411" s="2"/>
      <c r="O411" s="2"/>
      <c r="P411" s="2"/>
      <c r="Q411" s="2"/>
      <c r="R411" s="2"/>
      <c r="S411" s="2"/>
      <c r="T411" s="2"/>
      <c r="U411" s="2" t="s">
        <v>960</v>
      </c>
      <c r="V411" s="2" t="s">
        <v>425</v>
      </c>
      <c r="W411" s="2"/>
      <c r="X411" s="2"/>
      <c r="Y411" s="2">
        <v>2020</v>
      </c>
      <c r="Z411" s="2"/>
    </row>
    <row r="412" spans="1:26">
      <c r="A412" s="2"/>
      <c r="B412" s="2"/>
      <c r="C412" s="2"/>
      <c r="D412" s="2"/>
      <c r="E412" s="2"/>
      <c r="F412" s="2" t="s">
        <v>369</v>
      </c>
      <c r="G412" s="2"/>
      <c r="H412" s="2"/>
      <c r="I412" s="2"/>
      <c r="J412" s="2">
        <v>2006</v>
      </c>
      <c r="K412" s="2" t="s">
        <v>967</v>
      </c>
      <c r="L412" s="2"/>
      <c r="M412" s="2">
        <v>8.793282240790902E-2</v>
      </c>
      <c r="N412" s="2"/>
      <c r="O412" s="2"/>
      <c r="P412" s="2"/>
      <c r="Q412" s="2"/>
      <c r="R412" s="2">
        <f>R407*Sheet1!B2</f>
        <v>162.5</v>
      </c>
      <c r="S412" s="2"/>
      <c r="T412" s="2">
        <f>T407*Sheet1!B6</f>
        <v>3414.570211988304</v>
      </c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 t="s">
        <v>962</v>
      </c>
      <c r="G413" s="2"/>
      <c r="H413" s="2"/>
      <c r="I413" s="2"/>
      <c r="J413" s="2">
        <v>2006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 t="s">
        <v>1330</v>
      </c>
      <c r="G414" s="2"/>
      <c r="H414" s="2"/>
      <c r="I414" s="2"/>
      <c r="J414" s="2">
        <v>2006</v>
      </c>
      <c r="K414" s="2"/>
      <c r="L414" s="2"/>
      <c r="M414" s="2"/>
      <c r="N414" s="2"/>
      <c r="O414" s="2"/>
      <c r="P414" s="2"/>
      <c r="Q414" s="2"/>
      <c r="R414" s="2"/>
      <c r="S414" s="2">
        <v>1.02</v>
      </c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 t="s">
        <v>183</v>
      </c>
      <c r="G415" s="2"/>
      <c r="H415" s="2"/>
      <c r="I415" s="2"/>
      <c r="J415" s="2">
        <v>2006</v>
      </c>
      <c r="K415" s="2"/>
      <c r="L415" s="2"/>
      <c r="M415" s="2"/>
      <c r="N415" s="2"/>
      <c r="O415" s="2"/>
      <c r="P415" s="2"/>
      <c r="Q415" s="2"/>
      <c r="R415" s="2"/>
      <c r="S415" s="2">
        <v>6.65</v>
      </c>
      <c r="T415" s="2"/>
      <c r="U415" s="2"/>
      <c r="V415" s="2"/>
      <c r="W415" s="2"/>
      <c r="X415" s="2"/>
      <c r="Y415" s="2"/>
      <c r="Z415" s="2"/>
    </row>
    <row r="416" spans="1:26">
      <c r="A416" s="2"/>
      <c r="B416" s="2" t="s">
        <v>1336</v>
      </c>
      <c r="C416" s="2" t="s">
        <v>1337</v>
      </c>
      <c r="D416" s="2" t="s">
        <v>463</v>
      </c>
      <c r="E416" s="2" t="s">
        <v>955</v>
      </c>
      <c r="F416" s="2"/>
      <c r="G416" s="2"/>
      <c r="H416" s="2" t="s">
        <v>1338</v>
      </c>
      <c r="I416" s="2" t="s">
        <v>956</v>
      </c>
      <c r="J416" s="2">
        <v>2006</v>
      </c>
      <c r="K416" s="2"/>
      <c r="L416" s="2" t="s">
        <v>425</v>
      </c>
      <c r="M416" s="2"/>
      <c r="N416" s="2"/>
      <c r="O416" s="2"/>
      <c r="P416" s="2"/>
      <c r="Q416" s="2"/>
      <c r="R416" s="2"/>
      <c r="S416" s="2"/>
      <c r="T416" s="2"/>
      <c r="U416" s="2" t="s">
        <v>960</v>
      </c>
      <c r="V416" s="2" t="s">
        <v>425</v>
      </c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 t="s">
        <v>1339</v>
      </c>
      <c r="G417" s="2"/>
      <c r="H417" s="2"/>
      <c r="I417" s="2"/>
      <c r="J417" s="2">
        <v>2006</v>
      </c>
      <c r="K417" s="2" t="s">
        <v>967</v>
      </c>
      <c r="L417" s="2"/>
      <c r="M417" s="2"/>
      <c r="N417" s="2"/>
      <c r="O417" s="2"/>
      <c r="P417" s="2"/>
      <c r="Q417" s="2"/>
      <c r="R417" s="2" t="s">
        <v>1340</v>
      </c>
      <c r="S417" s="2">
        <v>0.05</v>
      </c>
      <c r="T417" s="2">
        <v>1100</v>
      </c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 t="s">
        <v>369</v>
      </c>
      <c r="G418" s="2"/>
      <c r="H418" s="2"/>
      <c r="I418" s="2"/>
      <c r="J418" s="2">
        <v>2006</v>
      </c>
      <c r="K418" s="2"/>
      <c r="L418" s="2"/>
      <c r="M418" s="2"/>
      <c r="N418" s="2"/>
      <c r="O418" s="2"/>
      <c r="P418" s="2"/>
      <c r="Q418" s="2"/>
      <c r="R418" s="2"/>
      <c r="S418" s="2">
        <v>3.5</v>
      </c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 t="s">
        <v>962</v>
      </c>
      <c r="G419" s="2"/>
      <c r="H419" s="2"/>
      <c r="I419" s="2"/>
      <c r="J419" s="2">
        <v>2006</v>
      </c>
      <c r="K419" s="2"/>
      <c r="L419" s="2"/>
      <c r="M419" s="2"/>
      <c r="N419" s="2"/>
      <c r="O419" s="2"/>
      <c r="P419" s="2"/>
      <c r="Q419" s="2"/>
      <c r="R419" s="2"/>
      <c r="S419" s="2">
        <v>6.85</v>
      </c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 t="s">
        <v>1341</v>
      </c>
      <c r="G420" s="2"/>
      <c r="H420" s="2"/>
      <c r="I420" s="2"/>
      <c r="J420" s="2">
        <v>2006</v>
      </c>
      <c r="K420" s="2"/>
      <c r="L420" s="2"/>
      <c r="M420" s="2"/>
      <c r="N420" s="2"/>
      <c r="O420" s="2"/>
      <c r="P420" s="2"/>
      <c r="Q420" s="2"/>
      <c r="R420" s="2"/>
      <c r="S420" s="2">
        <v>0.22</v>
      </c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 t="s">
        <v>1342</v>
      </c>
      <c r="G421" s="2"/>
      <c r="H421" s="2"/>
      <c r="I421" s="2"/>
      <c r="J421" s="2">
        <v>2006</v>
      </c>
      <c r="K421" s="2"/>
      <c r="L421" s="2"/>
      <c r="M421" s="2"/>
      <c r="N421" s="2"/>
      <c r="O421" s="2"/>
      <c r="P421" s="2"/>
      <c r="Q421" s="2"/>
      <c r="R421" s="2"/>
      <c r="S421" s="2">
        <v>0.09</v>
      </c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 t="s">
        <v>1330</v>
      </c>
      <c r="G422" s="2"/>
      <c r="H422" s="2"/>
      <c r="I422" s="2"/>
      <c r="J422" s="2">
        <v>2006</v>
      </c>
      <c r="K422" s="2"/>
      <c r="L422" s="2"/>
      <c r="M422" s="2"/>
      <c r="N422" s="2"/>
      <c r="O422" s="2"/>
      <c r="P422" s="2"/>
      <c r="Q422" s="2"/>
      <c r="R422" s="2"/>
      <c r="S422" s="2">
        <v>0.68</v>
      </c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 t="s">
        <v>183</v>
      </c>
      <c r="G423" s="2"/>
      <c r="H423" s="2"/>
      <c r="I423" s="2"/>
      <c r="J423" s="2">
        <v>2006</v>
      </c>
      <c r="K423" s="2"/>
      <c r="L423" s="2"/>
      <c r="M423" s="2"/>
      <c r="N423" s="2"/>
      <c r="O423" s="2"/>
      <c r="P423" s="2"/>
      <c r="Q423" s="2"/>
      <c r="R423" s="2"/>
      <c r="S423" s="2">
        <v>8</v>
      </c>
      <c r="T423" s="2"/>
      <c r="U423" s="2"/>
      <c r="V423" s="2"/>
      <c r="W423" s="2"/>
      <c r="X423" s="2"/>
      <c r="Y423" s="2"/>
      <c r="Z423" s="2"/>
    </row>
    <row r="424" spans="1:26">
      <c r="A424" s="2"/>
      <c r="B424" s="2" t="s">
        <v>1343</v>
      </c>
      <c r="C424" s="2" t="s">
        <v>1344</v>
      </c>
      <c r="D424" s="2" t="s">
        <v>463</v>
      </c>
      <c r="E424" s="2" t="s">
        <v>955</v>
      </c>
      <c r="F424" s="2"/>
      <c r="G424" s="2"/>
      <c r="H424" s="2" t="s">
        <v>1338</v>
      </c>
      <c r="I424" s="2" t="s">
        <v>1333</v>
      </c>
      <c r="J424" s="2">
        <v>2006</v>
      </c>
      <c r="K424" s="2"/>
      <c r="L424" s="2" t="s">
        <v>425</v>
      </c>
      <c r="M424" s="2"/>
      <c r="N424" s="2"/>
      <c r="O424" s="2"/>
      <c r="P424" s="2"/>
      <c r="Q424" s="2"/>
      <c r="R424" s="2"/>
      <c r="S424" s="2"/>
      <c r="T424" s="2"/>
      <c r="U424" s="2" t="s">
        <v>55</v>
      </c>
      <c r="V424" s="2" t="s">
        <v>425</v>
      </c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 t="s">
        <v>1339</v>
      </c>
      <c r="G425" s="2"/>
      <c r="H425" s="2"/>
      <c r="I425" s="2"/>
      <c r="J425" s="2">
        <v>2006</v>
      </c>
      <c r="K425" s="2" t="s">
        <v>967</v>
      </c>
      <c r="L425" s="2"/>
      <c r="M425" s="2"/>
      <c r="N425" s="2"/>
      <c r="O425" s="2"/>
      <c r="P425" s="2"/>
      <c r="Q425" s="2"/>
      <c r="R425" s="2" t="s">
        <v>1340</v>
      </c>
      <c r="S425" s="2">
        <v>0.05</v>
      </c>
      <c r="T425" s="2">
        <v>1210</v>
      </c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 t="s">
        <v>369</v>
      </c>
      <c r="G426" s="2"/>
      <c r="H426" s="2"/>
      <c r="I426" s="2"/>
      <c r="J426" s="2">
        <v>2006</v>
      </c>
      <c r="K426" s="2"/>
      <c r="L426" s="2"/>
      <c r="M426" s="2"/>
      <c r="N426" s="2"/>
      <c r="O426" s="2"/>
      <c r="P426" s="2"/>
      <c r="Q426" s="2"/>
      <c r="R426" s="2"/>
      <c r="S426" s="2">
        <v>3.5</v>
      </c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 t="s">
        <v>962</v>
      </c>
      <c r="G427" s="2"/>
      <c r="H427" s="2"/>
      <c r="I427" s="2"/>
      <c r="J427" s="2">
        <v>2006</v>
      </c>
      <c r="K427" s="2"/>
      <c r="L427" s="2"/>
      <c r="M427" s="2"/>
      <c r="N427" s="2"/>
      <c r="O427" s="2"/>
      <c r="P427" s="2"/>
      <c r="Q427" s="2"/>
      <c r="R427" s="2"/>
      <c r="S427" s="2">
        <v>6.74</v>
      </c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 t="s">
        <v>1341</v>
      </c>
      <c r="G428" s="2"/>
      <c r="H428" s="2"/>
      <c r="I428" s="2"/>
      <c r="J428" s="2">
        <v>2006</v>
      </c>
      <c r="K428" s="2"/>
      <c r="L428" s="2"/>
      <c r="M428" s="2"/>
      <c r="N428" s="2"/>
      <c r="O428" s="2"/>
      <c r="P428" s="2"/>
      <c r="Q428" s="2"/>
      <c r="R428" s="2"/>
      <c r="S428" s="2">
        <v>0.22</v>
      </c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 t="s">
        <v>1342</v>
      </c>
      <c r="G429" s="2"/>
      <c r="H429" s="2"/>
      <c r="I429" s="2"/>
      <c r="J429" s="2">
        <v>2006</v>
      </c>
      <c r="K429" s="2"/>
      <c r="L429" s="2"/>
      <c r="M429" s="2"/>
      <c r="N429" s="2"/>
      <c r="O429" s="2"/>
      <c r="P429" s="2"/>
      <c r="Q429" s="2"/>
      <c r="R429" s="2"/>
      <c r="S429" s="2">
        <v>0.09</v>
      </c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 t="s">
        <v>1330</v>
      </c>
      <c r="G430" s="2"/>
      <c r="H430" s="2"/>
      <c r="I430" s="2"/>
      <c r="J430" s="2">
        <v>2006</v>
      </c>
      <c r="K430" s="2"/>
      <c r="L430" s="2"/>
      <c r="M430" s="2"/>
      <c r="N430" s="2"/>
      <c r="O430" s="2"/>
      <c r="P430" s="2"/>
      <c r="Q430" s="2"/>
      <c r="R430" s="2"/>
      <c r="S430" s="2">
        <v>0.68</v>
      </c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 t="s">
        <v>183</v>
      </c>
      <c r="G431" s="2"/>
      <c r="H431" s="2"/>
      <c r="I431" s="2"/>
      <c r="J431" s="2">
        <v>2006</v>
      </c>
      <c r="K431" s="2"/>
      <c r="L431" s="2"/>
      <c r="M431" s="2"/>
      <c r="N431" s="2"/>
      <c r="O431" s="2"/>
      <c r="P431" s="2"/>
      <c r="Q431" s="2"/>
      <c r="R431" s="2"/>
      <c r="S431" s="2">
        <v>8</v>
      </c>
      <c r="T431" s="2"/>
      <c r="U431" s="2"/>
      <c r="V431" s="2"/>
      <c r="W431" s="2"/>
      <c r="X431" s="2"/>
      <c r="Y431" s="2"/>
      <c r="Z431" s="2"/>
    </row>
    <row r="432" spans="1:26">
      <c r="A432" s="2"/>
      <c r="B432" s="2" t="s">
        <v>1345</v>
      </c>
      <c r="C432" s="2" t="s">
        <v>1346</v>
      </c>
      <c r="D432" s="2" t="s">
        <v>463</v>
      </c>
      <c r="E432" s="2" t="s">
        <v>955</v>
      </c>
      <c r="F432" s="2"/>
      <c r="G432" s="2"/>
      <c r="H432" s="2" t="s">
        <v>1338</v>
      </c>
      <c r="I432" s="2"/>
      <c r="J432" s="2">
        <v>2006</v>
      </c>
      <c r="K432" s="2"/>
      <c r="L432" s="2" t="s">
        <v>425</v>
      </c>
      <c r="M432" s="2"/>
      <c r="N432" s="2"/>
      <c r="O432" s="2"/>
      <c r="P432" s="2"/>
      <c r="Q432" s="2"/>
      <c r="R432" s="2"/>
      <c r="S432" s="2"/>
      <c r="T432" s="2"/>
      <c r="U432" s="2" t="s">
        <v>55</v>
      </c>
      <c r="V432" s="2" t="s">
        <v>425</v>
      </c>
      <c r="W432" s="2"/>
      <c r="X432" s="2"/>
      <c r="Y432" s="2">
        <v>2020</v>
      </c>
      <c r="Z432" s="2"/>
    </row>
    <row r="433" spans="1:26">
      <c r="A433" s="2"/>
      <c r="B433" s="2"/>
      <c r="C433" s="2"/>
      <c r="D433" s="2"/>
      <c r="E433" s="2"/>
      <c r="F433" s="2" t="s">
        <v>1339</v>
      </c>
      <c r="G433" s="2"/>
      <c r="H433" s="2"/>
      <c r="I433" s="2"/>
      <c r="J433" s="2">
        <v>2006</v>
      </c>
      <c r="K433" s="2" t="s">
        <v>967</v>
      </c>
      <c r="L433" s="2"/>
      <c r="M433" s="2"/>
      <c r="N433" s="2"/>
      <c r="O433" s="2"/>
      <c r="P433" s="2"/>
      <c r="Q433" s="2"/>
      <c r="R433" s="2">
        <f>R425*Sheet1!B2</f>
        <v>68.900000000000006</v>
      </c>
      <c r="S433" s="2">
        <v>0.05</v>
      </c>
      <c r="T433" s="2">
        <f>T425*Sheet1!B6</f>
        <v>1550.3301900584795</v>
      </c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 t="s">
        <v>369</v>
      </c>
      <c r="G434" s="2"/>
      <c r="H434" s="2"/>
      <c r="I434" s="2"/>
      <c r="J434" s="2">
        <v>2006</v>
      </c>
      <c r="K434" s="2"/>
      <c r="L434" s="2"/>
      <c r="M434" s="2"/>
      <c r="N434" s="2"/>
      <c r="O434" s="2"/>
      <c r="P434" s="2"/>
      <c r="Q434" s="2"/>
      <c r="R434" s="2"/>
      <c r="S434" s="2">
        <f>S426*Sheet1!B5</f>
        <v>3.5404984385920262</v>
      </c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 t="s">
        <v>962</v>
      </c>
      <c r="G435" s="2"/>
      <c r="H435" s="2"/>
      <c r="I435" s="2"/>
      <c r="J435" s="2">
        <v>2006</v>
      </c>
      <c r="K435" s="2"/>
      <c r="L435" s="2"/>
      <c r="M435" s="2"/>
      <c r="N435" s="2"/>
      <c r="O435" s="2"/>
      <c r="P435" s="2"/>
      <c r="Q435" s="2"/>
      <c r="R435" s="2"/>
      <c r="S435" s="2">
        <f>S427*Sheet1!B4</f>
        <v>7.3973735089226071</v>
      </c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 t="s">
        <v>1341</v>
      </c>
      <c r="G436" s="2"/>
      <c r="H436" s="2"/>
      <c r="I436" s="2"/>
      <c r="J436" s="2">
        <v>2006</v>
      </c>
      <c r="K436" s="2"/>
      <c r="L436" s="2"/>
      <c r="M436" s="2"/>
      <c r="N436" s="2"/>
      <c r="O436" s="2"/>
      <c r="P436" s="2"/>
      <c r="Q436" s="2"/>
      <c r="R436" s="2"/>
      <c r="S436" s="2">
        <v>0.22</v>
      </c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 t="s">
        <v>1342</v>
      </c>
      <c r="G437" s="2"/>
      <c r="H437" s="2"/>
      <c r="I437" s="2"/>
      <c r="J437" s="2">
        <v>2006</v>
      </c>
      <c r="K437" s="2"/>
      <c r="L437" s="2"/>
      <c r="M437" s="2"/>
      <c r="N437" s="2"/>
      <c r="O437" s="2"/>
      <c r="P437" s="2"/>
      <c r="Q437" s="2"/>
      <c r="R437" s="2"/>
      <c r="S437" s="2">
        <v>0.09</v>
      </c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 t="s">
        <v>1330</v>
      </c>
      <c r="G438" s="2"/>
      <c r="H438" s="2"/>
      <c r="I438" s="2"/>
      <c r="J438" s="2">
        <v>2006</v>
      </c>
      <c r="K438" s="2"/>
      <c r="L438" s="2"/>
      <c r="M438" s="2"/>
      <c r="N438" s="2"/>
      <c r="O438" s="2"/>
      <c r="P438" s="2"/>
      <c r="Q438" s="2"/>
      <c r="R438" s="2"/>
      <c r="S438" s="2">
        <v>0.68</v>
      </c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 t="s">
        <v>183</v>
      </c>
      <c r="G439" s="2"/>
      <c r="H439" s="2"/>
      <c r="I439" s="2"/>
      <c r="J439" s="2">
        <v>2006</v>
      </c>
      <c r="K439" s="2"/>
      <c r="L439" s="2"/>
      <c r="M439" s="2"/>
      <c r="N439" s="2"/>
      <c r="O439" s="2"/>
      <c r="P439" s="2"/>
      <c r="Q439" s="2"/>
      <c r="R439" s="2"/>
      <c r="S439" s="2">
        <v>8</v>
      </c>
      <c r="T439" s="2"/>
      <c r="U439" s="2"/>
      <c r="V439" s="2"/>
      <c r="W439" s="2"/>
      <c r="X439" s="2"/>
      <c r="Y439" s="2"/>
      <c r="Z439" s="2"/>
    </row>
    <row r="440" spans="1:26">
      <c r="A440" s="2"/>
      <c r="B440" s="2" t="s">
        <v>1347</v>
      </c>
      <c r="C440" s="2" t="s">
        <v>1348</v>
      </c>
      <c r="D440" s="2" t="s">
        <v>463</v>
      </c>
      <c r="E440" s="2" t="s">
        <v>955</v>
      </c>
      <c r="F440" s="2" t="s">
        <v>1349</v>
      </c>
      <c r="G440" s="2"/>
      <c r="H440" s="2" t="s">
        <v>1330</v>
      </c>
      <c r="I440" s="2" t="s">
        <v>956</v>
      </c>
      <c r="J440" s="2">
        <v>2006</v>
      </c>
      <c r="K440" s="2" t="s">
        <v>967</v>
      </c>
      <c r="L440" s="2" t="s">
        <v>425</v>
      </c>
      <c r="M440" s="2"/>
      <c r="N440" s="2"/>
      <c r="O440" s="2"/>
      <c r="P440" s="2"/>
      <c r="Q440" s="2"/>
      <c r="R440" s="2" t="s">
        <v>1350</v>
      </c>
      <c r="S440" s="2">
        <v>0.02</v>
      </c>
      <c r="T440" s="2">
        <v>1355</v>
      </c>
      <c r="U440" s="2" t="s">
        <v>960</v>
      </c>
      <c r="V440" s="2" t="s">
        <v>425</v>
      </c>
      <c r="W440" s="2" t="s">
        <v>1351</v>
      </c>
      <c r="X440" s="2"/>
      <c r="Y440" s="2"/>
      <c r="Z440" s="2"/>
    </row>
    <row r="441" spans="1:26">
      <c r="A441" s="2"/>
      <c r="B441" s="2"/>
      <c r="C441" s="2"/>
      <c r="D441" s="2"/>
      <c r="E441" s="2"/>
      <c r="F441" s="2" t="s">
        <v>379</v>
      </c>
      <c r="G441" s="2"/>
      <c r="H441" s="2" t="s">
        <v>381</v>
      </c>
      <c r="I441" s="2"/>
      <c r="J441" s="2">
        <v>2006</v>
      </c>
      <c r="K441" s="2"/>
      <c r="L441" s="2"/>
      <c r="M441" s="2"/>
      <c r="N441" s="2"/>
      <c r="O441" s="2"/>
      <c r="P441" s="2"/>
      <c r="Q441" s="2"/>
      <c r="R441" s="2"/>
      <c r="S441" s="2">
        <v>1.8069999999999999</v>
      </c>
      <c r="T441" s="2"/>
      <c r="U441" s="2"/>
      <c r="V441" s="2" t="s">
        <v>55</v>
      </c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 t="s">
        <v>183</v>
      </c>
      <c r="G442" s="2"/>
      <c r="H442" s="2" t="s">
        <v>1025</v>
      </c>
      <c r="I442" s="2"/>
      <c r="J442" s="2">
        <v>2006</v>
      </c>
      <c r="K442" s="2"/>
      <c r="L442" s="2"/>
      <c r="M442" s="2"/>
      <c r="N442" s="2"/>
      <c r="O442" s="2"/>
      <c r="P442" s="2"/>
      <c r="Q442" s="2"/>
      <c r="R442" s="2"/>
      <c r="S442" s="2">
        <v>4</v>
      </c>
      <c r="T442" s="2"/>
      <c r="U442" s="2"/>
      <c r="V442" s="2" t="s">
        <v>1352</v>
      </c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 t="s">
        <v>962</v>
      </c>
      <c r="G443" s="2"/>
      <c r="H443" s="2"/>
      <c r="I443" s="2"/>
      <c r="J443" s="2">
        <v>2006</v>
      </c>
      <c r="K443" s="2"/>
      <c r="L443" s="2"/>
      <c r="M443" s="2"/>
      <c r="N443" s="2"/>
      <c r="O443" s="2"/>
      <c r="P443" s="2"/>
      <c r="Q443" s="2"/>
      <c r="R443" s="2"/>
      <c r="S443" s="2">
        <v>2.2999999999999998</v>
      </c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 t="s">
        <v>1353</v>
      </c>
      <c r="G444" s="2"/>
      <c r="H444" s="2"/>
      <c r="I444" s="2"/>
      <c r="J444" s="2">
        <v>2006</v>
      </c>
      <c r="K444" s="2"/>
      <c r="L444" s="2"/>
      <c r="M444" s="2"/>
      <c r="N444" s="2"/>
      <c r="O444" s="2"/>
      <c r="P444" s="2"/>
      <c r="Q444" s="2"/>
      <c r="R444" s="2"/>
      <c r="S444" s="2">
        <v>3.5000000000000003E-2</v>
      </c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 t="s">
        <v>1354</v>
      </c>
      <c r="G445" s="2"/>
      <c r="H445" s="2"/>
      <c r="I445" s="2"/>
      <c r="J445" s="2">
        <v>2006</v>
      </c>
      <c r="K445" s="2"/>
      <c r="L445" s="2"/>
      <c r="M445" s="2"/>
      <c r="N445" s="2"/>
      <c r="O445" s="2"/>
      <c r="P445" s="2"/>
      <c r="Q445" s="2"/>
      <c r="R445" s="2"/>
      <c r="S445" s="2">
        <v>2.2999999999999998</v>
      </c>
      <c r="T445" s="2"/>
      <c r="U445" s="2"/>
      <c r="V445" s="2"/>
      <c r="W445" s="2"/>
      <c r="X445" s="2"/>
      <c r="Y445" s="2"/>
      <c r="Z445" s="2"/>
    </row>
    <row r="446" spans="1:26">
      <c r="A446" s="2"/>
      <c r="B446" s="2" t="s">
        <v>1355</v>
      </c>
      <c r="C446" s="2" t="s">
        <v>1356</v>
      </c>
      <c r="D446" s="2" t="s">
        <v>463</v>
      </c>
      <c r="E446" s="2" t="s">
        <v>955</v>
      </c>
      <c r="F446" s="2"/>
      <c r="G446" s="2"/>
      <c r="H446" s="2" t="s">
        <v>183</v>
      </c>
      <c r="I446" s="2" t="s">
        <v>956</v>
      </c>
      <c r="J446" s="2">
        <v>2006</v>
      </c>
      <c r="K446" s="2"/>
      <c r="L446" s="2" t="s">
        <v>425</v>
      </c>
      <c r="M446" s="2"/>
      <c r="N446" s="2"/>
      <c r="O446" s="2"/>
      <c r="P446" s="2"/>
      <c r="Q446" s="2"/>
      <c r="R446" s="2"/>
      <c r="S446" s="2"/>
      <c r="T446" s="2"/>
      <c r="U446" s="2" t="s">
        <v>960</v>
      </c>
      <c r="V446" s="2" t="s">
        <v>1357</v>
      </c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 t="s">
        <v>1330</v>
      </c>
      <c r="I447" s="2"/>
      <c r="J447" s="2">
        <v>2006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 t="s">
        <v>425</v>
      </c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 t="s">
        <v>962</v>
      </c>
      <c r="G448" s="2"/>
      <c r="H448" s="2"/>
      <c r="I448" s="2"/>
      <c r="J448" s="2">
        <v>2006</v>
      </c>
      <c r="K448" s="2" t="s">
        <v>967</v>
      </c>
      <c r="L448" s="2"/>
      <c r="M448" s="2"/>
      <c r="N448" s="2"/>
      <c r="O448" s="2"/>
      <c r="P448" s="2"/>
      <c r="Q448" s="2"/>
      <c r="R448" s="2" t="s">
        <v>1146</v>
      </c>
      <c r="S448" s="2">
        <v>17.8</v>
      </c>
      <c r="T448" s="2">
        <v>300</v>
      </c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 t="s">
        <v>369</v>
      </c>
      <c r="G449" s="2"/>
      <c r="H449" s="2"/>
      <c r="I449" s="2"/>
      <c r="J449" s="2">
        <v>2006</v>
      </c>
      <c r="K449" s="2"/>
      <c r="L449" s="2"/>
      <c r="M449" s="2"/>
      <c r="N449" s="2"/>
      <c r="O449" s="2"/>
      <c r="P449" s="2"/>
      <c r="Q449" s="2"/>
      <c r="R449" s="2"/>
      <c r="S449" s="2">
        <v>10.8</v>
      </c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 t="s">
        <v>1354</v>
      </c>
      <c r="G450" s="2"/>
      <c r="H450" s="2"/>
      <c r="I450" s="2"/>
      <c r="J450" s="2">
        <v>2006</v>
      </c>
      <c r="K450" s="2"/>
      <c r="L450" s="2"/>
      <c r="M450" s="2"/>
      <c r="N450" s="2"/>
      <c r="O450" s="2"/>
      <c r="P450" s="2"/>
      <c r="Q450" s="2"/>
      <c r="R450" s="2"/>
      <c r="S450" s="2">
        <v>1.1000000000000001</v>
      </c>
      <c r="T450" s="2"/>
      <c r="U450" s="2"/>
      <c r="V450" s="2"/>
      <c r="W450" s="2"/>
      <c r="X450" s="2"/>
      <c r="Y450" s="2"/>
      <c r="Z450" s="2"/>
    </row>
    <row r="451" spans="1:26">
      <c r="A451" s="2"/>
      <c r="B451" s="2" t="s">
        <v>1358</v>
      </c>
      <c r="C451" s="2" t="s">
        <v>1359</v>
      </c>
      <c r="D451" s="2" t="s">
        <v>463</v>
      </c>
      <c r="E451" s="2" t="s">
        <v>955</v>
      </c>
      <c r="F451" s="2"/>
      <c r="G451" s="2"/>
      <c r="H451" s="2" t="s">
        <v>183</v>
      </c>
      <c r="I451" s="2" t="s">
        <v>1333</v>
      </c>
      <c r="J451" s="2">
        <v>2006</v>
      </c>
      <c r="K451" s="2"/>
      <c r="L451" s="2" t="s">
        <v>425</v>
      </c>
      <c r="M451" s="2"/>
      <c r="N451" s="2"/>
      <c r="O451" s="2"/>
      <c r="P451" s="2"/>
      <c r="Q451" s="2"/>
      <c r="R451" s="2"/>
      <c r="S451" s="2"/>
      <c r="T451" s="2"/>
      <c r="U451" s="2" t="s">
        <v>960</v>
      </c>
      <c r="V451" s="2" t="s">
        <v>1360</v>
      </c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 t="s">
        <v>1330</v>
      </c>
      <c r="I452" s="2"/>
      <c r="J452" s="2">
        <v>2006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 t="s">
        <v>425</v>
      </c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 t="s">
        <v>962</v>
      </c>
      <c r="G453" s="2"/>
      <c r="H453" s="2"/>
      <c r="I453" s="2"/>
      <c r="J453" s="2" t="s">
        <v>269</v>
      </c>
      <c r="K453" s="2" t="s">
        <v>967</v>
      </c>
      <c r="L453" s="2"/>
      <c r="M453" s="2"/>
      <c r="N453" s="2"/>
      <c r="O453" s="2"/>
      <c r="P453" s="2"/>
      <c r="Q453" s="2"/>
      <c r="R453" s="2" t="s">
        <v>1350</v>
      </c>
      <c r="S453" s="2">
        <v>14.84</v>
      </c>
      <c r="T453" s="2">
        <v>550</v>
      </c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 t="s">
        <v>369</v>
      </c>
      <c r="G454" s="2"/>
      <c r="H454" s="2"/>
      <c r="I454" s="2"/>
      <c r="J454" s="2" t="s">
        <v>269</v>
      </c>
      <c r="K454" s="2"/>
      <c r="L454" s="2"/>
      <c r="M454" s="2"/>
      <c r="N454" s="2"/>
      <c r="O454" s="2"/>
      <c r="P454" s="2"/>
      <c r="Q454" s="2"/>
      <c r="R454" s="2"/>
      <c r="S454" s="2">
        <v>7.56</v>
      </c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 t="s">
        <v>1354</v>
      </c>
      <c r="G455" s="2"/>
      <c r="H455" s="2"/>
      <c r="I455" s="2"/>
      <c r="J455" s="2" t="s">
        <v>269</v>
      </c>
      <c r="K455" s="2"/>
      <c r="L455" s="2"/>
      <c r="M455" s="2"/>
      <c r="N455" s="2"/>
      <c r="O455" s="2"/>
      <c r="P455" s="2"/>
      <c r="Q455" s="2"/>
      <c r="R455" s="2"/>
      <c r="S455" s="2">
        <v>1.1000000000000001</v>
      </c>
      <c r="T455" s="2"/>
      <c r="U455" s="2"/>
      <c r="V455" s="2"/>
      <c r="W455" s="2"/>
      <c r="X455" s="2"/>
      <c r="Y455" s="2"/>
      <c r="Z455" s="2"/>
    </row>
    <row r="456" spans="1:26">
      <c r="A456" s="2"/>
      <c r="B456" s="2" t="s">
        <v>1361</v>
      </c>
      <c r="C456" s="2" t="s">
        <v>1362</v>
      </c>
      <c r="D456" s="2" t="s">
        <v>463</v>
      </c>
      <c r="E456" s="2" t="s">
        <v>955</v>
      </c>
      <c r="F456" s="2"/>
      <c r="G456" s="2"/>
      <c r="H456" s="2" t="s">
        <v>183</v>
      </c>
      <c r="I456" s="2"/>
      <c r="J456" s="2">
        <v>2006</v>
      </c>
      <c r="K456" s="2"/>
      <c r="L456" s="2" t="s">
        <v>425</v>
      </c>
      <c r="M456" s="2"/>
      <c r="N456" s="2"/>
      <c r="O456" s="2"/>
      <c r="P456" s="2"/>
      <c r="Q456" s="2"/>
      <c r="R456" s="2"/>
      <c r="S456" s="2"/>
      <c r="T456" s="2"/>
      <c r="U456" s="2" t="s">
        <v>960</v>
      </c>
      <c r="V456" s="2" t="s">
        <v>1360</v>
      </c>
      <c r="W456" s="2"/>
      <c r="X456" s="2"/>
      <c r="Y456" s="2">
        <v>2020</v>
      </c>
      <c r="Z456" s="2"/>
    </row>
    <row r="457" spans="1:26">
      <c r="A457" s="2"/>
      <c r="B457" s="2"/>
      <c r="C457" s="2"/>
      <c r="D457" s="2"/>
      <c r="E457" s="2"/>
      <c r="F457" s="2"/>
      <c r="G457" s="2"/>
      <c r="H457" s="2" t="s">
        <v>1330</v>
      </c>
      <c r="I457" s="2"/>
      <c r="J457" s="2">
        <v>2006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 t="s">
        <v>425</v>
      </c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 t="s">
        <v>962</v>
      </c>
      <c r="G458" s="2"/>
      <c r="H458" s="2"/>
      <c r="I458" s="2"/>
      <c r="J458" s="2" t="s">
        <v>269</v>
      </c>
      <c r="K458" s="2" t="s">
        <v>967</v>
      </c>
      <c r="L458" s="2"/>
      <c r="M458" s="2"/>
      <c r="N458" s="2"/>
      <c r="O458" s="2"/>
      <c r="P458" s="2"/>
      <c r="Q458" s="2"/>
      <c r="R458" s="2">
        <f>R453*Sheet1!B2</f>
        <v>52</v>
      </c>
      <c r="S458" s="2">
        <f>S453*Sheet1!B4</f>
        <v>16.287392117568469</v>
      </c>
      <c r="T458" s="2">
        <f>T453*Sheet1!B6</f>
        <v>704.69554093567251</v>
      </c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 t="s">
        <v>369</v>
      </c>
      <c r="G459" s="2"/>
      <c r="H459" s="2"/>
      <c r="I459" s="2"/>
      <c r="J459" s="2" t="s">
        <v>269</v>
      </c>
      <c r="K459" s="2"/>
      <c r="L459" s="2"/>
      <c r="M459" s="2"/>
      <c r="N459" s="2"/>
      <c r="O459" s="2"/>
      <c r="P459" s="2"/>
      <c r="Q459" s="2"/>
      <c r="R459" s="2"/>
      <c r="S459" s="2">
        <f>S454*Sheet1!B5</f>
        <v>7.6474766273587766</v>
      </c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 t="s">
        <v>1354</v>
      </c>
      <c r="G460" s="2"/>
      <c r="H460" s="2"/>
      <c r="I460" s="2"/>
      <c r="J460" s="2" t="s">
        <v>269</v>
      </c>
      <c r="K460" s="2"/>
      <c r="L460" s="2"/>
      <c r="M460" s="2"/>
      <c r="N460" s="2"/>
      <c r="O460" s="2"/>
      <c r="P460" s="2"/>
      <c r="Q460" s="2"/>
      <c r="R460" s="2"/>
      <c r="S460" s="2">
        <v>1.1000000000000001</v>
      </c>
      <c r="T460" s="2"/>
      <c r="U460" s="2"/>
      <c r="V460" s="2"/>
      <c r="W460" s="2"/>
      <c r="X460" s="2"/>
      <c r="Y460" s="2"/>
      <c r="Z460" s="2"/>
    </row>
    <row r="461" spans="1:26">
      <c r="A461" s="2"/>
      <c r="B461" s="2" t="s">
        <v>1363</v>
      </c>
      <c r="C461" s="2" t="s">
        <v>1364</v>
      </c>
      <c r="D461" s="2" t="s">
        <v>463</v>
      </c>
      <c r="E461" s="2" t="s">
        <v>955</v>
      </c>
      <c r="F461" s="2"/>
      <c r="G461" s="2"/>
      <c r="H461" s="2" t="s">
        <v>1330</v>
      </c>
      <c r="I461" s="2" t="s">
        <v>956</v>
      </c>
      <c r="J461" s="2">
        <v>2006</v>
      </c>
      <c r="K461" s="2" t="s">
        <v>967</v>
      </c>
      <c r="L461" s="2" t="s">
        <v>425</v>
      </c>
      <c r="M461" s="2"/>
      <c r="N461" s="2"/>
      <c r="O461" s="2"/>
      <c r="P461" s="2"/>
      <c r="Q461" s="2"/>
      <c r="R461" s="2" t="s">
        <v>1020</v>
      </c>
      <c r="S461" s="2"/>
      <c r="T461" s="2">
        <v>642</v>
      </c>
      <c r="U461" s="2" t="s">
        <v>960</v>
      </c>
      <c r="V461" s="2" t="s">
        <v>425</v>
      </c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 t="s">
        <v>369</v>
      </c>
      <c r="G462" s="2"/>
      <c r="H462" s="2"/>
      <c r="I462" s="2"/>
      <c r="J462" s="2">
        <v>2006</v>
      </c>
      <c r="K462" s="2"/>
      <c r="L462" s="2"/>
      <c r="M462" s="2"/>
      <c r="N462" s="2"/>
      <c r="O462" s="2"/>
      <c r="P462" s="2"/>
      <c r="Q462" s="2"/>
      <c r="R462" s="2"/>
      <c r="S462" s="2">
        <v>1</v>
      </c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 t="s">
        <v>962</v>
      </c>
      <c r="G463" s="2"/>
      <c r="H463" s="2"/>
      <c r="I463" s="2"/>
      <c r="J463" s="2">
        <v>2006</v>
      </c>
      <c r="K463" s="2"/>
      <c r="L463" s="2"/>
      <c r="M463" s="2"/>
      <c r="N463" s="2"/>
      <c r="O463" s="2"/>
      <c r="P463" s="2"/>
      <c r="Q463" s="2"/>
      <c r="R463" s="2"/>
      <c r="S463" s="2">
        <v>2</v>
      </c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 t="s">
        <v>1342</v>
      </c>
      <c r="G464" s="2"/>
      <c r="H464" s="2"/>
      <c r="I464" s="2"/>
      <c r="J464" s="2">
        <v>2006</v>
      </c>
      <c r="K464" s="2"/>
      <c r="L464" s="2"/>
      <c r="M464" s="2"/>
      <c r="N464" s="2"/>
      <c r="O464" s="2"/>
      <c r="P464" s="2"/>
      <c r="Q464" s="2"/>
      <c r="R464" s="2"/>
      <c r="S464" s="2">
        <v>1.1499999999999999</v>
      </c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 t="s">
        <v>183</v>
      </c>
      <c r="G465" s="2"/>
      <c r="H465" s="2"/>
      <c r="I465" s="2"/>
      <c r="J465" s="2">
        <v>2006</v>
      </c>
      <c r="K465" s="2"/>
      <c r="L465" s="2"/>
      <c r="M465" s="2"/>
      <c r="N465" s="2"/>
      <c r="O465" s="2"/>
      <c r="P465" s="2"/>
      <c r="Q465" s="2"/>
      <c r="R465" s="2"/>
      <c r="S465" s="2">
        <v>1</v>
      </c>
      <c r="T465" s="2"/>
      <c r="U465" s="2"/>
      <c r="V465" s="2"/>
      <c r="W465" s="2"/>
      <c r="X465" s="2"/>
      <c r="Y465" s="2"/>
      <c r="Z465" s="2"/>
    </row>
    <row r="466" spans="1:26">
      <c r="A466" s="2"/>
      <c r="B466" s="2" t="s">
        <v>1365</v>
      </c>
      <c r="C466" s="2" t="s">
        <v>1366</v>
      </c>
      <c r="D466" s="2" t="s">
        <v>21</v>
      </c>
      <c r="E466" s="2" t="s">
        <v>181</v>
      </c>
      <c r="F466" s="2"/>
      <c r="G466" s="2"/>
      <c r="H466" s="2"/>
      <c r="I466" s="2" t="s">
        <v>956</v>
      </c>
      <c r="J466" s="2">
        <v>2006</v>
      </c>
      <c r="K466" s="2"/>
      <c r="L466" s="2" t="s">
        <v>165</v>
      </c>
      <c r="M466" s="2"/>
      <c r="N466" s="2"/>
      <c r="O466" s="2"/>
      <c r="P466" s="2"/>
      <c r="Q466" s="2"/>
      <c r="R466" s="2"/>
      <c r="S466" s="2"/>
      <c r="T466" s="2"/>
      <c r="U466" s="2" t="s">
        <v>1020</v>
      </c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 t="s">
        <v>1025</v>
      </c>
      <c r="G467" s="2"/>
      <c r="H467" s="2" t="s">
        <v>379</v>
      </c>
      <c r="I467" s="2"/>
      <c r="J467" s="2">
        <v>2006</v>
      </c>
      <c r="K467" s="2">
        <v>0.85</v>
      </c>
      <c r="L467" s="2"/>
      <c r="M467" s="2"/>
      <c r="N467" s="2"/>
      <c r="O467" s="2"/>
      <c r="P467" s="2"/>
      <c r="Q467" s="2"/>
      <c r="R467" s="2">
        <v>53.926560000000002</v>
      </c>
      <c r="S467" s="2">
        <v>1.1000000000000001</v>
      </c>
      <c r="T467" s="2">
        <v>728.48159999999996</v>
      </c>
      <c r="U467" s="2"/>
      <c r="V467" s="2" t="s">
        <v>425</v>
      </c>
      <c r="W467" s="2" t="s">
        <v>987</v>
      </c>
      <c r="X467" s="2"/>
      <c r="Y467" s="2"/>
      <c r="Z467" s="2"/>
    </row>
    <row r="468" spans="1:26">
      <c r="A468" s="2"/>
      <c r="B468" s="2" t="s">
        <v>1367</v>
      </c>
      <c r="C468" s="2" t="s">
        <v>1368</v>
      </c>
      <c r="D468" s="2" t="s">
        <v>21</v>
      </c>
      <c r="E468" s="2" t="s">
        <v>181</v>
      </c>
      <c r="F468" s="2"/>
      <c r="G468" s="2"/>
      <c r="H468" s="2"/>
      <c r="I468" s="2" t="s">
        <v>956</v>
      </c>
      <c r="J468" s="2">
        <v>2006</v>
      </c>
      <c r="K468" s="2"/>
      <c r="L468" s="2" t="s">
        <v>165</v>
      </c>
      <c r="M468" s="2"/>
      <c r="N468" s="2"/>
      <c r="O468" s="2"/>
      <c r="P468" s="2"/>
      <c r="Q468" s="2"/>
      <c r="R468" s="2"/>
      <c r="S468" s="2"/>
      <c r="T468" s="2"/>
      <c r="U468" s="2" t="s">
        <v>1020</v>
      </c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 t="s">
        <v>1028</v>
      </c>
      <c r="G469" s="2"/>
      <c r="H469" s="2" t="s">
        <v>379</v>
      </c>
      <c r="I469" s="2"/>
      <c r="J469" s="2">
        <v>2006</v>
      </c>
      <c r="K469" s="2">
        <v>0.85</v>
      </c>
      <c r="L469" s="2"/>
      <c r="M469" s="2"/>
      <c r="N469" s="2"/>
      <c r="O469" s="2"/>
      <c r="P469" s="2"/>
      <c r="Q469" s="2"/>
      <c r="R469" s="2">
        <v>18.921600000000002</v>
      </c>
      <c r="S469" s="2">
        <v>1.1000000000000001</v>
      </c>
      <c r="T469" s="2">
        <v>517.19039999999995</v>
      </c>
      <c r="U469" s="2"/>
      <c r="V469" s="2" t="s">
        <v>425</v>
      </c>
      <c r="W469" s="2" t="s">
        <v>987</v>
      </c>
      <c r="X469" s="2"/>
      <c r="Y469" s="2"/>
      <c r="Z469" s="2"/>
    </row>
    <row r="470" spans="1:26">
      <c r="A470" s="2"/>
      <c r="B470" s="2" t="s">
        <v>1369</v>
      </c>
      <c r="C470" s="2" t="s">
        <v>1370</v>
      </c>
      <c r="D470" s="2" t="s">
        <v>21</v>
      </c>
      <c r="E470" s="2" t="s">
        <v>181</v>
      </c>
      <c r="F470" s="2"/>
      <c r="G470" s="2"/>
      <c r="H470" s="2"/>
      <c r="I470" s="2" t="s">
        <v>956</v>
      </c>
      <c r="J470" s="2">
        <v>2006</v>
      </c>
      <c r="K470" s="2"/>
      <c r="L470" s="2" t="s">
        <v>165</v>
      </c>
      <c r="M470" s="2"/>
      <c r="N470" s="2"/>
      <c r="O470" s="2"/>
      <c r="P470" s="2"/>
      <c r="Q470" s="2"/>
      <c r="R470" s="2"/>
      <c r="S470" s="2"/>
      <c r="T470" s="2"/>
      <c r="U470" s="2" t="s">
        <v>1020</v>
      </c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 t="s">
        <v>1031</v>
      </c>
      <c r="G471" s="2"/>
      <c r="H471" s="2" t="s">
        <v>379</v>
      </c>
      <c r="I471" s="2"/>
      <c r="J471" s="2">
        <v>2006</v>
      </c>
      <c r="K471" s="2">
        <v>0.85</v>
      </c>
      <c r="L471" s="2"/>
      <c r="M471" s="2"/>
      <c r="N471" s="2"/>
      <c r="O471" s="2"/>
      <c r="P471" s="2"/>
      <c r="Q471" s="2"/>
      <c r="R471" s="2">
        <v>18.921600000000002</v>
      </c>
      <c r="S471" s="2">
        <v>1.1000000000000001</v>
      </c>
      <c r="T471" s="2">
        <v>517.19039999999995</v>
      </c>
      <c r="U471" s="2"/>
      <c r="V471" s="2" t="s">
        <v>425</v>
      </c>
      <c r="W471" s="2" t="s">
        <v>987</v>
      </c>
      <c r="X471" s="2"/>
      <c r="Y471" s="2"/>
      <c r="Z471" s="2"/>
    </row>
    <row r="472" spans="1:26">
      <c r="A472" s="2"/>
      <c r="B472" s="2" t="s">
        <v>1371</v>
      </c>
      <c r="C472" s="2" t="s">
        <v>1372</v>
      </c>
      <c r="D472" s="2" t="s">
        <v>21</v>
      </c>
      <c r="E472" s="2" t="s">
        <v>181</v>
      </c>
      <c r="F472" s="2"/>
      <c r="G472" s="2"/>
      <c r="H472" s="2"/>
      <c r="I472" s="2" t="s">
        <v>956</v>
      </c>
      <c r="J472" s="2">
        <v>2006</v>
      </c>
      <c r="K472" s="2"/>
      <c r="L472" s="2" t="s">
        <v>165</v>
      </c>
      <c r="M472" s="2"/>
      <c r="N472" s="2"/>
      <c r="O472" s="2"/>
      <c r="P472" s="2"/>
      <c r="Q472" s="2"/>
      <c r="R472" s="2"/>
      <c r="S472" s="2"/>
      <c r="T472" s="2"/>
      <c r="U472" s="2" t="s">
        <v>1020</v>
      </c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 t="s">
        <v>962</v>
      </c>
      <c r="G473" s="2"/>
      <c r="H473" s="2" t="s">
        <v>379</v>
      </c>
      <c r="I473" s="2"/>
      <c r="J473" s="2">
        <v>2006</v>
      </c>
      <c r="K473" s="2">
        <v>0.85</v>
      </c>
      <c r="L473" s="2"/>
      <c r="M473" s="2"/>
      <c r="N473" s="2"/>
      <c r="O473" s="2"/>
      <c r="P473" s="2"/>
      <c r="Q473" s="2"/>
      <c r="R473" s="2">
        <v>15.768000000000001</v>
      </c>
      <c r="S473" s="2">
        <v>1.13636363636364</v>
      </c>
      <c r="T473" s="2">
        <v>473.04</v>
      </c>
      <c r="U473" s="2"/>
      <c r="V473" s="2" t="s">
        <v>425</v>
      </c>
      <c r="W473" s="2" t="s">
        <v>987</v>
      </c>
      <c r="X473" s="2"/>
      <c r="Y473" s="2"/>
      <c r="Z473" s="2"/>
    </row>
    <row r="474" spans="1:26">
      <c r="A474" s="2"/>
      <c r="B474" s="2" t="s">
        <v>1373</v>
      </c>
      <c r="C474" s="2" t="s">
        <v>1374</v>
      </c>
      <c r="D474" s="2" t="s">
        <v>21</v>
      </c>
      <c r="E474" s="2" t="s">
        <v>181</v>
      </c>
      <c r="F474" s="2"/>
      <c r="G474" s="2"/>
      <c r="H474" s="2"/>
      <c r="I474" s="2" t="s">
        <v>956</v>
      </c>
      <c r="J474" s="2">
        <v>2006</v>
      </c>
      <c r="K474" s="2"/>
      <c r="L474" s="2" t="s">
        <v>165</v>
      </c>
      <c r="M474" s="2"/>
      <c r="N474" s="2"/>
      <c r="O474" s="2"/>
      <c r="P474" s="2"/>
      <c r="Q474" s="2"/>
      <c r="R474" s="2"/>
      <c r="S474" s="2"/>
      <c r="T474" s="2"/>
      <c r="U474" s="2" t="s">
        <v>1020</v>
      </c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 t="s">
        <v>369</v>
      </c>
      <c r="G475" s="2"/>
      <c r="H475" s="2" t="s">
        <v>379</v>
      </c>
      <c r="I475" s="2"/>
      <c r="J475" s="2">
        <v>2006</v>
      </c>
      <c r="K475" s="2">
        <v>0.85</v>
      </c>
      <c r="L475" s="2"/>
      <c r="M475" s="2"/>
      <c r="N475" s="2"/>
      <c r="O475" s="2"/>
      <c r="P475" s="2"/>
      <c r="Q475" s="2"/>
      <c r="R475" s="2">
        <v>11.98368</v>
      </c>
      <c r="S475" s="2">
        <v>1.14942528735632</v>
      </c>
      <c r="T475" s="2">
        <v>208.13759999999999</v>
      </c>
      <c r="U475" s="2"/>
      <c r="V475" s="2" t="s">
        <v>425</v>
      </c>
      <c r="W475" s="2" t="s">
        <v>987</v>
      </c>
      <c r="X475" s="2"/>
      <c r="Y475" s="2"/>
      <c r="Z475" s="2"/>
    </row>
    <row r="476" spans="1:26">
      <c r="A476" s="2"/>
      <c r="B476" s="2" t="s">
        <v>1375</v>
      </c>
      <c r="C476" s="2" t="s">
        <v>1376</v>
      </c>
      <c r="D476" s="2" t="s">
        <v>21</v>
      </c>
      <c r="E476" s="2" t="s">
        <v>181</v>
      </c>
      <c r="F476" s="2"/>
      <c r="G476" s="2"/>
      <c r="H476" s="2"/>
      <c r="I476" s="2" t="s">
        <v>956</v>
      </c>
      <c r="J476" s="2">
        <v>2006</v>
      </c>
      <c r="K476" s="2"/>
      <c r="L476" s="2" t="s">
        <v>165</v>
      </c>
      <c r="M476" s="2"/>
      <c r="N476" s="2"/>
      <c r="O476" s="2"/>
      <c r="P476" s="2"/>
      <c r="Q476" s="2"/>
      <c r="R476" s="2"/>
      <c r="S476" s="2"/>
      <c r="T476" s="2"/>
      <c r="U476" s="2" t="s">
        <v>1020</v>
      </c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 t="s">
        <v>1036</v>
      </c>
      <c r="G477" s="2"/>
      <c r="H477" s="2" t="s">
        <v>379</v>
      </c>
      <c r="I477" s="2"/>
      <c r="J477" s="2">
        <v>2006</v>
      </c>
      <c r="K477" s="2">
        <v>0.85</v>
      </c>
      <c r="L477" s="2"/>
      <c r="M477" s="2"/>
      <c r="N477" s="2"/>
      <c r="O477" s="2"/>
      <c r="P477" s="2"/>
      <c r="Q477" s="2"/>
      <c r="R477" s="2">
        <v>31.536000000000001</v>
      </c>
      <c r="S477" s="2">
        <v>1.1764705882352899</v>
      </c>
      <c r="T477" s="2">
        <v>378.43200000000002</v>
      </c>
      <c r="U477" s="2"/>
      <c r="V477" s="2" t="s">
        <v>425</v>
      </c>
      <c r="W477" s="2" t="s">
        <v>987</v>
      </c>
      <c r="X477" s="2"/>
      <c r="Y477" s="2"/>
      <c r="Z477" s="2"/>
    </row>
    <row r="478" spans="1:26">
      <c r="A478" s="2"/>
      <c r="B478" s="2" t="s">
        <v>1377</v>
      </c>
      <c r="C478" s="2" t="s">
        <v>1378</v>
      </c>
      <c r="D478" s="2" t="s">
        <v>21</v>
      </c>
      <c r="E478" s="2" t="s">
        <v>181</v>
      </c>
      <c r="F478" s="2"/>
      <c r="G478" s="2"/>
      <c r="H478" s="2"/>
      <c r="I478" s="2" t="s">
        <v>956</v>
      </c>
      <c r="J478" s="2">
        <v>2006</v>
      </c>
      <c r="K478" s="2"/>
      <c r="L478" s="2" t="s">
        <v>165</v>
      </c>
      <c r="M478" s="2"/>
      <c r="N478" s="2"/>
      <c r="O478" s="2"/>
      <c r="P478" s="2"/>
      <c r="Q478" s="2"/>
      <c r="R478" s="2"/>
      <c r="S478" s="2"/>
      <c r="T478" s="2"/>
      <c r="U478" s="2" t="s">
        <v>1020</v>
      </c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 t="s">
        <v>963</v>
      </c>
      <c r="G479" s="2"/>
      <c r="H479" s="2" t="s">
        <v>379</v>
      </c>
      <c r="I479" s="2"/>
      <c r="J479" s="2">
        <v>2006</v>
      </c>
      <c r="K479" s="2">
        <v>0.85</v>
      </c>
      <c r="L479" s="2"/>
      <c r="M479" s="2"/>
      <c r="N479" s="2"/>
      <c r="O479" s="2"/>
      <c r="P479" s="2"/>
      <c r="Q479" s="2"/>
      <c r="R479" s="2">
        <v>15.768000000000001</v>
      </c>
      <c r="S479" s="2">
        <v>1.2195121951219501</v>
      </c>
      <c r="T479" s="2">
        <v>315.36</v>
      </c>
      <c r="U479" s="2"/>
      <c r="V479" s="2" t="s">
        <v>425</v>
      </c>
      <c r="W479" s="2" t="s">
        <v>987</v>
      </c>
      <c r="X479" s="2"/>
      <c r="Y479" s="2"/>
      <c r="Z479" s="2"/>
    </row>
    <row r="480" spans="1:26">
      <c r="A480" s="2"/>
      <c r="B480" s="2" t="s">
        <v>1379</v>
      </c>
      <c r="C480" s="2" t="s">
        <v>1380</v>
      </c>
      <c r="D480" s="2" t="s">
        <v>21</v>
      </c>
      <c r="E480" s="2" t="s">
        <v>181</v>
      </c>
      <c r="F480" s="2"/>
      <c r="G480" s="2"/>
      <c r="H480" s="2"/>
      <c r="I480" s="2" t="s">
        <v>956</v>
      </c>
      <c r="J480" s="2">
        <v>2006</v>
      </c>
      <c r="K480" s="2"/>
      <c r="L480" s="2" t="s">
        <v>165</v>
      </c>
      <c r="M480" s="2"/>
      <c r="N480" s="2"/>
      <c r="O480" s="2"/>
      <c r="P480" s="2"/>
      <c r="Q480" s="2"/>
      <c r="R480" s="2"/>
      <c r="S480" s="2"/>
      <c r="T480" s="2"/>
      <c r="U480" s="2" t="s">
        <v>1020</v>
      </c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 t="s">
        <v>1041</v>
      </c>
      <c r="G481" s="2"/>
      <c r="H481" s="2" t="s">
        <v>379</v>
      </c>
      <c r="I481" s="2"/>
      <c r="J481" s="2">
        <v>2006</v>
      </c>
      <c r="K481" s="2">
        <v>0.85</v>
      </c>
      <c r="L481" s="2"/>
      <c r="M481" s="2"/>
      <c r="N481" s="2"/>
      <c r="O481" s="2"/>
      <c r="P481" s="2"/>
      <c r="Q481" s="2"/>
      <c r="R481" s="2">
        <v>15.768000000000001</v>
      </c>
      <c r="S481" s="2">
        <v>1.2195121951219501</v>
      </c>
      <c r="T481" s="2">
        <v>315.36</v>
      </c>
      <c r="U481" s="2"/>
      <c r="V481" s="2" t="s">
        <v>425</v>
      </c>
      <c r="W481" s="2" t="s">
        <v>987</v>
      </c>
      <c r="X481" s="2"/>
      <c r="Y481" s="2"/>
      <c r="Z481" s="2"/>
    </row>
    <row r="482" spans="1:26">
      <c r="A482" s="2"/>
      <c r="B482" s="2" t="s">
        <v>1381</v>
      </c>
      <c r="C482" s="2" t="s">
        <v>1382</v>
      </c>
      <c r="D482" s="2"/>
      <c r="E482" s="2"/>
      <c r="F482" s="2" t="s">
        <v>1028</v>
      </c>
      <c r="G482" s="2"/>
      <c r="H482" s="2" t="s">
        <v>1093</v>
      </c>
      <c r="I482" s="2"/>
      <c r="J482" s="2"/>
      <c r="K482" s="2"/>
      <c r="L482" s="2"/>
      <c r="M482" s="2">
        <v>0.9</v>
      </c>
      <c r="N482" s="2"/>
      <c r="O482" s="2"/>
      <c r="P482" s="2"/>
      <c r="Q482" s="2"/>
      <c r="R482" s="2"/>
      <c r="S482" s="2"/>
      <c r="T482" s="2">
        <v>50</v>
      </c>
      <c r="U482" s="2"/>
      <c r="V482" s="2"/>
      <c r="W482" s="2"/>
      <c r="X482" s="2"/>
      <c r="Y482" s="2"/>
      <c r="Z482" s="2"/>
    </row>
    <row r="483" spans="1:26">
      <c r="A483" s="2"/>
      <c r="B483" s="2" t="s">
        <v>453</v>
      </c>
      <c r="C483" s="2"/>
      <c r="D483" s="2"/>
      <c r="E483" s="2"/>
      <c r="F483" s="2" t="s">
        <v>1031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 t="s">
        <v>1036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 t="s">
        <v>963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 t="s">
        <v>369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 t="s">
        <v>1383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 t="s">
        <v>1149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127">
        <v>1.1990000000000001</v>
      </c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 t="s">
        <v>1665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127">
        <v>0.20200000000000001</v>
      </c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 t="s">
        <v>1947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127">
        <v>0.53</v>
      </c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 t="s">
        <v>1617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127">
        <v>0.49</v>
      </c>
      <c r="T491" s="2"/>
      <c r="U491" s="2"/>
      <c r="V491" s="2"/>
      <c r="W491" s="2"/>
      <c r="X491" s="2"/>
      <c r="Y491" s="2"/>
      <c r="Z491" s="2"/>
    </row>
    <row r="492" spans="1:26">
      <c r="A492" s="2"/>
      <c r="B492" s="2" t="s">
        <v>1384</v>
      </c>
      <c r="C492" s="2" t="s">
        <v>1385</v>
      </c>
      <c r="D492" s="2"/>
      <c r="E492" s="2"/>
      <c r="F492" s="2" t="s">
        <v>1028</v>
      </c>
      <c r="G492" s="2"/>
      <c r="H492" s="2" t="s">
        <v>1156</v>
      </c>
      <c r="I492" s="2"/>
      <c r="J492" s="2"/>
      <c r="K492" s="2"/>
      <c r="L492" s="2"/>
      <c r="M492" s="2">
        <v>0.9</v>
      </c>
      <c r="N492" s="2"/>
      <c r="O492" s="2"/>
      <c r="P492" s="2"/>
      <c r="Q492" s="2"/>
      <c r="R492" s="2"/>
      <c r="S492" s="2"/>
      <c r="T492" s="2">
        <v>50</v>
      </c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 t="s">
        <v>1031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 t="s">
        <v>1036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 t="s">
        <v>963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 t="s">
        <v>369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2:25" s="5" customFormat="1">
      <c r="B497" s="5" t="str">
        <f>C1378</f>
        <v>MINMLMST01</v>
      </c>
      <c r="C497" s="5" t="str">
        <f>D1378</f>
        <v>Limestone mining (Traditional)</v>
      </c>
      <c r="D497" s="5" t="s">
        <v>463</v>
      </c>
      <c r="E497" s="5" t="s">
        <v>955</v>
      </c>
      <c r="H497" s="5" t="str">
        <f>calculation!CR6</f>
        <v>MLMSTN</v>
      </c>
      <c r="I497" s="5" t="s">
        <v>1618</v>
      </c>
      <c r="J497" s="5">
        <v>2020</v>
      </c>
      <c r="K497" s="5">
        <v>0.95</v>
      </c>
      <c r="L497" s="5">
        <v>1</v>
      </c>
      <c r="R497" s="5">
        <v>0.24</v>
      </c>
      <c r="S497" s="10"/>
      <c r="T497" s="5">
        <v>4.7</v>
      </c>
      <c r="U497" s="5">
        <v>50</v>
      </c>
      <c r="V497" s="5">
        <v>1</v>
      </c>
      <c r="Y497" s="5">
        <v>2020</v>
      </c>
    </row>
    <row r="498" spans="2:25" s="5" customFormat="1">
      <c r="F498" s="5" t="s">
        <v>1028</v>
      </c>
      <c r="M498" s="5">
        <v>0.75</v>
      </c>
      <c r="S498" s="124">
        <v>5.4340203418050642E-4</v>
      </c>
    </row>
    <row r="499" spans="2:25" s="5" customFormat="1">
      <c r="F499" s="5" t="s">
        <v>369</v>
      </c>
      <c r="M499" s="5">
        <v>0.75</v>
      </c>
      <c r="S499" s="124">
        <v>9.5635176181025176E-3</v>
      </c>
    </row>
    <row r="500" spans="2:25" s="5" customFormat="1">
      <c r="F500" s="5" t="s">
        <v>1036</v>
      </c>
      <c r="M500" s="5">
        <v>0.75</v>
      </c>
      <c r="S500" s="124">
        <v>1.0145603467517658E-2</v>
      </c>
    </row>
    <row r="501" spans="2:25" s="5" customFormat="1">
      <c r="F501" s="5" t="s">
        <v>1025</v>
      </c>
      <c r="M501" s="5">
        <v>0.75</v>
      </c>
      <c r="S501" s="124">
        <v>1.0355649797607483E-3</v>
      </c>
    </row>
    <row r="502" spans="2:25" s="5" customFormat="1">
      <c r="F502" s="5" t="s">
        <v>962</v>
      </c>
      <c r="M502" s="5">
        <v>0.75</v>
      </c>
      <c r="S502" s="124">
        <v>1.1440851466214626E-2</v>
      </c>
    </row>
    <row r="503" spans="2:25" s="5" customFormat="1">
      <c r="B503" s="5" t="str">
        <f>C1379</f>
        <v>MINMLMST05</v>
      </c>
      <c r="C503" s="5" t="str">
        <f>D1379</f>
        <v>Energy Efficient Limestone mining (Traditional)</v>
      </c>
      <c r="D503" s="5" t="s">
        <v>463</v>
      </c>
      <c r="E503" s="5" t="s">
        <v>955</v>
      </c>
      <c r="H503" s="5" t="str">
        <f>H497</f>
        <v>MLMSTN</v>
      </c>
      <c r="I503" s="5" t="s">
        <v>1618</v>
      </c>
      <c r="J503" s="5">
        <v>2070</v>
      </c>
      <c r="K503" s="5">
        <v>0.95</v>
      </c>
      <c r="L503" s="5">
        <v>1</v>
      </c>
      <c r="R503" s="5">
        <v>0.24</v>
      </c>
      <c r="S503" s="10"/>
      <c r="T503" s="5">
        <v>4.7</v>
      </c>
      <c r="U503" s="5">
        <v>50</v>
      </c>
      <c r="V503" s="5">
        <v>1</v>
      </c>
      <c r="Y503" s="5">
        <v>2020</v>
      </c>
    </row>
    <row r="504" spans="2:25" s="5" customFormat="1">
      <c r="F504" s="5" t="s">
        <v>1028</v>
      </c>
      <c r="M504" s="5">
        <v>0.8</v>
      </c>
      <c r="S504" s="78">
        <f>INDEX(calculation!$CQ$39:$CU$39,MATCH(IND!$F$504,calculation!$CQ$5,0),MATCH(IND!$H$503,calculation!$CQ$6:$CU$6,0))</f>
        <v>8.0577175984007697E-4</v>
      </c>
    </row>
    <row r="505" spans="2:25" s="5" customFormat="1">
      <c r="F505" s="5" t="s">
        <v>369</v>
      </c>
      <c r="M505" s="5">
        <v>0.8</v>
      </c>
      <c r="S505" s="78">
        <f>INDEX(calculation!$CW$39:$DA$40,MATCH(IND!$F$505,calculation!$CW$5,0),MATCH(IND!$H$503,calculation!$CW$6:$DA$6,0))</f>
        <v>9.2150609341359463E-3</v>
      </c>
    </row>
    <row r="506" spans="2:25" s="5" customFormat="1">
      <c r="F506" s="5" t="s">
        <v>1036</v>
      </c>
      <c r="M506" s="5">
        <v>0.8</v>
      </c>
      <c r="S506" s="78">
        <f>INDEX(calculation!$DC$39:$DG$39,MATCH(IND!$F$506,calculation!$DC$5,0),MATCH(IND!$H$503,calculation!$DC$6:$DG$6,0))</f>
        <v>1.2961173222853328E-3</v>
      </c>
    </row>
    <row r="507" spans="2:25" s="5" customFormat="1">
      <c r="F507" s="5" t="s">
        <v>1025</v>
      </c>
      <c r="M507" s="5">
        <v>0.8</v>
      </c>
      <c r="S507" s="78">
        <f>INDEX(calculation!$DI$39:$DM$39,MATCH(IND!$F$507,calculation!$DI$5,0),MATCH(IND!$H$503,calculation!$DI$6:$DM$6,0))</f>
        <v>0</v>
      </c>
    </row>
    <row r="508" spans="2:25" s="5" customFormat="1">
      <c r="F508" s="5" t="s">
        <v>962</v>
      </c>
      <c r="M508" s="5">
        <v>0.8</v>
      </c>
      <c r="S508" s="78">
        <f>INDEX(calculation!$DO$39:$DS$39,MATCH(IND!$F$508,calculation!$DO$5,0),MATCH(IND!$H$503,calculation!$DO$6:$DS$6,0))</f>
        <v>1.1643760313312818E-2</v>
      </c>
    </row>
    <row r="509" spans="2:25" s="5" customFormat="1">
      <c r="B509" s="5" t="str">
        <f>C1380</f>
        <v>MINMLMST15</v>
      </c>
      <c r="C509" s="5" t="str">
        <f>D1380</f>
        <v>Limestone Mining (Energy Shift)</v>
      </c>
      <c r="D509" s="5" t="s">
        <v>463</v>
      </c>
      <c r="E509" s="5" t="s">
        <v>955</v>
      </c>
      <c r="H509" s="5" t="str">
        <f>H497</f>
        <v>MLMSTN</v>
      </c>
      <c r="I509" s="5" t="s">
        <v>1618</v>
      </c>
      <c r="J509" s="5">
        <v>2070</v>
      </c>
      <c r="K509" s="5">
        <v>0.95</v>
      </c>
      <c r="L509" s="5">
        <v>1</v>
      </c>
      <c r="R509" s="5">
        <v>0.24</v>
      </c>
      <c r="S509" s="10"/>
      <c r="T509" s="5">
        <v>4.7</v>
      </c>
      <c r="U509" s="5">
        <v>50</v>
      </c>
      <c r="V509" s="5">
        <v>1</v>
      </c>
      <c r="Y509" s="5">
        <v>2070</v>
      </c>
    </row>
    <row r="510" spans="2:25" s="5" customFormat="1">
      <c r="F510" s="5" t="s">
        <v>962</v>
      </c>
      <c r="M510" s="5">
        <v>0.9</v>
      </c>
      <c r="S510" s="78">
        <f>INDEX(calculation!$DO$39:$DS$39,MATCH(IND!$F$510,calculation!$DO$5,0),MATCH(IND!$H$509,calculation!$DO$6:$DS$6,0))</f>
        <v>1.1643760313312818E-2</v>
      </c>
    </row>
    <row r="511" spans="2:25" s="5" customFormat="1">
      <c r="B511" s="5" t="str">
        <f>C1381</f>
        <v>MINMSALT01</v>
      </c>
      <c r="C511" s="5" t="str">
        <f>D1381</f>
        <v>Salt mining (Evaporation)</v>
      </c>
      <c r="D511" s="5" t="s">
        <v>463</v>
      </c>
      <c r="E511" s="5" t="s">
        <v>955</v>
      </c>
      <c r="H511" s="5" t="s">
        <v>1623</v>
      </c>
      <c r="I511" s="5" t="s">
        <v>1618</v>
      </c>
      <c r="J511" s="5">
        <v>2020</v>
      </c>
      <c r="K511" s="5">
        <v>0.95</v>
      </c>
      <c r="L511" s="5">
        <v>1</v>
      </c>
      <c r="R511" s="5">
        <v>0.06</v>
      </c>
      <c r="S511" s="10"/>
      <c r="T511" s="5">
        <v>1.2</v>
      </c>
      <c r="U511" s="5">
        <v>50</v>
      </c>
      <c r="V511" s="5">
        <v>1</v>
      </c>
      <c r="Y511" s="5">
        <v>2020</v>
      </c>
    </row>
    <row r="512" spans="2:25" s="5" customFormat="1">
      <c r="F512" s="5" t="s">
        <v>1028</v>
      </c>
      <c r="M512" s="77">
        <v>0.7</v>
      </c>
      <c r="S512" s="124">
        <v>1.7670315333263918E-3</v>
      </c>
    </row>
    <row r="513" spans="2:25" s="5" customFormat="1">
      <c r="F513" s="5" t="s">
        <v>369</v>
      </c>
      <c r="M513" s="77">
        <v>0.7</v>
      </c>
      <c r="S513" s="124">
        <v>1.3413346391537873E-2</v>
      </c>
    </row>
    <row r="514" spans="2:25" s="5" customFormat="1">
      <c r="F514" s="5" t="s">
        <v>1036</v>
      </c>
      <c r="M514" s="77">
        <v>0.7</v>
      </c>
      <c r="S514" s="124">
        <v>6.553485998431985E-3</v>
      </c>
    </row>
    <row r="515" spans="2:25" s="5" customFormat="1">
      <c r="F515" s="5" t="s">
        <v>1025</v>
      </c>
      <c r="M515" s="77">
        <v>0.7</v>
      </c>
      <c r="S515" s="124">
        <v>1.0215348496570935E-3</v>
      </c>
    </row>
    <row r="516" spans="2:25" s="5" customFormat="1">
      <c r="F516" s="5" t="s">
        <v>962</v>
      </c>
      <c r="M516" s="77">
        <v>0.7</v>
      </c>
      <c r="S516" s="124">
        <v>1.3515542906615196E-2</v>
      </c>
    </row>
    <row r="517" spans="2:25" s="5" customFormat="1">
      <c r="B517" s="5" t="str">
        <f>C1382</f>
        <v>MINMSALT05</v>
      </c>
      <c r="C517" s="5" t="str">
        <f>D1382</f>
        <v>Energy Efficient Salt mining (Evaporation)</v>
      </c>
      <c r="D517" s="5" t="s">
        <v>463</v>
      </c>
      <c r="E517" s="5" t="s">
        <v>955</v>
      </c>
      <c r="H517" s="5" t="s">
        <v>1623</v>
      </c>
      <c r="I517" s="5" t="s">
        <v>1618</v>
      </c>
      <c r="J517" s="5">
        <v>2070</v>
      </c>
      <c r="K517" s="5">
        <v>0.95</v>
      </c>
      <c r="L517" s="5">
        <v>1</v>
      </c>
      <c r="R517" s="5">
        <v>0.06</v>
      </c>
      <c r="S517" s="10"/>
      <c r="T517" s="5">
        <v>1.2</v>
      </c>
      <c r="U517" s="5">
        <v>50</v>
      </c>
      <c r="V517" s="5">
        <v>1</v>
      </c>
      <c r="Y517" s="5">
        <v>2020</v>
      </c>
    </row>
    <row r="518" spans="2:25" s="5" customFormat="1">
      <c r="F518" s="5" t="s">
        <v>1028</v>
      </c>
      <c r="M518" s="77">
        <v>0.8</v>
      </c>
      <c r="S518" s="78">
        <f>INDEX(calculation!$CQ$39:$CU$39,MATCH(IND!$F$518,calculation!$CQ$5,0),MATCH(IND!$H$517,calculation!$CQ$6:$CU$6,0))</f>
        <v>2.4625770817717039E-4</v>
      </c>
    </row>
    <row r="519" spans="2:25" s="5" customFormat="1">
      <c r="F519" s="5" t="s">
        <v>369</v>
      </c>
      <c r="M519" s="77">
        <v>0.8</v>
      </c>
      <c r="S519" s="78">
        <f>INDEX(calculation!$CW$39:$DA$40,MATCH(IND!$F$519,calculation!$CW$5,0),MATCH(IND!$H$517,calculation!$CW$6:$DA$6,0))</f>
        <v>7.6293971191933102E-4</v>
      </c>
    </row>
    <row r="520" spans="2:25" s="5" customFormat="1">
      <c r="F520" s="5" t="s">
        <v>1036</v>
      </c>
      <c r="M520" s="77">
        <v>0.8</v>
      </c>
      <c r="S520" s="78">
        <f>INDEX(calculation!$DC$39:$DG$39,MATCH(IND!$F$520,calculation!$DC$5,0),MATCH(IND!$H$517,calculation!$DC$6:$DG$6,0))</f>
        <v>6.5241906496621785E-4</v>
      </c>
    </row>
    <row r="521" spans="2:25" s="5" customFormat="1">
      <c r="F521" s="5" t="s">
        <v>1025</v>
      </c>
      <c r="M521" s="77">
        <v>0.8</v>
      </c>
      <c r="S521" s="78">
        <f>INDEX(calculation!$DI$39:$DM$39,MATCH(IND!$F$521,calculation!$DI$5,0),MATCH(IND!$H$517,calculation!$DI$6:$DM$6,0))</f>
        <v>0</v>
      </c>
    </row>
    <row r="522" spans="2:25" s="5" customFormat="1">
      <c r="F522" s="5" t="s">
        <v>962</v>
      </c>
      <c r="M522" s="77">
        <v>0.8</v>
      </c>
      <c r="S522" s="78">
        <f>INDEX(calculation!$DO$39:$DS$39,MATCH(IND!$F$522,calculation!$DO$5,0),MATCH(IND!$H$517,calculation!$DO$6:$DS$6,0))</f>
        <v>1.1978763563126212E-3</v>
      </c>
    </row>
    <row r="523" spans="2:25" s="5" customFormat="1">
      <c r="B523" s="5" t="str">
        <f>C1383</f>
        <v>MINMSALT15</v>
      </c>
      <c r="C523" s="5" t="str">
        <f>D1383</f>
        <v>Salt Extraction (Energy Shift)</v>
      </c>
      <c r="D523" s="5" t="s">
        <v>463</v>
      </c>
      <c r="E523" s="5" t="s">
        <v>955</v>
      </c>
      <c r="H523" s="5" t="str">
        <f>H511</f>
        <v>SALTISA</v>
      </c>
      <c r="I523" s="5" t="s">
        <v>1618</v>
      </c>
      <c r="J523" s="5">
        <v>2070</v>
      </c>
      <c r="K523" s="5">
        <v>0.95</v>
      </c>
      <c r="L523" s="5">
        <v>1</v>
      </c>
      <c r="R523" s="5">
        <v>0.06</v>
      </c>
      <c r="S523" s="10"/>
      <c r="T523" s="5">
        <v>1.2</v>
      </c>
      <c r="U523" s="5">
        <v>50</v>
      </c>
      <c r="V523" s="5">
        <v>1</v>
      </c>
      <c r="Y523" s="5">
        <v>2070</v>
      </c>
    </row>
    <row r="524" spans="2:25" s="5" customFormat="1">
      <c r="F524" s="5" t="s">
        <v>962</v>
      </c>
      <c r="M524" s="5">
        <v>0.85</v>
      </c>
      <c r="S524" s="78">
        <f>INDEX(calculation!$DO$39:$DS$39,MATCH(IND!$F$524,calculation!$DO$5,0),MATCH(IND!$H$523,calculation!$DO$6:$DS$6,0))</f>
        <v>1.1978763563126212E-3</v>
      </c>
    </row>
    <row r="525" spans="2:25" s="5" customFormat="1">
      <c r="B525" s="5" t="str">
        <f>C1384</f>
        <v>MINMSAND01</v>
      </c>
      <c r="C525" s="5" t="str">
        <f>D1384</f>
        <v>Silica Sand extraction (Quarrying)</v>
      </c>
      <c r="D525" s="5" t="s">
        <v>463</v>
      </c>
      <c r="E525" s="5" t="s">
        <v>955</v>
      </c>
      <c r="H525" s="5" t="s">
        <v>1617</v>
      </c>
      <c r="I525" s="5" t="s">
        <v>1618</v>
      </c>
      <c r="J525" s="5">
        <v>2020</v>
      </c>
      <c r="K525" s="5">
        <v>0.95</v>
      </c>
      <c r="L525" s="5">
        <v>1</v>
      </c>
      <c r="R525" s="5">
        <v>7.0000000000000007E-2</v>
      </c>
      <c r="S525" s="10"/>
      <c r="T525" s="5">
        <v>1.36</v>
      </c>
      <c r="U525" s="5">
        <v>50</v>
      </c>
      <c r="V525" s="5">
        <v>1</v>
      </c>
      <c r="Y525" s="5">
        <v>2020</v>
      </c>
    </row>
    <row r="526" spans="2:25" s="5" customFormat="1">
      <c r="F526" s="5" t="s">
        <v>1028</v>
      </c>
      <c r="M526" s="5">
        <v>0.78</v>
      </c>
      <c r="S526" s="123">
        <v>8.8034021293824925E-4</v>
      </c>
    </row>
    <row r="527" spans="2:25" s="5" customFormat="1">
      <c r="F527" s="5" t="s">
        <v>369</v>
      </c>
      <c r="M527" s="5">
        <v>0.78</v>
      </c>
      <c r="S527" s="123">
        <v>6.6297301597854283E-3</v>
      </c>
    </row>
    <row r="528" spans="2:25" s="5" customFormat="1">
      <c r="F528" s="5" t="s">
        <v>1036</v>
      </c>
      <c r="M528" s="5">
        <v>0.78</v>
      </c>
      <c r="S528" s="123">
        <v>8.4146601303699102E-3</v>
      </c>
    </row>
    <row r="529" spans="2:25" s="5" customFormat="1">
      <c r="F529" s="5" t="s">
        <v>1025</v>
      </c>
      <c r="M529" s="5">
        <v>0.78</v>
      </c>
      <c r="S529" s="123">
        <v>4.7831545769517065E-4</v>
      </c>
    </row>
    <row r="530" spans="2:25" s="5" customFormat="1">
      <c r="F530" s="5" t="s">
        <v>962</v>
      </c>
      <c r="M530" s="5">
        <v>0.78</v>
      </c>
      <c r="S530" s="123">
        <v>9.5046635416541798E-3</v>
      </c>
    </row>
    <row r="531" spans="2:25" s="5" customFormat="1">
      <c r="B531" s="5" t="str">
        <f>C1385</f>
        <v>MINMSAND05</v>
      </c>
      <c r="C531" s="5" t="str">
        <f>D1385</f>
        <v>Energy Efficient SilicaSand extraction (Quarrying)</v>
      </c>
      <c r="D531" s="5" t="s">
        <v>463</v>
      </c>
      <c r="E531" s="5" t="s">
        <v>955</v>
      </c>
      <c r="H531" s="5" t="s">
        <v>1617</v>
      </c>
      <c r="I531" s="5" t="s">
        <v>1618</v>
      </c>
      <c r="J531" s="5">
        <v>2070</v>
      </c>
      <c r="K531" s="5">
        <v>0.95</v>
      </c>
      <c r="L531" s="5">
        <v>1</v>
      </c>
      <c r="R531" s="5">
        <v>7.0000000000000007E-2</v>
      </c>
      <c r="S531" s="10"/>
      <c r="T531" s="5">
        <v>1.36</v>
      </c>
      <c r="U531" s="5">
        <v>50</v>
      </c>
      <c r="V531" s="5">
        <v>1</v>
      </c>
      <c r="Y531" s="5">
        <v>2020</v>
      </c>
    </row>
    <row r="532" spans="2:25" s="5" customFormat="1">
      <c r="F532" s="5" t="s">
        <v>1028</v>
      </c>
      <c r="M532" s="5">
        <v>0.85</v>
      </c>
      <c r="S532" s="78">
        <f>INDEX(calculation!$CQ$39:$CU$39,MATCH(IND!$F$532,calculation!$CQ$5,0),MATCH(IND!$H$531,calculation!$CQ$6:$CU$6,0))</f>
        <v>1.0478210770526939E-3</v>
      </c>
    </row>
    <row r="533" spans="2:25" s="5" customFormat="1">
      <c r="F533" s="5" t="s">
        <v>369</v>
      </c>
      <c r="M533" s="5">
        <v>0.85</v>
      </c>
      <c r="S533" s="78">
        <f>INDEX(calculation!$CW$39:$DA$40,MATCH(IND!$F$533,calculation!$CW$5,0),MATCH(IND!$H$531,calculation!$CW$6:$DA$6,0))</f>
        <v>6.7455702457988112E-3</v>
      </c>
    </row>
    <row r="534" spans="2:25" s="5" customFormat="1">
      <c r="F534" s="5" t="s">
        <v>1036</v>
      </c>
      <c r="M534" s="5">
        <v>0.85</v>
      </c>
      <c r="S534" s="78">
        <f>INDEX(calculation!$DC$39:$DG$39,MATCH(IND!$F$534,calculation!$DC$5,0),MATCH(IND!$H$531,calculation!$DC$6:$DG$6,0))</f>
        <v>4.4917391297174614E-3</v>
      </c>
    </row>
    <row r="535" spans="2:25" s="5" customFormat="1">
      <c r="F535" s="5" t="s">
        <v>1025</v>
      </c>
      <c r="M535" s="5">
        <v>0.85</v>
      </c>
      <c r="S535" s="78">
        <f>INDEX(calculation!$DI$39:$DM$39,MATCH(IND!$F$535,calculation!$DI$5,0),MATCH(IND!$H$531,calculation!$DI$6:$DM$6,0))</f>
        <v>0</v>
      </c>
    </row>
    <row r="536" spans="2:25" s="5" customFormat="1">
      <c r="F536" s="5" t="s">
        <v>962</v>
      </c>
      <c r="M536" s="5">
        <v>0.85</v>
      </c>
      <c r="S536" s="78">
        <f>INDEX(calculation!$DO$39:$DS$39,MATCH(IND!$F$536,calculation!$DO$5,0),MATCH(IND!$H$531,calculation!$DO$6:$DS$6,0))</f>
        <v>1.0110704080301527E-2</v>
      </c>
    </row>
    <row r="537" spans="2:25" s="5" customFormat="1">
      <c r="B537" s="5" t="str">
        <f>C1386</f>
        <v>MINMSAND15</v>
      </c>
      <c r="C537" s="5" t="str">
        <f>D1386</f>
        <v>Silica Sand Extraction (Energy Shift)</v>
      </c>
      <c r="D537" s="5" t="s">
        <v>463</v>
      </c>
      <c r="E537" s="5" t="s">
        <v>955</v>
      </c>
      <c r="H537" s="5" t="str">
        <f>H525</f>
        <v>SANDFG</v>
      </c>
      <c r="I537" s="5" t="s">
        <v>1618</v>
      </c>
      <c r="J537" s="5">
        <v>2070</v>
      </c>
      <c r="K537" s="5">
        <v>0.95</v>
      </c>
      <c r="L537" s="5">
        <v>1</v>
      </c>
      <c r="R537" s="5">
        <v>7.0000000000000007E-2</v>
      </c>
      <c r="S537" s="10"/>
      <c r="T537" s="5">
        <v>1.36</v>
      </c>
      <c r="U537" s="5">
        <v>50</v>
      </c>
      <c r="V537" s="5">
        <v>1</v>
      </c>
      <c r="Y537" s="5">
        <v>2070</v>
      </c>
    </row>
    <row r="538" spans="2:25" s="5" customFormat="1">
      <c r="F538" s="5" t="s">
        <v>962</v>
      </c>
      <c r="M538" s="5">
        <v>0.92</v>
      </c>
      <c r="S538" s="78">
        <f>INDEX(calculation!$DO$39:$DS$39,MATCH(IND!$F$538,calculation!$DO$5,0),MATCH(IND!$H$537,calculation!$DO$6:$DS$6,0))</f>
        <v>1.0110704080301527E-2</v>
      </c>
    </row>
    <row r="539" spans="2:25" s="5" customFormat="1">
      <c r="B539" s="5" t="str">
        <f>C1387</f>
        <v>MINMISORE01</v>
      </c>
      <c r="C539" s="5" t="str">
        <f>D1387</f>
        <v>Iron ore mining (Traditional)</v>
      </c>
      <c r="D539" s="5" t="s">
        <v>463</v>
      </c>
      <c r="E539" s="5" t="s">
        <v>955</v>
      </c>
      <c r="H539" s="5" t="str">
        <f>calculation!AP6</f>
        <v>MISORE</v>
      </c>
      <c r="I539" s="5" t="s">
        <v>1618</v>
      </c>
      <c r="J539" s="5">
        <v>2020</v>
      </c>
      <c r="K539" s="5">
        <v>0.95</v>
      </c>
      <c r="L539" s="5">
        <v>1</v>
      </c>
      <c r="S539" s="10"/>
      <c r="U539" s="5">
        <v>50</v>
      </c>
      <c r="V539" s="5">
        <v>1</v>
      </c>
      <c r="Y539" s="5">
        <v>2020</v>
      </c>
    </row>
    <row r="540" spans="2:25" s="5" customFormat="1">
      <c r="F540" s="5" t="s">
        <v>1028</v>
      </c>
      <c r="M540" s="5">
        <v>0.65</v>
      </c>
      <c r="S540" s="124">
        <v>0.20375659204350796</v>
      </c>
    </row>
    <row r="541" spans="2:25" s="5" customFormat="1">
      <c r="F541" s="5" t="s">
        <v>369</v>
      </c>
      <c r="M541" s="5">
        <v>0.65</v>
      </c>
      <c r="S541" s="124">
        <v>0.32836260131525113</v>
      </c>
    </row>
    <row r="542" spans="2:25" s="5" customFormat="1">
      <c r="F542" s="5" t="s">
        <v>1036</v>
      </c>
      <c r="M542" s="5">
        <v>0.65</v>
      </c>
      <c r="S542" s="124">
        <v>0.30200109670261827</v>
      </c>
    </row>
    <row r="543" spans="2:25" s="5" customFormat="1">
      <c r="F543" s="5" t="s">
        <v>1025</v>
      </c>
      <c r="M543" s="5">
        <v>0.65</v>
      </c>
      <c r="S543" s="124">
        <v>1.0571029418599633E-2</v>
      </c>
    </row>
    <row r="544" spans="2:25" s="5" customFormat="1">
      <c r="F544" s="5" t="s">
        <v>962</v>
      </c>
      <c r="M544" s="5">
        <v>0.65</v>
      </c>
      <c r="S544" s="124">
        <v>2.2277783810360066</v>
      </c>
    </row>
    <row r="545" spans="2:25" s="5" customFormat="1">
      <c r="B545" s="5" t="str">
        <f>C1388</f>
        <v>MINMISORE05</v>
      </c>
      <c r="C545" s="5" t="str">
        <f>D1388</f>
        <v>Energy Efficient Iron ore mining (Traditional)</v>
      </c>
      <c r="D545" s="5" t="s">
        <v>463</v>
      </c>
      <c r="E545" s="5" t="s">
        <v>955</v>
      </c>
      <c r="H545" s="5" t="str">
        <f>H539</f>
        <v>MISORE</v>
      </c>
      <c r="I545" s="5" t="s">
        <v>1618</v>
      </c>
      <c r="J545" s="5">
        <v>2070</v>
      </c>
      <c r="K545" s="5">
        <v>0.95</v>
      </c>
      <c r="L545" s="5">
        <v>1</v>
      </c>
      <c r="S545" s="10"/>
      <c r="U545" s="5">
        <v>50</v>
      </c>
      <c r="V545" s="5">
        <v>1</v>
      </c>
      <c r="Y545" s="5">
        <v>2020</v>
      </c>
    </row>
    <row r="546" spans="2:25" s="5" customFormat="1">
      <c r="F546" s="5" t="s">
        <v>1028</v>
      </c>
      <c r="M546" s="5">
        <v>0.75</v>
      </c>
      <c r="S546" s="78">
        <f>INDEX(calculation!$CQ$39:$CU$39,MATCH(IND!$F$546,calculation!$CQ$5,0),MATCH(IND!$H$545,calculation!$CQ$6:$CU$6,0))</f>
        <v>1.48796008454486E-2</v>
      </c>
    </row>
    <row r="547" spans="2:25" s="5" customFormat="1">
      <c r="F547" s="5" t="s">
        <v>369</v>
      </c>
      <c r="M547" s="5">
        <v>0.75</v>
      </c>
      <c r="S547" s="78">
        <f>INDEX(calculation!$CW$39:$DA$40,MATCH(IND!$F$547,calculation!$CW$5,0),MATCH(IND!$H$545,calculation!$CW$6:$DA$6,0))</f>
        <v>2.2973946879411814E-3</v>
      </c>
    </row>
    <row r="548" spans="2:25" s="5" customFormat="1">
      <c r="F548" s="5" t="s">
        <v>1036</v>
      </c>
      <c r="M548" s="5">
        <v>0.75</v>
      </c>
      <c r="S548" s="78">
        <f>INDEX(calculation!$DC$39:$DG$39,MATCH(IND!$F$548,calculation!$DC$5,0),MATCH(IND!$H$545,calculation!$DC$6:$DG$6,0))</f>
        <v>2.4381787361909491E-4</v>
      </c>
    </row>
    <row r="549" spans="2:25" s="5" customFormat="1">
      <c r="F549" s="5" t="s">
        <v>1025</v>
      </c>
      <c r="M549" s="5">
        <v>0.75</v>
      </c>
      <c r="S549" s="78">
        <f>INDEX(calculation!$DI$39:$DM$39,MATCH(IND!$F$549,calculation!$DI$5,0),MATCH(IND!$H$545,calculation!$DI$6:$DM$6,0))</f>
        <v>3.7738418505867165E-8</v>
      </c>
    </row>
    <row r="550" spans="2:25" s="5" customFormat="1">
      <c r="F550" s="5" t="s">
        <v>962</v>
      </c>
      <c r="M550" s="5">
        <v>0.75</v>
      </c>
      <c r="S550" s="78">
        <f>INDEX(calculation!$DO$39:$DS$39,MATCH(IND!$F$550,calculation!$DO$5,0),MATCH(IND!$H$545,calculation!$DO$6:$DS$6,0))</f>
        <v>0.12707733793436002</v>
      </c>
    </row>
    <row r="551" spans="2:25" s="5" customFormat="1">
      <c r="B551" s="5" t="str">
        <f>C1389</f>
        <v>MINMISORE15</v>
      </c>
      <c r="C551" s="5" t="str">
        <f>D1389</f>
        <v>Electrified Iron Mining (Energy Shift)</v>
      </c>
      <c r="D551" s="5" t="s">
        <v>463</v>
      </c>
      <c r="E551" s="5" t="s">
        <v>955</v>
      </c>
      <c r="H551" s="5" t="str">
        <f>H539</f>
        <v>MISORE</v>
      </c>
      <c r="I551" s="5" t="s">
        <v>1618</v>
      </c>
      <c r="J551" s="5">
        <v>2070</v>
      </c>
      <c r="K551" s="5">
        <v>0.95</v>
      </c>
      <c r="L551" s="5">
        <v>1</v>
      </c>
      <c r="S551" s="10"/>
      <c r="U551" s="5">
        <v>50</v>
      </c>
      <c r="V551" s="5">
        <v>1</v>
      </c>
      <c r="Y551" s="5">
        <v>2070</v>
      </c>
    </row>
    <row r="552" spans="2:25" s="5" customFormat="1">
      <c r="F552" s="5" t="s">
        <v>962</v>
      </c>
      <c r="M552" s="5">
        <v>0.88</v>
      </c>
      <c r="S552" s="78">
        <f>INDEX(calculation!$DO$39:$DS$39,MATCH(IND!$F$552,calculation!$DO$5,0),MATCH(IND!$H$551,calculation!$DO$6:$DS$6,0))</f>
        <v>0.12707733793436002</v>
      </c>
    </row>
    <row r="553" spans="2:25" s="5" customFormat="1">
      <c r="B553" s="5" t="str">
        <f>C1390</f>
        <v>MINMCLAY01</v>
      </c>
      <c r="C553" s="5" t="str">
        <f>D1390</f>
        <v>Clay mining (Conventional)</v>
      </c>
      <c r="D553" s="5" t="s">
        <v>463</v>
      </c>
      <c r="E553" s="5" t="s">
        <v>955</v>
      </c>
      <c r="H553" s="5" t="str">
        <f>calculation!AN6</f>
        <v>CLAY</v>
      </c>
      <c r="I553" s="5" t="s">
        <v>1618</v>
      </c>
      <c r="J553" s="5">
        <v>2020</v>
      </c>
      <c r="K553" s="5">
        <v>0.95</v>
      </c>
      <c r="L553" s="5">
        <v>1</v>
      </c>
      <c r="R553" s="5">
        <v>0.01</v>
      </c>
      <c r="S553" s="10"/>
      <c r="T553" s="5">
        <v>0.19</v>
      </c>
      <c r="U553" s="5">
        <v>50</v>
      </c>
      <c r="V553" s="5">
        <v>1</v>
      </c>
      <c r="Y553" s="5">
        <v>2020</v>
      </c>
    </row>
    <row r="554" spans="2:25" s="5" customFormat="1">
      <c r="F554" s="5" t="s">
        <v>1028</v>
      </c>
      <c r="M554" s="5">
        <v>0.72</v>
      </c>
      <c r="S554" s="124">
        <v>1.2931157863634891E-3</v>
      </c>
    </row>
    <row r="555" spans="2:25" s="5" customFormat="1">
      <c r="F555" s="5" t="s">
        <v>369</v>
      </c>
      <c r="M555" s="5">
        <v>0.72</v>
      </c>
      <c r="S555" s="124">
        <v>1.0735221519335082E-2</v>
      </c>
    </row>
    <row r="556" spans="2:25" s="5" customFormat="1">
      <c r="F556" s="5" t="s">
        <v>1036</v>
      </c>
      <c r="M556" s="5">
        <v>0.72</v>
      </c>
      <c r="S556" s="124">
        <v>8.800295956923998E-3</v>
      </c>
    </row>
    <row r="557" spans="2:25" s="5" customFormat="1">
      <c r="F557" s="5" t="s">
        <v>1025</v>
      </c>
      <c r="M557" s="5">
        <v>0.72</v>
      </c>
      <c r="S557" s="124">
        <v>1.1274743286264117E-3</v>
      </c>
    </row>
    <row r="558" spans="2:25" s="5" customFormat="1">
      <c r="F558" s="5" t="s">
        <v>962</v>
      </c>
      <c r="M558" s="5">
        <v>0.72</v>
      </c>
      <c r="S558" s="124">
        <v>1.2212292929524514E-2</v>
      </c>
    </row>
    <row r="559" spans="2:25" s="5" customFormat="1">
      <c r="B559" s="5" t="str">
        <f>C1391</f>
        <v>MINMCLAY05</v>
      </c>
      <c r="C559" s="5" t="str">
        <f>D1391</f>
        <v>Energy Efficient Clay mining (Conventional)</v>
      </c>
      <c r="D559" s="5" t="s">
        <v>463</v>
      </c>
      <c r="E559" s="5" t="s">
        <v>955</v>
      </c>
      <c r="H559" s="5" t="str">
        <f>H553</f>
        <v>CLAY</v>
      </c>
      <c r="I559" s="5" t="s">
        <v>1618</v>
      </c>
      <c r="J559" s="5">
        <v>2070</v>
      </c>
      <c r="K559" s="5">
        <v>0.95</v>
      </c>
      <c r="L559" s="5">
        <v>1</v>
      </c>
      <c r="R559" s="5">
        <v>0.01</v>
      </c>
      <c r="S559" s="10"/>
      <c r="T559" s="5">
        <v>0.19</v>
      </c>
      <c r="U559" s="5">
        <v>50</v>
      </c>
      <c r="V559" s="5">
        <v>1</v>
      </c>
      <c r="Y559" s="5">
        <v>2020</v>
      </c>
    </row>
    <row r="560" spans="2:25" s="5" customFormat="1">
      <c r="F560" s="5" t="s">
        <v>1028</v>
      </c>
      <c r="M560" s="5">
        <v>0.8</v>
      </c>
      <c r="S560" s="78">
        <f>INDEX(calculation!$CQ$39:$CU$39,MATCH(IND!$F$560,calculation!$CQ$5,0),MATCH(IND!$H$559,calculation!$CQ$6:$CU$6,0))</f>
        <v>1.1487422734709704E-3</v>
      </c>
    </row>
    <row r="561" spans="2:25" s="5" customFormat="1">
      <c r="F561" s="5" t="s">
        <v>369</v>
      </c>
      <c r="M561" s="5">
        <v>0.8</v>
      </c>
      <c r="S561" s="78">
        <f>INDEX(calculation!$CW$39:$DA$40,MATCH(IND!$F$561,calculation!$CW$5,0),MATCH(IND!$H$559,calculation!$CW$6:$DA$6,0))</f>
        <v>8.983080422715119E-3</v>
      </c>
    </row>
    <row r="562" spans="2:25" s="5" customFormat="1">
      <c r="F562" s="5" t="s">
        <v>1036</v>
      </c>
      <c r="M562" s="5">
        <v>0.8</v>
      </c>
      <c r="S562" s="78">
        <f>INDEX(calculation!$DC$39:$DG$39,MATCH(IND!$F$562,calculation!$DC$5,0),MATCH(IND!$H$559,calculation!$DC$6:$DG$6,0))</f>
        <v>1.0218470631358586E-2</v>
      </c>
    </row>
    <row r="563" spans="2:25" s="5" customFormat="1">
      <c r="F563" s="5" t="s">
        <v>1025</v>
      </c>
      <c r="M563" s="5">
        <v>0.8</v>
      </c>
      <c r="S563" s="78">
        <f>INDEX(calculation!$DI$39:$DM$39,MATCH(IND!$F$563,calculation!$DI$5,0),MATCH(IND!$H$559,calculation!$DI$6:$DM$6,0))</f>
        <v>0</v>
      </c>
    </row>
    <row r="564" spans="2:25" s="5" customFormat="1">
      <c r="F564" s="5" t="s">
        <v>962</v>
      </c>
      <c r="M564" s="5">
        <v>0.8</v>
      </c>
      <c r="S564" s="78">
        <f>INDEX(calculation!$DO$39:$DS$39,MATCH(IND!$F$564,calculation!$DO$5,0),MATCH(IND!$H$559,calculation!$DO$6:$DS$6,0))</f>
        <v>1.0218470631358586E-2</v>
      </c>
    </row>
    <row r="565" spans="2:25" s="5" customFormat="1">
      <c r="B565" s="5" t="str">
        <f>C1392</f>
        <v>MINMCLAY15</v>
      </c>
      <c r="C565" s="5" t="str">
        <f>D1392</f>
        <v>Automated Clay Extraction (Energy Shift)</v>
      </c>
      <c r="D565" s="5" t="s">
        <v>463</v>
      </c>
      <c r="E565" s="5" t="s">
        <v>955</v>
      </c>
      <c r="H565" s="5" t="str">
        <f>H553</f>
        <v>CLAY</v>
      </c>
      <c r="I565" s="5" t="s">
        <v>1618</v>
      </c>
      <c r="J565" s="5">
        <v>2070</v>
      </c>
      <c r="K565" s="5">
        <v>0.95</v>
      </c>
      <c r="L565" s="5">
        <v>1</v>
      </c>
      <c r="R565" s="5">
        <v>0.01</v>
      </c>
      <c r="S565" s="10"/>
      <c r="T565" s="5">
        <v>0.19</v>
      </c>
      <c r="U565" s="5">
        <v>50</v>
      </c>
      <c r="V565" s="5">
        <v>1</v>
      </c>
      <c r="Y565" s="5">
        <v>2070</v>
      </c>
    </row>
    <row r="566" spans="2:25" s="5" customFormat="1">
      <c r="F566" s="5" t="s">
        <v>962</v>
      </c>
      <c r="M566" s="5">
        <v>0.89</v>
      </c>
      <c r="S566" s="78">
        <f>INDEX(calculation!$DO$39:$DS$39,MATCH(IND!$F$566,calculation!$DO$5,0),MATCH(IND!$H$565,calculation!$DO$6:$DS$6,0))</f>
        <v>1.0218470631358586E-2</v>
      </c>
    </row>
    <row r="567" spans="2:25" s="94" customFormat="1">
      <c r="B567" s="94" t="str">
        <f>C1393</f>
        <v>MINMCSAN01</v>
      </c>
      <c r="C567" s="94" t="str">
        <f>D1393</f>
        <v>Common Sand extraction (Quarrying)</v>
      </c>
      <c r="D567" s="94" t="s">
        <v>463</v>
      </c>
      <c r="E567" s="94" t="s">
        <v>955</v>
      </c>
      <c r="H567" s="94" t="str">
        <f>NEW_ENERGY_DATA_MINING!BH5</f>
        <v>SANDCO</v>
      </c>
      <c r="I567" s="94" t="s">
        <v>1618</v>
      </c>
      <c r="J567" s="94">
        <v>2020</v>
      </c>
      <c r="K567" s="94">
        <v>0.95</v>
      </c>
      <c r="L567" s="94">
        <v>1</v>
      </c>
      <c r="R567" s="94">
        <v>7.0000000000000007E-2</v>
      </c>
      <c r="S567" s="102"/>
      <c r="T567" s="94">
        <v>1.36</v>
      </c>
      <c r="U567" s="94">
        <v>50</v>
      </c>
      <c r="V567" s="94">
        <v>1</v>
      </c>
      <c r="Y567" s="94">
        <v>2020</v>
      </c>
    </row>
    <row r="568" spans="2:25" s="94" customFormat="1">
      <c r="F568" s="94" t="s">
        <v>1028</v>
      </c>
      <c r="M568" s="94">
        <v>0.72</v>
      </c>
      <c r="S568" s="122">
        <v>8.91223044550774E-4</v>
      </c>
    </row>
    <row r="569" spans="2:25" s="94" customFormat="1">
      <c r="F569" s="94" t="s">
        <v>369</v>
      </c>
      <c r="M569" s="94">
        <v>0.72</v>
      </c>
      <c r="S569" s="122">
        <v>6.5468343364322723E-3</v>
      </c>
    </row>
    <row r="570" spans="2:25" s="94" customFormat="1">
      <c r="F570" s="94" t="s">
        <v>1036</v>
      </c>
      <c r="M570" s="94">
        <v>0.72</v>
      </c>
      <c r="S570" s="122">
        <v>8.1756526146060816E-3</v>
      </c>
    </row>
    <row r="571" spans="2:25" s="94" customFormat="1">
      <c r="F571" s="94" t="s">
        <v>1025</v>
      </c>
      <c r="M571" s="94">
        <v>0.72</v>
      </c>
      <c r="S571" s="122">
        <v>5.0982311240631805E-4</v>
      </c>
    </row>
    <row r="572" spans="2:25" s="94" customFormat="1">
      <c r="F572" s="94" t="s">
        <v>962</v>
      </c>
      <c r="M572" s="94">
        <v>0.72</v>
      </c>
      <c r="S572" s="122">
        <v>9.3565963016306753E-3</v>
      </c>
    </row>
    <row r="573" spans="2:25" s="94" customFormat="1">
      <c r="B573" s="94" t="str">
        <f>C1394</f>
        <v>MINMCSAN05</v>
      </c>
      <c r="C573" s="94" t="str">
        <f>D1394</f>
        <v>Energy Efficient Common Sand extraction (Quarrying)</v>
      </c>
      <c r="D573" s="94" t="s">
        <v>463</v>
      </c>
      <c r="E573" s="94" t="s">
        <v>955</v>
      </c>
      <c r="H573" s="94" t="str">
        <f>H567</f>
        <v>SANDCO</v>
      </c>
      <c r="I573" s="94" t="s">
        <v>1618</v>
      </c>
      <c r="J573" s="94">
        <v>2070</v>
      </c>
      <c r="K573" s="94">
        <v>0.95</v>
      </c>
      <c r="L573" s="94">
        <v>1</v>
      </c>
      <c r="R573" s="94">
        <f>R567</f>
        <v>7.0000000000000007E-2</v>
      </c>
      <c r="S573" s="102"/>
      <c r="T573" s="94">
        <f>T567</f>
        <v>1.36</v>
      </c>
      <c r="U573" s="94">
        <v>50</v>
      </c>
      <c r="V573" s="94">
        <v>1</v>
      </c>
      <c r="Y573" s="94">
        <v>2020</v>
      </c>
    </row>
    <row r="574" spans="2:25" s="94" customFormat="1">
      <c r="F574" s="94" t="s">
        <v>1028</v>
      </c>
      <c r="M574" s="94">
        <v>0.8</v>
      </c>
      <c r="S574" s="104">
        <f>NEW_ENERGY_DATA_MINING!BH38</f>
        <v>2049.79</v>
      </c>
    </row>
    <row r="575" spans="2:25" s="94" customFormat="1">
      <c r="F575" s="94" t="s">
        <v>369</v>
      </c>
      <c r="M575" s="94">
        <v>0.8</v>
      </c>
      <c r="S575" s="104">
        <f>NEW_ENERGY_DATA_MINING!BI38</f>
        <v>15057.55</v>
      </c>
    </row>
    <row r="576" spans="2:25" s="94" customFormat="1">
      <c r="F576" s="94" t="s">
        <v>1036</v>
      </c>
      <c r="M576" s="94">
        <v>0.8</v>
      </c>
      <c r="S576" s="104">
        <f>NEW_ENERGY_DATA_MINING!BJ38</f>
        <v>18803.79</v>
      </c>
    </row>
    <row r="577" spans="2:25" s="94" customFormat="1">
      <c r="F577" s="94" t="s">
        <v>1025</v>
      </c>
      <c r="M577" s="94">
        <v>0.8</v>
      </c>
      <c r="S577" s="104">
        <f>NEW_ENERGY_DATA_MINING!BK38</f>
        <v>1172.58</v>
      </c>
    </row>
    <row r="578" spans="2:25" s="94" customFormat="1">
      <c r="F578" s="94" t="s">
        <v>962</v>
      </c>
      <c r="M578" s="94">
        <v>0.8</v>
      </c>
      <c r="S578" s="104">
        <f>NEW_ENERGY_DATA_MINING!BL38</f>
        <v>21519.930000000004</v>
      </c>
    </row>
    <row r="579" spans="2:25" s="94" customFormat="1">
      <c r="B579" s="94" t="str">
        <f>C1395</f>
        <v>MINMCSAN15</v>
      </c>
      <c r="C579" s="94" t="str">
        <f>D1395</f>
        <v>Common Sand Extraction (Energy Shift)</v>
      </c>
      <c r="D579" s="94" t="s">
        <v>463</v>
      </c>
      <c r="E579" s="94" t="s">
        <v>955</v>
      </c>
      <c r="H579" s="94" t="str">
        <f>H567</f>
        <v>SANDCO</v>
      </c>
      <c r="I579" s="94" t="s">
        <v>1618</v>
      </c>
      <c r="J579" s="94">
        <v>2070</v>
      </c>
      <c r="K579" s="94">
        <v>0.95</v>
      </c>
      <c r="L579" s="94">
        <v>1</v>
      </c>
      <c r="R579" s="94">
        <f>R573</f>
        <v>7.0000000000000007E-2</v>
      </c>
      <c r="S579" s="102"/>
      <c r="T579" s="94">
        <f>T573</f>
        <v>1.36</v>
      </c>
      <c r="U579" s="94">
        <v>50</v>
      </c>
      <c r="V579" s="94">
        <v>1</v>
      </c>
      <c r="Y579" s="94">
        <v>2070</v>
      </c>
    </row>
    <row r="580" spans="2:25" s="94" customFormat="1">
      <c r="F580" s="94" t="s">
        <v>962</v>
      </c>
      <c r="M580" s="94">
        <v>0.89</v>
      </c>
      <c r="S580" s="104">
        <f>NEW_ENERGY_DATA_MINING!B38</f>
        <v>2921</v>
      </c>
    </row>
    <row r="581" spans="2:25" s="94" customFormat="1">
      <c r="B581" s="94" t="str">
        <f>C1396</f>
        <v>MINMDOLO01</v>
      </c>
      <c r="C581" s="94" t="str">
        <f>D1396</f>
        <v>Dolomite extraction (Quarrying)</v>
      </c>
      <c r="D581" s="94" t="s">
        <v>463</v>
      </c>
      <c r="E581" s="94" t="s">
        <v>955</v>
      </c>
      <c r="H581" s="94" t="str">
        <f>NEW_ENERGY_DATA_MINING!AI5</f>
        <v>DOLOMI</v>
      </c>
      <c r="I581" s="94" t="s">
        <v>1618</v>
      </c>
      <c r="J581" s="94">
        <v>2020</v>
      </c>
      <c r="K581" s="94">
        <v>0.95</v>
      </c>
      <c r="L581" s="94">
        <v>1</v>
      </c>
      <c r="R581" s="94">
        <v>0.24</v>
      </c>
      <c r="S581" s="102"/>
      <c r="T581" s="94">
        <v>4.7</v>
      </c>
      <c r="U581" s="94">
        <v>50</v>
      </c>
      <c r="V581" s="94">
        <v>1</v>
      </c>
      <c r="Y581" s="94">
        <v>2020</v>
      </c>
    </row>
    <row r="582" spans="2:25" s="94" customFormat="1">
      <c r="F582" s="94" t="s">
        <v>1028</v>
      </c>
      <c r="M582" s="94">
        <v>0.72</v>
      </c>
      <c r="S582" s="124">
        <v>5.7757043597062713E-4</v>
      </c>
    </row>
    <row r="583" spans="2:25" s="94" customFormat="1">
      <c r="F583" s="94" t="s">
        <v>369</v>
      </c>
      <c r="M583" s="94">
        <v>0.72</v>
      </c>
      <c r="S583" s="124">
        <v>1.101399301558012E-2</v>
      </c>
    </row>
    <row r="584" spans="2:25" s="94" customFormat="1">
      <c r="F584" s="94" t="s">
        <v>1036</v>
      </c>
      <c r="M584" s="94">
        <v>0.72</v>
      </c>
      <c r="S584" s="124">
        <v>9.5933462854491912E-3</v>
      </c>
    </row>
    <row r="585" spans="2:25" s="94" customFormat="1">
      <c r="F585" s="94" t="s">
        <v>1025</v>
      </c>
      <c r="M585" s="94">
        <v>0.72</v>
      </c>
      <c r="S585" s="124">
        <v>1.6660752222515008E-3</v>
      </c>
    </row>
    <row r="586" spans="2:25" s="94" customFormat="1">
      <c r="F586" s="94" t="s">
        <v>962</v>
      </c>
      <c r="M586" s="94">
        <v>0.72</v>
      </c>
      <c r="S586" s="124">
        <v>1.2184018831331224E-2</v>
      </c>
    </row>
    <row r="587" spans="2:25" s="94" customFormat="1">
      <c r="B587" s="94" t="str">
        <f>C1397</f>
        <v>MINMDOLO05</v>
      </c>
      <c r="C587" s="94" t="str">
        <f>D1397</f>
        <v>Energy Efficient Dolomite extraction (Quarrying)</v>
      </c>
      <c r="D587" s="94" t="s">
        <v>463</v>
      </c>
      <c r="E587" s="94" t="s">
        <v>955</v>
      </c>
      <c r="H587" s="94" t="str">
        <f>H581</f>
        <v>DOLOMI</v>
      </c>
      <c r="I587" s="94" t="s">
        <v>1618</v>
      </c>
      <c r="J587" s="94">
        <v>2070</v>
      </c>
      <c r="K587" s="94">
        <v>0.95</v>
      </c>
      <c r="L587" s="94">
        <v>1</v>
      </c>
      <c r="R587" s="94">
        <v>0.24</v>
      </c>
      <c r="S587" s="102"/>
      <c r="T587" s="94">
        <v>4.7</v>
      </c>
      <c r="U587" s="94">
        <v>50</v>
      </c>
      <c r="V587" s="94">
        <v>1</v>
      </c>
      <c r="Y587" s="94">
        <v>2020</v>
      </c>
    </row>
    <row r="588" spans="2:25" s="94" customFormat="1">
      <c r="F588" s="94" t="s">
        <v>1028</v>
      </c>
      <c r="M588" s="94">
        <v>0.8</v>
      </c>
      <c r="S588" s="103">
        <f>NEW_ENERGY_DATA_MINING!AI38</f>
        <v>33.370000000000005</v>
      </c>
    </row>
    <row r="589" spans="2:25" s="94" customFormat="1">
      <c r="F589" s="94" t="s">
        <v>369</v>
      </c>
      <c r="M589" s="94">
        <v>0.8</v>
      </c>
      <c r="S589" s="103">
        <f>NEW_ENERGY_DATA_MINING!AJ38</f>
        <v>636.35000000000014</v>
      </c>
    </row>
    <row r="590" spans="2:25" s="94" customFormat="1">
      <c r="F590" s="94" t="s">
        <v>1036</v>
      </c>
      <c r="M590" s="94">
        <v>0.8</v>
      </c>
      <c r="S590" s="103">
        <f>NEW_ENERGY_DATA_MINING!AK38</f>
        <v>554.2700000000001</v>
      </c>
    </row>
    <row r="591" spans="2:25" s="94" customFormat="1">
      <c r="F591" s="94" t="s">
        <v>1025</v>
      </c>
      <c r="M591" s="94">
        <v>0.8</v>
      </c>
      <c r="S591" s="103">
        <f>NEW_ENERGY_DATA_MINING!AL38</f>
        <v>96.260000000000034</v>
      </c>
    </row>
    <row r="592" spans="2:25" s="94" customFormat="1">
      <c r="F592" s="94" t="s">
        <v>962</v>
      </c>
      <c r="M592" s="94">
        <v>0.8</v>
      </c>
      <c r="S592" s="103">
        <f>NEW_ENERGY_DATA_MINING!AM38</f>
        <v>703.95</v>
      </c>
    </row>
    <row r="593" spans="2:25" s="94" customFormat="1">
      <c r="B593" s="94" t="str">
        <f>C1398</f>
        <v>MINMDOLO15</v>
      </c>
      <c r="C593" s="94" t="str">
        <f>D1398</f>
        <v>Dolomite Extraction (Energy Shift)</v>
      </c>
      <c r="D593" s="94" t="s">
        <v>463</v>
      </c>
      <c r="E593" s="94" t="s">
        <v>955</v>
      </c>
      <c r="H593" s="94" t="str">
        <f>H581</f>
        <v>DOLOMI</v>
      </c>
      <c r="I593" s="94" t="s">
        <v>1618</v>
      </c>
      <c r="J593" s="94">
        <v>2070</v>
      </c>
      <c r="K593" s="94">
        <v>0.95</v>
      </c>
      <c r="L593" s="94">
        <v>1</v>
      </c>
      <c r="R593" s="94">
        <v>0.24</v>
      </c>
      <c r="S593" s="102"/>
      <c r="T593" s="94">
        <v>4.7</v>
      </c>
      <c r="U593" s="94">
        <v>50</v>
      </c>
      <c r="V593" s="94">
        <v>1</v>
      </c>
      <c r="Y593" s="94">
        <v>2070</v>
      </c>
    </row>
    <row r="594" spans="2:25" s="94" customFormat="1">
      <c r="F594" s="94" t="s">
        <v>962</v>
      </c>
      <c r="M594" s="94">
        <v>0.89</v>
      </c>
      <c r="S594" s="103">
        <f>NEW_ENERGY_DATA_MINING!AM38</f>
        <v>703.95</v>
      </c>
    </row>
    <row r="595" spans="2:25" s="94" customFormat="1">
      <c r="B595" s="94" t="str">
        <f>C1399</f>
        <v>MINMGYPS01</v>
      </c>
      <c r="C595" s="94" t="str">
        <f>D1399</f>
        <v>Gypsum extraction (Quarrying)</v>
      </c>
      <c r="D595" s="94" t="s">
        <v>463</v>
      </c>
      <c r="E595" s="94" t="s">
        <v>955</v>
      </c>
      <c r="H595" s="94" t="str">
        <f>NEW_ENERGY_DATA_MINING!AX5</f>
        <v>GYPSUM</v>
      </c>
      <c r="I595" s="94" t="s">
        <v>1618</v>
      </c>
      <c r="J595" s="94">
        <v>2020</v>
      </c>
      <c r="K595" s="94">
        <v>0.95</v>
      </c>
      <c r="L595" s="94">
        <v>1</v>
      </c>
      <c r="R595" s="94">
        <v>0</v>
      </c>
      <c r="S595" s="102"/>
      <c r="T595" s="94">
        <v>3.7000000000000002E-3</v>
      </c>
      <c r="U595" s="94">
        <v>50</v>
      </c>
      <c r="V595" s="94">
        <v>1</v>
      </c>
      <c r="Y595" s="94">
        <v>2020</v>
      </c>
    </row>
    <row r="596" spans="2:25" s="94" customFormat="1">
      <c r="F596" s="94" t="s">
        <v>1028</v>
      </c>
      <c r="M596" s="94">
        <v>0.72</v>
      </c>
      <c r="S596" s="124">
        <v>0</v>
      </c>
    </row>
    <row r="597" spans="2:25" s="94" customFormat="1">
      <c r="F597" s="94" t="s">
        <v>369</v>
      </c>
      <c r="M597" s="94">
        <v>0.72</v>
      </c>
      <c r="S597" s="124">
        <v>8.4659948869740698E-3</v>
      </c>
    </row>
    <row r="598" spans="2:25" s="94" customFormat="1">
      <c r="F598" s="94" t="s">
        <v>1036</v>
      </c>
      <c r="M598" s="94">
        <v>0.72</v>
      </c>
      <c r="S598" s="124">
        <v>9.108059913091316E-3</v>
      </c>
    </row>
    <row r="599" spans="2:25" s="94" customFormat="1">
      <c r="F599" s="94" t="s">
        <v>1025</v>
      </c>
      <c r="M599" s="94">
        <v>0.72</v>
      </c>
      <c r="S599" s="124">
        <v>1.9926503189012473E-3</v>
      </c>
    </row>
    <row r="600" spans="2:25" s="94" customFormat="1">
      <c r="F600" s="94" t="s">
        <v>962</v>
      </c>
      <c r="M600" s="94">
        <v>0.72</v>
      </c>
      <c r="S600" s="124">
        <v>1.1886425980105721E-2</v>
      </c>
    </row>
    <row r="601" spans="2:25" s="94" customFormat="1">
      <c r="B601" s="94" t="str">
        <f>C1400</f>
        <v>MINMGYPS05</v>
      </c>
      <c r="C601" s="94" t="str">
        <f>D1400</f>
        <v>Energy Efficient Gypsum extraction (Quarrying)</v>
      </c>
      <c r="D601" s="94" t="s">
        <v>463</v>
      </c>
      <c r="E601" s="94" t="s">
        <v>955</v>
      </c>
      <c r="H601" s="94" t="str">
        <f>H595</f>
        <v>GYPSUM</v>
      </c>
      <c r="I601" s="94" t="s">
        <v>1618</v>
      </c>
      <c r="J601" s="94">
        <v>2070</v>
      </c>
      <c r="K601" s="94">
        <v>0.95</v>
      </c>
      <c r="L601" s="94">
        <v>1</v>
      </c>
      <c r="R601" s="94">
        <v>0</v>
      </c>
      <c r="S601" s="102"/>
      <c r="T601" s="94">
        <v>3.7000000000000002E-3</v>
      </c>
      <c r="U601" s="94">
        <v>50</v>
      </c>
      <c r="V601" s="94">
        <v>1</v>
      </c>
      <c r="Y601" s="94">
        <v>2020</v>
      </c>
    </row>
    <row r="602" spans="2:25" s="94" customFormat="1">
      <c r="F602" s="94" t="s">
        <v>1028</v>
      </c>
      <c r="M602" s="94">
        <v>0.8</v>
      </c>
      <c r="S602" s="102">
        <f>NEW_ENERGY_DATA_MINING!AX38</f>
        <v>0</v>
      </c>
    </row>
    <row r="603" spans="2:25" s="94" customFormat="1">
      <c r="F603" s="94" t="s">
        <v>369</v>
      </c>
      <c r="M603" s="94">
        <v>0.8</v>
      </c>
      <c r="S603" s="102">
        <f>NEW_ENERGY_DATA_MINING!AY38</f>
        <v>252.23999999999998</v>
      </c>
    </row>
    <row r="604" spans="2:25" s="94" customFormat="1">
      <c r="F604" s="94" t="s">
        <v>1036</v>
      </c>
      <c r="M604" s="94">
        <v>0.8</v>
      </c>
      <c r="S604" s="102">
        <f>NEW_ENERGY_DATA_MINING!AZ38</f>
        <v>271.37</v>
      </c>
    </row>
    <row r="605" spans="2:25" s="94" customFormat="1">
      <c r="F605" s="94" t="s">
        <v>1025</v>
      </c>
      <c r="M605" s="94">
        <v>0.8</v>
      </c>
      <c r="S605" s="102">
        <f>NEW_ENERGY_DATA_MINING!BA38</f>
        <v>59.370000000000005</v>
      </c>
    </row>
    <row r="606" spans="2:25" s="94" customFormat="1">
      <c r="F606" s="94" t="s">
        <v>962</v>
      </c>
      <c r="M606" s="94">
        <v>0.8</v>
      </c>
      <c r="S606" s="102">
        <f>NEW_ENERGY_DATA_MINING!BB38</f>
        <v>354.15</v>
      </c>
    </row>
    <row r="607" spans="2:25" s="94" customFormat="1">
      <c r="B607" s="94" t="str">
        <f>C1401</f>
        <v>MINMGYPS15</v>
      </c>
      <c r="C607" s="94" t="str">
        <f>D1401</f>
        <v>Gypsum Extraction (Energy Shift)</v>
      </c>
      <c r="D607" s="94" t="s">
        <v>463</v>
      </c>
      <c r="E607" s="94" t="s">
        <v>955</v>
      </c>
      <c r="H607" s="94" t="str">
        <f>H595</f>
        <v>GYPSUM</v>
      </c>
      <c r="I607" s="94" t="s">
        <v>1618</v>
      </c>
      <c r="J607" s="94">
        <v>2070</v>
      </c>
      <c r="K607" s="94">
        <v>0.95</v>
      </c>
      <c r="L607" s="94">
        <v>1</v>
      </c>
      <c r="R607" s="94">
        <v>0</v>
      </c>
      <c r="S607" s="102"/>
      <c r="T607" s="94">
        <v>3.7000000000000002E-3</v>
      </c>
      <c r="U607" s="94">
        <v>50</v>
      </c>
      <c r="V607" s="94">
        <v>1</v>
      </c>
      <c r="Y607" s="94">
        <v>2070</v>
      </c>
    </row>
    <row r="608" spans="2:25" s="94" customFormat="1">
      <c r="F608" s="94" t="s">
        <v>962</v>
      </c>
      <c r="M608" s="94">
        <v>0.89</v>
      </c>
      <c r="S608" s="102">
        <f>NEW_ENERGY_DATA_MINING!BB38</f>
        <v>354.15</v>
      </c>
    </row>
    <row r="609" spans="1:26" s="90" customFormat="1">
      <c r="B609" s="90" t="str">
        <f>C1456</f>
        <v>IBRPROD01</v>
      </c>
      <c r="C609" s="90" t="str">
        <f>D1456</f>
        <v>Bricks Production (Conventional)</v>
      </c>
      <c r="D609" s="90" t="s">
        <v>463</v>
      </c>
      <c r="E609" s="90" t="s">
        <v>955</v>
      </c>
      <c r="H609" s="95" t="s">
        <v>1812</v>
      </c>
      <c r="I609" s="90" t="s">
        <v>1618</v>
      </c>
      <c r="J609" s="90">
        <v>2020</v>
      </c>
      <c r="K609" s="90">
        <v>0.95</v>
      </c>
      <c r="L609" s="90">
        <v>1</v>
      </c>
      <c r="S609" s="72"/>
      <c r="U609" s="90">
        <v>50</v>
      </c>
      <c r="V609" s="90">
        <v>1</v>
      </c>
      <c r="Y609" s="90">
        <v>2020</v>
      </c>
    </row>
    <row r="610" spans="1:26" s="90" customFormat="1">
      <c r="F610" s="90" t="s">
        <v>1028</v>
      </c>
      <c r="H610" s="95"/>
      <c r="M610" s="90">
        <v>0.72</v>
      </c>
      <c r="S610" s="92">
        <v>0.10039044689406457</v>
      </c>
    </row>
    <row r="611" spans="1:26" s="90" customFormat="1">
      <c r="F611" s="90" t="s">
        <v>369</v>
      </c>
      <c r="H611" s="95"/>
      <c r="S611" s="92">
        <v>0.90100948832372918</v>
      </c>
    </row>
    <row r="612" spans="1:26" s="90" customFormat="1">
      <c r="F612" s="90" t="s">
        <v>1036</v>
      </c>
      <c r="H612" s="95"/>
      <c r="S612" s="92">
        <v>0.14934320333566461</v>
      </c>
    </row>
    <row r="613" spans="1:26" s="90" customFormat="1">
      <c r="F613" s="90" t="s">
        <v>1025</v>
      </c>
      <c r="H613" s="95"/>
      <c r="S613" s="92">
        <v>3.0046358476669113E-2</v>
      </c>
    </row>
    <row r="614" spans="1:26" s="90" customFormat="1">
      <c r="F614" s="90" t="s">
        <v>962</v>
      </c>
      <c r="H614" s="95"/>
      <c r="S614" s="92">
        <v>0.31921070928262985</v>
      </c>
    </row>
    <row r="615" spans="1:26" s="90" customFormat="1">
      <c r="F615" s="95" t="s">
        <v>1665</v>
      </c>
      <c r="H615" s="95"/>
      <c r="S615" s="105">
        <v>1.35</v>
      </c>
    </row>
    <row r="616" spans="1:26" s="90" customFormat="1">
      <c r="B616" s="90" t="str">
        <f>C1457</f>
        <v>IBRPROD05</v>
      </c>
      <c r="C616" s="90" t="str">
        <f>D1457</f>
        <v>Energy Efficient for BricksProduction</v>
      </c>
      <c r="D616" s="90" t="s">
        <v>463</v>
      </c>
      <c r="E616" s="90" t="s">
        <v>955</v>
      </c>
      <c r="H616" s="95" t="str">
        <f>H609</f>
        <v>IBR</v>
      </c>
      <c r="I616" s="90" t="s">
        <v>1618</v>
      </c>
      <c r="J616" s="95">
        <v>2100</v>
      </c>
      <c r="K616" s="90">
        <v>0.95</v>
      </c>
      <c r="L616" s="90">
        <v>1</v>
      </c>
      <c r="S616" s="72"/>
      <c r="U616" s="90">
        <v>50</v>
      </c>
      <c r="V616" s="90">
        <v>1</v>
      </c>
      <c r="Y616" s="90">
        <v>2100</v>
      </c>
    </row>
    <row r="617" spans="1:26" s="90" customFormat="1">
      <c r="F617" s="90" t="s">
        <v>1028</v>
      </c>
      <c r="H617" s="95"/>
      <c r="J617" s="95"/>
      <c r="M617" s="90">
        <v>0.8</v>
      </c>
      <c r="S617" s="92">
        <f>S610</f>
        <v>0.10039044689406457</v>
      </c>
    </row>
    <row r="618" spans="1:26" s="90" customFormat="1">
      <c r="F618" s="90" t="s">
        <v>369</v>
      </c>
      <c r="H618" s="95"/>
      <c r="J618" s="95"/>
      <c r="S618" s="92">
        <f>S611</f>
        <v>0.90100948832372918</v>
      </c>
    </row>
    <row r="619" spans="1:26" s="90" customFormat="1">
      <c r="F619" s="90" t="s">
        <v>1036</v>
      </c>
      <c r="H619" s="95"/>
      <c r="J619" s="95"/>
      <c r="S619" s="92">
        <f>S612</f>
        <v>0.14934320333566461</v>
      </c>
    </row>
    <row r="620" spans="1:26" s="90" customFormat="1">
      <c r="F620" s="90" t="s">
        <v>1025</v>
      </c>
      <c r="H620" s="95"/>
      <c r="J620" s="95"/>
      <c r="S620" s="92">
        <f>S613</f>
        <v>3.0046358476669113E-2</v>
      </c>
    </row>
    <row r="621" spans="1:26" s="90" customFormat="1">
      <c r="F621" s="90" t="s">
        <v>962</v>
      </c>
      <c r="H621" s="95"/>
      <c r="J621" s="95"/>
      <c r="S621" s="92">
        <f>S614</f>
        <v>0.31921070928262985</v>
      </c>
    </row>
    <row r="622" spans="1:26" s="90" customFormat="1">
      <c r="B622" s="90" t="str">
        <f>C1458</f>
        <v>IBRPROD15</v>
      </c>
      <c r="C622" s="90" t="str">
        <f>D1458</f>
        <v>Bricks Production (Energy Shift)</v>
      </c>
      <c r="D622" s="90" t="s">
        <v>463</v>
      </c>
      <c r="E622" s="90" t="s">
        <v>955</v>
      </c>
      <c r="H622" s="95" t="str">
        <f>H616</f>
        <v>IBR</v>
      </c>
      <c r="I622" s="90" t="s">
        <v>1618</v>
      </c>
      <c r="J622" s="95">
        <v>2100</v>
      </c>
      <c r="K622" s="90">
        <v>0.95</v>
      </c>
      <c r="L622" s="90">
        <v>1</v>
      </c>
      <c r="U622" s="90">
        <v>50</v>
      </c>
      <c r="V622" s="90">
        <v>1</v>
      </c>
      <c r="Y622" s="90">
        <v>2100</v>
      </c>
    </row>
    <row r="623" spans="1:26" s="90" customFormat="1">
      <c r="F623" s="90" t="s">
        <v>962</v>
      </c>
      <c r="H623" s="95"/>
      <c r="M623" s="90">
        <v>0.89</v>
      </c>
      <c r="S623" s="72">
        <f>S621</f>
        <v>0.31921070928262985</v>
      </c>
    </row>
    <row r="624" spans="1:26" s="17" customFormat="1" ht="13.15" customHeight="1">
      <c r="A624" s="16"/>
      <c r="B624" s="6" t="str">
        <f>C1402</f>
        <v>ICNBNEDetH01</v>
      </c>
      <c r="C624" s="6" t="str">
        <f>D1402</f>
        <v>Construction Building New Detached Houses</v>
      </c>
      <c r="D624" s="6" t="s">
        <v>2012</v>
      </c>
      <c r="E624" s="6" t="s">
        <v>2012</v>
      </c>
      <c r="F624" s="6"/>
      <c r="G624" s="16"/>
      <c r="H624" s="5" t="s">
        <v>1811</v>
      </c>
      <c r="I624" s="16"/>
      <c r="J624" s="5">
        <v>2020</v>
      </c>
      <c r="K624" s="5">
        <v>0.95</v>
      </c>
      <c r="L624" s="5">
        <v>1</v>
      </c>
      <c r="M624" s="16"/>
      <c r="N624" s="16"/>
      <c r="O624" s="16"/>
      <c r="P624" s="16"/>
      <c r="Q624" s="16"/>
      <c r="R624" s="16"/>
      <c r="S624" s="78"/>
      <c r="T624" s="16"/>
      <c r="U624" s="5">
        <v>50</v>
      </c>
      <c r="V624" s="5">
        <v>1</v>
      </c>
      <c r="W624" s="5"/>
      <c r="X624" s="5"/>
      <c r="Y624" s="5">
        <v>2080</v>
      </c>
      <c r="Z624" s="16"/>
    </row>
    <row r="625" spans="1:26">
      <c r="A625" s="8"/>
      <c r="C625" s="8"/>
      <c r="D625" s="8"/>
      <c r="E625" s="8"/>
      <c r="F625" s="8" t="s">
        <v>1028</v>
      </c>
      <c r="G625" s="8"/>
      <c r="H625" s="8"/>
      <c r="I625" s="8"/>
      <c r="J625" s="8"/>
      <c r="K625" s="8"/>
      <c r="L625" s="8"/>
      <c r="M625" s="5">
        <v>0.72</v>
      </c>
      <c r="N625" s="8"/>
      <c r="O625" s="8"/>
      <c r="P625" s="8"/>
      <c r="Q625" s="8"/>
      <c r="R625" s="8"/>
      <c r="S625" s="8">
        <v>3.5847389820709653E-2</v>
      </c>
      <c r="T625" s="8"/>
      <c r="U625" s="8"/>
      <c r="V625" s="8"/>
      <c r="W625" s="8"/>
      <c r="X625" s="8"/>
      <c r="Y625" s="8"/>
      <c r="Z625" s="8"/>
    </row>
    <row r="626" spans="1:26">
      <c r="A626" s="8"/>
      <c r="B626" s="8"/>
      <c r="C626" s="8"/>
      <c r="D626" s="8"/>
      <c r="E626" s="8"/>
      <c r="F626" s="8" t="s">
        <v>369</v>
      </c>
      <c r="G626" s="8"/>
      <c r="H626" s="8"/>
      <c r="I626" s="8"/>
      <c r="J626" s="8"/>
      <c r="K626" s="8"/>
      <c r="L626" s="8"/>
      <c r="M626" s="5">
        <v>0.72</v>
      </c>
      <c r="N626" s="8"/>
      <c r="O626" s="8"/>
      <c r="P626" s="8"/>
      <c r="Q626" s="8"/>
      <c r="R626" s="8"/>
      <c r="S626" s="8">
        <v>4.5295117808116911</v>
      </c>
      <c r="T626" s="8"/>
      <c r="U626" s="8"/>
      <c r="V626" s="8"/>
      <c r="W626" s="8"/>
      <c r="X626" s="8"/>
      <c r="Y626" s="8"/>
      <c r="Z626" s="8"/>
    </row>
    <row r="627" spans="1:26">
      <c r="A627" s="8"/>
      <c r="B627" s="8"/>
      <c r="C627" s="8"/>
      <c r="D627" s="8"/>
      <c r="E627" s="8"/>
      <c r="F627" s="8" t="s">
        <v>963</v>
      </c>
      <c r="G627" s="8"/>
      <c r="H627" s="8"/>
      <c r="I627" s="8"/>
      <c r="J627" s="8"/>
      <c r="K627" s="8"/>
      <c r="L627" s="8"/>
      <c r="M627" s="5">
        <v>0.72</v>
      </c>
      <c r="N627" s="8"/>
      <c r="O627" s="8"/>
      <c r="P627" s="8"/>
      <c r="Q627" s="8"/>
      <c r="R627" s="8"/>
      <c r="S627" s="8">
        <v>18.794089891370529</v>
      </c>
      <c r="T627" s="8"/>
      <c r="U627" s="8"/>
      <c r="V627" s="8"/>
      <c r="W627" s="8"/>
      <c r="X627" s="8"/>
      <c r="Y627" s="8"/>
      <c r="Z627" s="8"/>
    </row>
    <row r="628" spans="1:26">
      <c r="A628" s="8"/>
      <c r="B628" s="8"/>
      <c r="C628" s="8"/>
      <c r="D628" s="8"/>
      <c r="E628" s="8"/>
      <c r="F628" s="8" t="s">
        <v>1025</v>
      </c>
      <c r="G628" s="8"/>
      <c r="H628" s="8"/>
      <c r="I628" s="8"/>
      <c r="J628" s="8"/>
      <c r="K628" s="8"/>
      <c r="L628" s="8"/>
      <c r="M628" s="5">
        <v>0.72</v>
      </c>
      <c r="N628" s="8"/>
      <c r="O628" s="8"/>
      <c r="P628" s="8"/>
      <c r="Q628" s="8"/>
      <c r="R628" s="8"/>
      <c r="S628" s="8">
        <v>0.84426191524967531</v>
      </c>
      <c r="T628" s="8"/>
      <c r="U628" s="8"/>
      <c r="V628" s="8"/>
      <c r="W628" s="8"/>
      <c r="X628" s="8"/>
      <c r="Y628" s="8"/>
      <c r="Z628" s="8"/>
    </row>
    <row r="629" spans="1:26" ht="15">
      <c r="A629" s="8"/>
      <c r="B629" s="8"/>
      <c r="C629" s="8"/>
      <c r="D629" s="8"/>
      <c r="E629" s="8"/>
      <c r="F629" s="8" t="s">
        <v>962</v>
      </c>
      <c r="G629" s="8"/>
      <c r="H629" s="8"/>
      <c r="I629" s="8"/>
      <c r="J629" s="8"/>
      <c r="K629" s="8"/>
      <c r="L629" s="8"/>
      <c r="M629" s="5">
        <v>0.72</v>
      </c>
      <c r="N629" s="8"/>
      <c r="O629" s="8"/>
      <c r="P629" s="8"/>
      <c r="Q629" s="8"/>
      <c r="R629" s="8"/>
      <c r="S629" s="8">
        <v>6.793972102261737</v>
      </c>
      <c r="T629" s="8"/>
      <c r="U629" s="7"/>
      <c r="V629" s="7"/>
      <c r="W629" s="7"/>
      <c r="X629" s="7"/>
      <c r="Y629" s="7"/>
      <c r="Z629" s="8"/>
    </row>
    <row r="630" spans="1:26" ht="15">
      <c r="A630" s="7"/>
      <c r="B630" s="7"/>
      <c r="C630" s="7"/>
      <c r="D630" s="7"/>
      <c r="E630" s="7"/>
      <c r="F630" s="8" t="s">
        <v>1128</v>
      </c>
      <c r="G630" s="8"/>
      <c r="H630" s="8"/>
      <c r="I630" s="8"/>
      <c r="J630" s="8"/>
      <c r="K630" s="8"/>
      <c r="L630" s="8"/>
      <c r="M630" s="5">
        <v>0.72</v>
      </c>
      <c r="N630" s="8"/>
      <c r="O630" s="8"/>
      <c r="P630" s="8"/>
      <c r="Q630" s="8"/>
      <c r="R630" s="8"/>
      <c r="S630" s="10">
        <v>3.4193548387096775</v>
      </c>
      <c r="T630" s="7"/>
      <c r="U630" s="2"/>
      <c r="V630" s="2"/>
      <c r="W630" s="2"/>
      <c r="X630" s="2"/>
      <c r="Y630" s="2"/>
      <c r="Z630" s="7"/>
    </row>
    <row r="631" spans="1:26">
      <c r="A631" s="2"/>
      <c r="B631" s="2"/>
      <c r="C631" s="2"/>
      <c r="D631" s="2"/>
      <c r="E631" s="2"/>
      <c r="F631" s="16" t="s">
        <v>1812</v>
      </c>
      <c r="G631" s="2"/>
      <c r="H631" s="2"/>
      <c r="I631" s="2"/>
      <c r="J631" s="2"/>
      <c r="K631" s="2"/>
      <c r="L631" s="2"/>
      <c r="M631" s="5">
        <v>0.72</v>
      </c>
      <c r="N631" s="2"/>
      <c r="O631" s="2"/>
      <c r="P631" s="2"/>
      <c r="Q631" s="2"/>
      <c r="R631" s="2"/>
      <c r="S631" s="10">
        <v>662.4856901750378</v>
      </c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16" t="s">
        <v>1506</v>
      </c>
      <c r="G632" s="2"/>
      <c r="H632" s="2"/>
      <c r="I632" s="2"/>
      <c r="J632" s="2"/>
      <c r="K632" s="2"/>
      <c r="L632" s="2"/>
      <c r="M632" s="5">
        <v>0.72</v>
      </c>
      <c r="N632" s="2"/>
      <c r="O632" s="2"/>
      <c r="P632" s="2"/>
      <c r="Q632" s="2"/>
      <c r="R632" s="2"/>
      <c r="S632" s="10">
        <v>956.35503966964336</v>
      </c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16" t="s">
        <v>1101</v>
      </c>
      <c r="G633" s="2"/>
      <c r="H633" s="2"/>
      <c r="I633" s="2"/>
      <c r="J633" s="2"/>
      <c r="K633" s="2"/>
      <c r="L633" s="2"/>
      <c r="M633" s="5">
        <v>0.72</v>
      </c>
      <c r="N633" s="2"/>
      <c r="O633" s="2"/>
      <c r="P633" s="2"/>
      <c r="Q633" s="2"/>
      <c r="R633" s="2"/>
      <c r="S633" s="10">
        <v>935.08631355092427</v>
      </c>
      <c r="T633" s="2"/>
      <c r="U633" s="16"/>
      <c r="V633" s="16"/>
      <c r="W633" s="16"/>
      <c r="X633" s="16"/>
      <c r="Y633" s="16"/>
      <c r="Z633" s="2"/>
    </row>
    <row r="634" spans="1:26" s="17" customFormat="1" ht="13.15" customHeight="1">
      <c r="A634" s="16"/>
      <c r="B634" s="6" t="str">
        <f>C1403</f>
        <v>ICNBLRDetH01</v>
      </c>
      <c r="C634" s="6" t="str">
        <f>D1403</f>
        <v>Construction Building Light Renovation Detached Houses</v>
      </c>
      <c r="D634" s="6" t="s">
        <v>1810</v>
      </c>
      <c r="E634" s="6" t="s">
        <v>181</v>
      </c>
      <c r="F634" s="6"/>
      <c r="G634" s="16"/>
      <c r="H634" s="5" t="s">
        <v>2004</v>
      </c>
      <c r="I634" s="16"/>
      <c r="J634" s="5">
        <v>2020</v>
      </c>
      <c r="K634" s="5">
        <v>0.95</v>
      </c>
      <c r="L634" s="5">
        <v>1</v>
      </c>
      <c r="M634" s="16"/>
      <c r="N634" s="16"/>
      <c r="O634" s="16"/>
      <c r="P634" s="16"/>
      <c r="Q634" s="16"/>
      <c r="R634" s="16"/>
      <c r="S634" s="78"/>
      <c r="T634" s="16"/>
      <c r="U634" s="5">
        <v>50</v>
      </c>
      <c r="V634" s="5">
        <v>1</v>
      </c>
      <c r="W634" s="5"/>
      <c r="X634" s="5"/>
      <c r="Y634" s="5">
        <v>2080</v>
      </c>
      <c r="Z634" s="16"/>
    </row>
    <row r="635" spans="1:26">
      <c r="A635" s="8"/>
      <c r="D635" s="8"/>
      <c r="E635" s="8"/>
      <c r="F635" s="8" t="s">
        <v>1028</v>
      </c>
      <c r="G635" s="8"/>
      <c r="H635" s="8"/>
      <c r="I635" s="8"/>
      <c r="J635" s="8"/>
      <c r="K635" s="8"/>
      <c r="L635" s="8"/>
      <c r="M635" s="5">
        <v>0.72</v>
      </c>
      <c r="N635" s="8"/>
      <c r="O635" s="8"/>
      <c r="P635" s="8"/>
      <c r="Q635" s="8"/>
      <c r="R635" s="8"/>
      <c r="S635" s="8">
        <v>8.9780381728177261E-2</v>
      </c>
      <c r="T635" s="8"/>
      <c r="U635" s="8"/>
      <c r="V635" s="8"/>
      <c r="W635" s="8"/>
      <c r="X635" s="8"/>
      <c r="Y635" s="8"/>
      <c r="Z635" s="8"/>
    </row>
    <row r="636" spans="1:26">
      <c r="A636" s="8"/>
      <c r="B636" s="8"/>
      <c r="C636" s="8"/>
      <c r="D636" s="8"/>
      <c r="E636" s="8"/>
      <c r="F636" s="8" t="s">
        <v>369</v>
      </c>
      <c r="G636" s="8"/>
      <c r="H636" s="8"/>
      <c r="I636" s="8"/>
      <c r="J636" s="8"/>
      <c r="K636" s="8"/>
      <c r="L636" s="8"/>
      <c r="M636" s="5">
        <v>0.72</v>
      </c>
      <c r="N636" s="8"/>
      <c r="O636" s="8"/>
      <c r="P636" s="8"/>
      <c r="Q636" s="8"/>
      <c r="R636" s="8"/>
      <c r="S636" s="8">
        <v>14.337881450427144</v>
      </c>
      <c r="T636" s="8"/>
      <c r="U636" s="8"/>
      <c r="V636" s="8"/>
      <c r="W636" s="8"/>
      <c r="X636" s="8"/>
      <c r="Y636" s="8"/>
      <c r="Z636" s="8"/>
    </row>
    <row r="637" spans="1:26">
      <c r="A637" s="8"/>
      <c r="B637" s="8"/>
      <c r="C637" s="8"/>
      <c r="D637" s="8"/>
      <c r="E637" s="8"/>
      <c r="F637" s="8" t="s">
        <v>963</v>
      </c>
      <c r="G637" s="8"/>
      <c r="H637" s="8"/>
      <c r="I637" s="8"/>
      <c r="J637" s="8"/>
      <c r="K637" s="8"/>
      <c r="L637" s="8"/>
      <c r="M637" s="5">
        <v>0.72</v>
      </c>
      <c r="N637" s="8"/>
      <c r="O637" s="8"/>
      <c r="P637" s="8"/>
      <c r="Q637" s="8"/>
      <c r="R637" s="8"/>
      <c r="S637" s="8">
        <v>46.036794523046353</v>
      </c>
      <c r="T637" s="8"/>
      <c r="U637" s="8"/>
      <c r="V637" s="8"/>
      <c r="W637" s="8"/>
      <c r="X637" s="8"/>
      <c r="Y637" s="8"/>
      <c r="Z637" s="8"/>
    </row>
    <row r="638" spans="1:26">
      <c r="A638" s="8"/>
      <c r="B638" s="8"/>
      <c r="C638" s="8"/>
      <c r="D638" s="8"/>
      <c r="E638" s="8"/>
      <c r="F638" s="8" t="s">
        <v>1025</v>
      </c>
      <c r="G638" s="8"/>
      <c r="H638" s="8"/>
      <c r="I638" s="8"/>
      <c r="J638" s="8"/>
      <c r="K638" s="8"/>
      <c r="L638" s="8"/>
      <c r="M638" s="5">
        <v>0.72</v>
      </c>
      <c r="N638" s="8"/>
      <c r="O638" s="8"/>
      <c r="P638" s="8"/>
      <c r="Q638" s="8"/>
      <c r="R638" s="8"/>
      <c r="S638" s="8">
        <v>1.5349016047114341</v>
      </c>
      <c r="T638" s="8"/>
      <c r="U638" s="8"/>
      <c r="V638" s="8"/>
      <c r="W638" s="8"/>
      <c r="X638" s="8"/>
      <c r="Y638" s="8"/>
      <c r="Z638" s="8"/>
    </row>
    <row r="639" spans="1:26" ht="15">
      <c r="A639" s="8"/>
      <c r="B639" s="8"/>
      <c r="C639" s="8"/>
      <c r="D639" s="8"/>
      <c r="E639" s="8"/>
      <c r="F639" s="8" t="s">
        <v>962</v>
      </c>
      <c r="G639" s="8"/>
      <c r="H639" s="8"/>
      <c r="I639" s="8"/>
      <c r="J639" s="8"/>
      <c r="K639" s="8"/>
      <c r="L639" s="8"/>
      <c r="M639" s="5">
        <v>0.72</v>
      </c>
      <c r="N639" s="8"/>
      <c r="O639" s="8"/>
      <c r="P639" s="8"/>
      <c r="Q639" s="8"/>
      <c r="R639" s="8"/>
      <c r="S639" s="8">
        <v>18.242591275926344</v>
      </c>
      <c r="T639" s="8"/>
      <c r="U639" s="7"/>
      <c r="V639" s="7"/>
      <c r="W639" s="7"/>
      <c r="X639" s="7"/>
      <c r="Y639" s="7"/>
      <c r="Z639" s="8"/>
    </row>
    <row r="640" spans="1:26" ht="15">
      <c r="A640" s="7"/>
      <c r="B640" s="7"/>
      <c r="C640" s="7"/>
      <c r="D640" s="7"/>
      <c r="E640" s="7"/>
      <c r="F640" s="8" t="s">
        <v>1128</v>
      </c>
      <c r="G640" s="8"/>
      <c r="H640" s="8"/>
      <c r="I640" s="8"/>
      <c r="J640" s="8"/>
      <c r="K640" s="8"/>
      <c r="L640" s="8"/>
      <c r="M640" s="5">
        <v>0.72</v>
      </c>
      <c r="N640" s="8"/>
      <c r="O640" s="8"/>
      <c r="P640" s="8"/>
      <c r="Q640" s="8"/>
      <c r="R640" s="8"/>
      <c r="S640" s="8">
        <v>3.4193548387096775</v>
      </c>
      <c r="T640" s="7"/>
      <c r="U640" s="2"/>
      <c r="V640" s="2"/>
      <c r="W640" s="2"/>
      <c r="X640" s="2"/>
      <c r="Y640" s="2"/>
      <c r="Z640" s="7"/>
    </row>
    <row r="641" spans="1:26">
      <c r="A641" s="2"/>
      <c r="B641" s="2"/>
      <c r="C641" s="2"/>
      <c r="D641" s="2"/>
      <c r="E641" s="2"/>
      <c r="F641" s="16" t="s">
        <v>1812</v>
      </c>
      <c r="G641" s="2"/>
      <c r="H641" s="2"/>
      <c r="I641" s="2"/>
      <c r="J641" s="2"/>
      <c r="K641" s="2"/>
      <c r="L641" s="2"/>
      <c r="M641" s="5">
        <v>0.72</v>
      </c>
      <c r="N641" s="2"/>
      <c r="O641" s="2"/>
      <c r="P641" s="2"/>
      <c r="Q641" s="2"/>
      <c r="R641" s="2"/>
      <c r="S641" s="8">
        <v>662.4856901750378</v>
      </c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16" t="s">
        <v>1506</v>
      </c>
      <c r="G642" s="2"/>
      <c r="H642" s="2"/>
      <c r="I642" s="2"/>
      <c r="J642" s="2"/>
      <c r="K642" s="2"/>
      <c r="L642" s="2"/>
      <c r="M642" s="5">
        <v>0.72</v>
      </c>
      <c r="N642" s="2"/>
      <c r="O642" s="2"/>
      <c r="P642" s="2"/>
      <c r="Q642" s="2"/>
      <c r="R642" s="2"/>
      <c r="S642" s="8">
        <v>956.35503966964336</v>
      </c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16" t="s">
        <v>1101</v>
      </c>
      <c r="G643" s="2"/>
      <c r="H643" s="2"/>
      <c r="I643" s="2"/>
      <c r="J643" s="2"/>
      <c r="K643" s="2"/>
      <c r="L643" s="2"/>
      <c r="M643" s="5">
        <v>0.72</v>
      </c>
      <c r="N643" s="2"/>
      <c r="O643" s="2"/>
      <c r="P643" s="2"/>
      <c r="Q643" s="2"/>
      <c r="R643" s="2"/>
      <c r="S643" s="8">
        <v>935.08631355092427</v>
      </c>
      <c r="T643" s="2"/>
      <c r="U643" s="16"/>
      <c r="V643" s="16"/>
      <c r="W643" s="16"/>
      <c r="X643" s="16"/>
      <c r="Y643" s="16"/>
      <c r="Z643" s="2"/>
    </row>
    <row r="644" spans="1:26" s="17" customFormat="1" ht="13.15" customHeight="1">
      <c r="A644" s="16"/>
      <c r="B644" s="6" t="str">
        <f>C1404</f>
        <v>ICNBMRDetH01</v>
      </c>
      <c r="C644" s="6" t="str">
        <f>D1404</f>
        <v>Construction Building Medium Renovation Detached Houses</v>
      </c>
      <c r="D644" s="6" t="s">
        <v>1810</v>
      </c>
      <c r="E644" s="6" t="s">
        <v>181</v>
      </c>
      <c r="F644" s="6"/>
      <c r="G644" s="16"/>
      <c r="H644" s="5" t="s">
        <v>2003</v>
      </c>
      <c r="I644" s="16"/>
      <c r="J644" s="5">
        <v>2020</v>
      </c>
      <c r="K644" s="5">
        <v>0.95</v>
      </c>
      <c r="L644" s="5">
        <v>1</v>
      </c>
      <c r="M644" s="16"/>
      <c r="N644" s="16"/>
      <c r="O644" s="16"/>
      <c r="P644" s="16"/>
      <c r="Q644" s="16"/>
      <c r="R644" s="16"/>
      <c r="S644" s="78"/>
      <c r="T644" s="16"/>
      <c r="U644" s="5">
        <v>50</v>
      </c>
      <c r="V644" s="5">
        <v>1</v>
      </c>
      <c r="W644" s="5"/>
      <c r="X644" s="5"/>
      <c r="Y644" s="5">
        <v>2080</v>
      </c>
      <c r="Z644" s="16"/>
    </row>
    <row r="645" spans="1:26">
      <c r="A645" s="8"/>
      <c r="D645" s="8"/>
      <c r="E645" s="8"/>
      <c r="F645" s="8" t="s">
        <v>1028</v>
      </c>
      <c r="G645" s="8"/>
      <c r="H645" s="8"/>
      <c r="I645" s="8"/>
      <c r="J645" s="8"/>
      <c r="K645" s="8"/>
      <c r="L645" s="8"/>
      <c r="M645" s="5">
        <v>0.72</v>
      </c>
      <c r="N645" s="8"/>
      <c r="O645" s="8"/>
      <c r="P645" s="8"/>
      <c r="Q645" s="8"/>
      <c r="R645" s="8"/>
      <c r="S645" s="8">
        <v>2.7681613007111333E-2</v>
      </c>
      <c r="T645" s="8"/>
      <c r="U645" s="8"/>
      <c r="V645" s="8"/>
      <c r="W645" s="8"/>
      <c r="X645" s="8"/>
      <c r="Y645" s="8"/>
      <c r="Z645" s="8"/>
    </row>
    <row r="646" spans="1:26">
      <c r="A646" s="8"/>
      <c r="B646" s="8"/>
      <c r="C646" s="8"/>
      <c r="D646" s="8"/>
      <c r="E646" s="8"/>
      <c r="F646" s="8" t="s">
        <v>369</v>
      </c>
      <c r="G646" s="8"/>
      <c r="H646" s="8"/>
      <c r="I646" s="8"/>
      <c r="J646" s="8"/>
      <c r="K646" s="8"/>
      <c r="L646" s="8"/>
      <c r="M646" s="5">
        <v>0.72</v>
      </c>
      <c r="N646" s="8"/>
      <c r="O646" s="8"/>
      <c r="P646" s="8"/>
      <c r="Q646" s="8"/>
      <c r="R646" s="8"/>
      <c r="S646" s="8">
        <v>4.1337156331030167</v>
      </c>
      <c r="T646" s="8"/>
      <c r="U646" s="8"/>
      <c r="V646" s="8"/>
      <c r="W646" s="8"/>
      <c r="X646" s="8"/>
      <c r="Y646" s="8"/>
      <c r="Z646" s="8"/>
    </row>
    <row r="647" spans="1:26">
      <c r="A647" s="8"/>
      <c r="B647" s="8"/>
      <c r="C647" s="8"/>
      <c r="D647" s="8"/>
      <c r="E647" s="8"/>
      <c r="F647" s="8" t="s">
        <v>963</v>
      </c>
      <c r="G647" s="8"/>
      <c r="H647" s="8"/>
      <c r="I647" s="8"/>
      <c r="J647" s="8"/>
      <c r="K647" s="8"/>
      <c r="L647" s="8"/>
      <c r="M647" s="5">
        <v>0.72</v>
      </c>
      <c r="N647" s="8"/>
      <c r="O647" s="8"/>
      <c r="P647" s="8"/>
      <c r="Q647" s="8"/>
      <c r="R647" s="8"/>
      <c r="S647" s="8">
        <v>11.39420628952367</v>
      </c>
      <c r="T647" s="8"/>
      <c r="U647" s="8"/>
      <c r="V647" s="8"/>
      <c r="W647" s="8"/>
      <c r="X647" s="8"/>
      <c r="Y647" s="8"/>
      <c r="Z647" s="8"/>
    </row>
    <row r="648" spans="1:26">
      <c r="A648" s="8"/>
      <c r="B648" s="8"/>
      <c r="C648" s="8"/>
      <c r="D648" s="8"/>
      <c r="E648" s="8"/>
      <c r="F648" s="8" t="s">
        <v>1025</v>
      </c>
      <c r="G648" s="8"/>
      <c r="H648" s="8"/>
      <c r="I648" s="8"/>
      <c r="J648" s="8"/>
      <c r="K648" s="8"/>
      <c r="L648" s="8"/>
      <c r="M648" s="5">
        <v>0.72</v>
      </c>
      <c r="N648" s="8"/>
      <c r="O648" s="8"/>
      <c r="P648" s="8"/>
      <c r="Q648" s="8"/>
      <c r="R648" s="8"/>
      <c r="S648" s="8">
        <v>0.35966209408172845</v>
      </c>
      <c r="T648" s="8"/>
      <c r="U648" s="8"/>
      <c r="V648" s="8"/>
      <c r="W648" s="8"/>
      <c r="X648" s="8"/>
      <c r="Y648" s="8"/>
      <c r="Z648" s="8"/>
    </row>
    <row r="649" spans="1:26" ht="15">
      <c r="A649" s="8"/>
      <c r="B649" s="8"/>
      <c r="C649" s="8"/>
      <c r="D649" s="8"/>
      <c r="E649" s="8"/>
      <c r="F649" s="8" t="s">
        <v>962</v>
      </c>
      <c r="G649" s="8"/>
      <c r="H649" s="8"/>
      <c r="I649" s="8"/>
      <c r="J649" s="8"/>
      <c r="K649" s="8"/>
      <c r="L649" s="8"/>
      <c r="M649" s="5">
        <v>0.72</v>
      </c>
      <c r="N649" s="8"/>
      <c r="O649" s="8"/>
      <c r="P649" s="8"/>
      <c r="Q649" s="8"/>
      <c r="R649" s="8"/>
      <c r="S649" s="8">
        <v>4.8878301328880207</v>
      </c>
      <c r="T649" s="8"/>
      <c r="U649" s="7"/>
      <c r="V649" s="7"/>
      <c r="W649" s="7"/>
      <c r="X649" s="7"/>
      <c r="Y649" s="7"/>
      <c r="Z649" s="8"/>
    </row>
    <row r="650" spans="1:26" ht="15">
      <c r="A650" s="7"/>
      <c r="B650" s="7"/>
      <c r="C650" s="7"/>
      <c r="D650" s="7"/>
      <c r="E650" s="7"/>
      <c r="F650" s="8" t="s">
        <v>1128</v>
      </c>
      <c r="G650" s="8"/>
      <c r="H650" s="8"/>
      <c r="I650" s="8"/>
      <c r="J650" s="8"/>
      <c r="K650" s="8"/>
      <c r="L650" s="8"/>
      <c r="M650" s="5">
        <v>0.72</v>
      </c>
      <c r="N650" s="8"/>
      <c r="O650" s="8"/>
      <c r="P650" s="8"/>
      <c r="Q650" s="8"/>
      <c r="R650" s="8"/>
      <c r="S650" s="8">
        <v>3.4193548387096775</v>
      </c>
      <c r="T650" s="7"/>
      <c r="U650" s="2"/>
      <c r="V650" s="2"/>
      <c r="W650" s="2"/>
      <c r="X650" s="2"/>
      <c r="Y650" s="2"/>
      <c r="Z650" s="7"/>
    </row>
    <row r="651" spans="1:26">
      <c r="A651" s="2"/>
      <c r="B651" s="2"/>
      <c r="C651" s="2"/>
      <c r="D651" s="2"/>
      <c r="E651" s="2"/>
      <c r="F651" s="16" t="s">
        <v>1812</v>
      </c>
      <c r="G651" s="2"/>
      <c r="H651" s="2"/>
      <c r="I651" s="2"/>
      <c r="J651" s="2"/>
      <c r="K651" s="2"/>
      <c r="L651" s="2"/>
      <c r="M651" s="5">
        <v>0.72</v>
      </c>
      <c r="N651" s="2"/>
      <c r="O651" s="2"/>
      <c r="P651" s="2"/>
      <c r="Q651" s="2"/>
      <c r="R651" s="2"/>
      <c r="S651" s="8">
        <v>662.4856901750378</v>
      </c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16" t="s">
        <v>1506</v>
      </c>
      <c r="G652" s="2"/>
      <c r="H652" s="2"/>
      <c r="I652" s="2"/>
      <c r="J652" s="2"/>
      <c r="K652" s="2"/>
      <c r="L652" s="2"/>
      <c r="M652" s="5">
        <v>0.72</v>
      </c>
      <c r="N652" s="2"/>
      <c r="O652" s="2"/>
      <c r="P652" s="2"/>
      <c r="Q652" s="2"/>
      <c r="R652" s="2"/>
      <c r="S652" s="8">
        <v>956.35503966964336</v>
      </c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16" t="s">
        <v>1101</v>
      </c>
      <c r="G653" s="2"/>
      <c r="H653" s="2"/>
      <c r="I653" s="2"/>
      <c r="J653" s="2"/>
      <c r="K653" s="2"/>
      <c r="L653" s="2"/>
      <c r="M653" s="5">
        <v>0.72</v>
      </c>
      <c r="N653" s="2"/>
      <c r="O653" s="2"/>
      <c r="P653" s="2"/>
      <c r="Q653" s="2"/>
      <c r="R653" s="2"/>
      <c r="S653" s="8">
        <v>935.08631355092427</v>
      </c>
      <c r="T653" s="2"/>
      <c r="U653" s="16"/>
      <c r="V653" s="16"/>
      <c r="W653" s="16"/>
      <c r="X653" s="16"/>
      <c r="Y653" s="16"/>
      <c r="Z653" s="2"/>
    </row>
    <row r="654" spans="1:26" s="17" customFormat="1" ht="13.15" customHeight="1">
      <c r="A654" s="16"/>
      <c r="B654" s="6" t="str">
        <f>C1405</f>
        <v>ICNBFRDetH01</v>
      </c>
      <c r="C654" s="6" t="str">
        <f>D1405</f>
        <v>Construction Building Full Renovation Detached Houses</v>
      </c>
      <c r="D654" s="6" t="s">
        <v>1810</v>
      </c>
      <c r="E654" s="6" t="s">
        <v>181</v>
      </c>
      <c r="F654" s="6"/>
      <c r="G654" s="16"/>
      <c r="H654" s="5" t="s">
        <v>2016</v>
      </c>
      <c r="I654" s="16"/>
      <c r="J654" s="5">
        <v>2020</v>
      </c>
      <c r="K654" s="5">
        <v>0.95</v>
      </c>
      <c r="L654" s="5">
        <v>1</v>
      </c>
      <c r="M654" s="16"/>
      <c r="N654" s="16"/>
      <c r="O654" s="16"/>
      <c r="P654" s="16"/>
      <c r="Q654" s="16"/>
      <c r="R654" s="16"/>
      <c r="S654" s="78"/>
      <c r="T654" s="16"/>
      <c r="U654" s="5">
        <v>50</v>
      </c>
      <c r="V654" s="5">
        <v>1</v>
      </c>
      <c r="W654" s="5"/>
      <c r="X654" s="5"/>
      <c r="Y654" s="5">
        <v>2080</v>
      </c>
      <c r="Z654" s="16"/>
    </row>
    <row r="655" spans="1:26">
      <c r="A655" s="8"/>
      <c r="C655" s="8"/>
      <c r="D655" s="8"/>
      <c r="E655" s="8"/>
      <c r="F655" s="8" t="s">
        <v>1028</v>
      </c>
      <c r="G655" s="8"/>
      <c r="H655" s="8"/>
      <c r="I655" s="8"/>
      <c r="J655" s="8"/>
      <c r="K655" s="8"/>
      <c r="L655" s="8"/>
      <c r="M655" s="5">
        <v>0.72</v>
      </c>
      <c r="N655" s="8"/>
      <c r="O655" s="8"/>
      <c r="P655" s="8"/>
      <c r="Q655" s="8"/>
      <c r="R655" s="8"/>
      <c r="S655" s="8">
        <v>2.7269896901533125E-3</v>
      </c>
      <c r="T655" s="8"/>
      <c r="U655" s="8"/>
      <c r="V655" s="8"/>
      <c r="W655" s="8"/>
      <c r="X655" s="8"/>
      <c r="Y655" s="8"/>
      <c r="Z655" s="8"/>
    </row>
    <row r="656" spans="1:26">
      <c r="A656" s="8"/>
      <c r="B656" s="8"/>
      <c r="C656" s="8"/>
      <c r="D656" s="8"/>
      <c r="E656" s="8"/>
      <c r="F656" s="8" t="s">
        <v>369</v>
      </c>
      <c r="G656" s="8"/>
      <c r="H656" s="8"/>
      <c r="I656" s="8"/>
      <c r="J656" s="8"/>
      <c r="K656" s="8"/>
      <c r="L656" s="8"/>
      <c r="M656" s="5">
        <v>0.72</v>
      </c>
      <c r="N656" s="8"/>
      <c r="O656" s="8"/>
      <c r="P656" s="8"/>
      <c r="Q656" s="8"/>
      <c r="R656" s="8"/>
      <c r="S656" s="8">
        <v>0.55141187746930354</v>
      </c>
      <c r="T656" s="8"/>
      <c r="U656" s="8"/>
      <c r="V656" s="8"/>
      <c r="W656" s="8"/>
      <c r="X656" s="8"/>
      <c r="Y656" s="8"/>
      <c r="Z656" s="8"/>
    </row>
    <row r="657" spans="1:27">
      <c r="A657" s="8"/>
      <c r="B657" s="8"/>
      <c r="C657" s="8"/>
      <c r="D657" s="8"/>
      <c r="E657" s="8"/>
      <c r="F657" s="8" t="s">
        <v>963</v>
      </c>
      <c r="G657" s="8"/>
      <c r="H657" s="8"/>
      <c r="I657" s="8"/>
      <c r="J657" s="8"/>
      <c r="K657" s="8"/>
      <c r="L657" s="8"/>
      <c r="M657" s="5">
        <v>0.72</v>
      </c>
      <c r="N657" s="8"/>
      <c r="O657" s="8"/>
      <c r="P657" s="8"/>
      <c r="Q657" s="8"/>
      <c r="R657" s="8"/>
      <c r="S657" s="8">
        <v>1.4281596395454075</v>
      </c>
      <c r="T657" s="8"/>
      <c r="U657" s="8"/>
      <c r="V657" s="8"/>
      <c r="W657" s="8"/>
      <c r="X657" s="8"/>
      <c r="Y657" s="8"/>
      <c r="Z657" s="8"/>
    </row>
    <row r="658" spans="1:27">
      <c r="A658" s="8"/>
      <c r="B658" s="8"/>
      <c r="C658" s="8"/>
      <c r="D658" s="8"/>
      <c r="E658" s="8"/>
      <c r="F658" s="8" t="s">
        <v>1025</v>
      </c>
      <c r="G658" s="8"/>
      <c r="H658" s="8"/>
      <c r="I658" s="8"/>
      <c r="J658" s="8"/>
      <c r="K658" s="8"/>
      <c r="L658" s="8"/>
      <c r="M658" s="5">
        <v>0.72</v>
      </c>
      <c r="N658" s="8"/>
      <c r="O658" s="8"/>
      <c r="P658" s="8"/>
      <c r="Q658" s="8"/>
      <c r="R658" s="8"/>
      <c r="S658" s="8">
        <v>4.9764322969922607E-2</v>
      </c>
      <c r="T658" s="8"/>
      <c r="U658" s="8"/>
      <c r="V658" s="8"/>
      <c r="W658" s="8"/>
      <c r="X658" s="8"/>
      <c r="Y658" s="8"/>
      <c r="Z658" s="8"/>
    </row>
    <row r="659" spans="1:27" ht="15">
      <c r="A659" s="8"/>
      <c r="B659" s="8"/>
      <c r="C659" s="8"/>
      <c r="D659" s="8"/>
      <c r="E659" s="8"/>
      <c r="F659" s="8" t="s">
        <v>962</v>
      </c>
      <c r="G659" s="8"/>
      <c r="H659" s="8"/>
      <c r="I659" s="8"/>
      <c r="J659" s="8"/>
      <c r="K659" s="8"/>
      <c r="L659" s="8"/>
      <c r="M659" s="5">
        <v>0.72</v>
      </c>
      <c r="N659" s="8"/>
      <c r="O659" s="8"/>
      <c r="P659" s="8"/>
      <c r="Q659" s="8"/>
      <c r="R659" s="8"/>
      <c r="S659" s="8">
        <v>0.65720153783206536</v>
      </c>
      <c r="T659" s="8"/>
      <c r="U659" s="7"/>
      <c r="V659" s="7"/>
      <c r="W659" s="7"/>
      <c r="X659" s="7"/>
      <c r="Y659" s="7"/>
      <c r="Z659" s="8"/>
    </row>
    <row r="660" spans="1:27" ht="15">
      <c r="A660" s="7"/>
      <c r="B660" s="7"/>
      <c r="C660" s="7"/>
      <c r="D660" s="7"/>
      <c r="E660" s="7"/>
      <c r="F660" s="8" t="s">
        <v>1128</v>
      </c>
      <c r="G660" s="8"/>
      <c r="H660" s="8"/>
      <c r="I660" s="8"/>
      <c r="J660" s="8"/>
      <c r="K660" s="8"/>
      <c r="L660" s="8"/>
      <c r="M660" s="5">
        <v>0.72</v>
      </c>
      <c r="N660" s="8"/>
      <c r="O660" s="8"/>
      <c r="P660" s="8"/>
      <c r="Q660" s="8"/>
      <c r="R660" s="8"/>
      <c r="S660" s="8">
        <v>3.4193548387096775</v>
      </c>
      <c r="T660" s="7"/>
      <c r="U660" s="2"/>
      <c r="V660" s="2"/>
      <c r="W660" s="2"/>
      <c r="X660" s="2"/>
      <c r="Y660" s="2"/>
      <c r="Z660" s="7"/>
    </row>
    <row r="661" spans="1:27">
      <c r="A661" s="2"/>
      <c r="B661" s="2"/>
      <c r="C661" s="2"/>
      <c r="D661" s="2"/>
      <c r="E661" s="2"/>
      <c r="F661" s="16" t="s">
        <v>1812</v>
      </c>
      <c r="G661" s="2"/>
      <c r="H661" s="2"/>
      <c r="I661" s="2"/>
      <c r="J661" s="2"/>
      <c r="K661" s="2"/>
      <c r="L661" s="2"/>
      <c r="M661" s="5">
        <v>0.72</v>
      </c>
      <c r="N661" s="2"/>
      <c r="O661" s="2"/>
      <c r="P661" s="2"/>
      <c r="Q661" s="2"/>
      <c r="R661" s="2"/>
      <c r="S661" s="8">
        <v>662.4856901750378</v>
      </c>
      <c r="T661" s="2"/>
      <c r="U661" s="2"/>
      <c r="V661" s="2"/>
      <c r="W661" s="2"/>
      <c r="X661" s="2"/>
      <c r="Y661" s="2"/>
      <c r="Z661" s="2"/>
    </row>
    <row r="662" spans="1:27">
      <c r="A662" s="2"/>
      <c r="B662" s="2"/>
      <c r="C662" s="2"/>
      <c r="D662" s="2"/>
      <c r="E662" s="2"/>
      <c r="F662" s="16" t="s">
        <v>1506</v>
      </c>
      <c r="G662" s="2"/>
      <c r="H662" s="2"/>
      <c r="I662" s="2"/>
      <c r="J662" s="2"/>
      <c r="K662" s="2"/>
      <c r="L662" s="2"/>
      <c r="M662" s="5">
        <v>0.72</v>
      </c>
      <c r="N662" s="2"/>
      <c r="O662" s="2"/>
      <c r="P662" s="2"/>
      <c r="Q662" s="2"/>
      <c r="R662" s="2"/>
      <c r="S662" s="8">
        <v>956.35503966964336</v>
      </c>
      <c r="T662" s="2"/>
      <c r="U662" s="2"/>
      <c r="V662" s="2"/>
      <c r="W662" s="2"/>
      <c r="X662" s="2"/>
      <c r="Y662" s="2"/>
      <c r="Z662" s="2"/>
    </row>
    <row r="663" spans="1:27">
      <c r="A663" s="2"/>
      <c r="B663" s="2"/>
      <c r="C663" s="2"/>
      <c r="D663" s="2"/>
      <c r="E663" s="2"/>
      <c r="F663" s="16" t="s">
        <v>1101</v>
      </c>
      <c r="G663" s="2"/>
      <c r="H663" s="2"/>
      <c r="I663" s="2"/>
      <c r="J663" s="2"/>
      <c r="K663" s="2"/>
      <c r="L663" s="2"/>
      <c r="M663" s="5">
        <v>0.72</v>
      </c>
      <c r="N663" s="2"/>
      <c r="O663" s="2"/>
      <c r="P663" s="2"/>
      <c r="Q663" s="2"/>
      <c r="R663" s="2"/>
      <c r="S663" s="8">
        <v>935.08631355092427</v>
      </c>
      <c r="T663" s="2"/>
      <c r="U663" s="16"/>
      <c r="V663" s="16"/>
      <c r="W663" s="16"/>
      <c r="X663" s="16"/>
      <c r="Y663" s="16"/>
      <c r="Z663" s="2"/>
    </row>
    <row r="664" spans="1:27">
      <c r="A664" s="2"/>
      <c r="B664" s="6" t="str">
        <f>C1420</f>
        <v>ICNBNEDetH05</v>
      </c>
      <c r="C664" s="6" t="str">
        <f>D1420</f>
        <v>Construction Building New Detached Houses-Energy Efficient</v>
      </c>
      <c r="D664" s="6" t="s">
        <v>1810</v>
      </c>
      <c r="E664" s="6" t="s">
        <v>181</v>
      </c>
      <c r="F664" s="6"/>
      <c r="G664" s="16"/>
      <c r="H664" s="5" t="s">
        <v>1811</v>
      </c>
      <c r="I664" s="16"/>
      <c r="J664" s="5">
        <v>2070</v>
      </c>
      <c r="K664" s="5">
        <v>0.95</v>
      </c>
      <c r="L664" s="5">
        <v>1</v>
      </c>
      <c r="M664" s="16"/>
      <c r="N664" s="16"/>
      <c r="O664" s="16"/>
      <c r="P664" s="16"/>
      <c r="Q664" s="16"/>
      <c r="R664" s="16"/>
      <c r="S664" s="10"/>
      <c r="T664" s="16"/>
      <c r="U664" s="5">
        <v>50</v>
      </c>
      <c r="V664" s="5">
        <v>1</v>
      </c>
      <c r="W664" s="5"/>
      <c r="X664" s="5"/>
      <c r="Y664" s="5">
        <v>2080</v>
      </c>
      <c r="Z664" s="2"/>
      <c r="AA664" s="8"/>
    </row>
    <row r="665" spans="1:27">
      <c r="A665" s="8"/>
      <c r="D665" s="8"/>
      <c r="E665" s="8"/>
      <c r="F665" s="8" t="s">
        <v>1028</v>
      </c>
      <c r="G665" s="8"/>
      <c r="H665" s="8"/>
      <c r="I665" s="8"/>
      <c r="J665" s="8"/>
      <c r="K665" s="8"/>
      <c r="L665" s="8"/>
      <c r="M665" s="5">
        <v>0.8</v>
      </c>
      <c r="N665" s="8"/>
      <c r="O665" s="8"/>
      <c r="P665" s="8"/>
      <c r="Q665" s="8"/>
      <c r="R665" s="8"/>
      <c r="S665" s="8">
        <v>3.5847389820709653E-2</v>
      </c>
      <c r="T665" s="8"/>
      <c r="U665" s="8"/>
      <c r="V665" s="8"/>
      <c r="W665" s="8"/>
      <c r="X665" s="8"/>
      <c r="Y665" s="8"/>
      <c r="Z665" s="2"/>
      <c r="AA665" s="8"/>
    </row>
    <row r="666" spans="1:27" s="17" customFormat="1" ht="13.15" customHeight="1">
      <c r="A666" s="8"/>
      <c r="B666" s="8"/>
      <c r="C666" s="8"/>
      <c r="D666" s="8"/>
      <c r="E666" s="8"/>
      <c r="F666" s="8" t="s">
        <v>369</v>
      </c>
      <c r="G666" s="8"/>
      <c r="H666" s="8"/>
      <c r="I666" s="8"/>
      <c r="J666" s="8"/>
      <c r="K666" s="8"/>
      <c r="L666" s="8"/>
      <c r="M666" s="5">
        <v>0.8</v>
      </c>
      <c r="N666" s="8"/>
      <c r="O666" s="8"/>
      <c r="P666" s="8"/>
      <c r="Q666" s="8"/>
      <c r="R666" s="8"/>
      <c r="S666" s="8">
        <v>4.5295117808116911</v>
      </c>
      <c r="T666" s="8"/>
      <c r="U666" s="8"/>
      <c r="V666" s="8"/>
      <c r="W666" s="8"/>
      <c r="X666" s="8"/>
      <c r="Y666" s="8"/>
      <c r="Z666" s="16"/>
      <c r="AA666" s="8"/>
    </row>
    <row r="667" spans="1:27" s="17" customFormat="1" ht="13.15" customHeight="1">
      <c r="A667" s="8"/>
      <c r="B667" s="8"/>
      <c r="C667" s="8"/>
      <c r="D667" s="8"/>
      <c r="E667" s="8"/>
      <c r="F667" s="8" t="s">
        <v>963</v>
      </c>
      <c r="G667" s="8"/>
      <c r="H667" s="8"/>
      <c r="I667" s="8"/>
      <c r="J667" s="8"/>
      <c r="K667" s="8"/>
      <c r="L667" s="8"/>
      <c r="M667" s="5">
        <v>0.8</v>
      </c>
      <c r="N667" s="8"/>
      <c r="O667" s="8"/>
      <c r="P667" s="8"/>
      <c r="Q667" s="8"/>
      <c r="R667" s="8"/>
      <c r="S667" s="8">
        <v>18.794089891370529</v>
      </c>
      <c r="T667" s="8"/>
      <c r="U667" s="8"/>
      <c r="V667" s="8"/>
      <c r="W667" s="8"/>
      <c r="X667" s="8"/>
      <c r="Y667" s="8"/>
      <c r="Z667" s="16"/>
      <c r="AA667" s="8"/>
    </row>
    <row r="668" spans="1:27" s="17" customFormat="1" ht="13.15" customHeight="1">
      <c r="A668" s="8"/>
      <c r="B668" s="8"/>
      <c r="C668" s="8"/>
      <c r="D668" s="8"/>
      <c r="E668" s="8"/>
      <c r="F668" s="8" t="s">
        <v>1025</v>
      </c>
      <c r="G668" s="8"/>
      <c r="H668" s="8"/>
      <c r="I668" s="8"/>
      <c r="J668" s="8"/>
      <c r="K668" s="8"/>
      <c r="L668" s="8"/>
      <c r="M668" s="5">
        <v>0.8</v>
      </c>
      <c r="N668" s="8"/>
      <c r="O668" s="8"/>
      <c r="P668" s="8"/>
      <c r="Q668" s="8"/>
      <c r="R668" s="8"/>
      <c r="S668" s="8">
        <v>0.84426191524967531</v>
      </c>
      <c r="T668" s="8"/>
      <c r="U668" s="8"/>
      <c r="V668" s="8"/>
      <c r="W668" s="8"/>
      <c r="X668" s="8"/>
      <c r="Y668" s="8"/>
      <c r="Z668" s="16"/>
      <c r="AA668" s="8"/>
    </row>
    <row r="669" spans="1:27" s="17" customFormat="1" ht="13.15" customHeight="1">
      <c r="A669" s="8"/>
      <c r="B669" s="8"/>
      <c r="C669" s="8"/>
      <c r="D669" s="8"/>
      <c r="E669" s="8"/>
      <c r="F669" s="8" t="s">
        <v>962</v>
      </c>
      <c r="G669" s="8"/>
      <c r="H669" s="8"/>
      <c r="I669" s="8"/>
      <c r="J669" s="8"/>
      <c r="K669" s="8"/>
      <c r="L669" s="8"/>
      <c r="M669" s="5">
        <v>0.8</v>
      </c>
      <c r="N669" s="8"/>
      <c r="O669" s="8"/>
      <c r="P669" s="8"/>
      <c r="Q669" s="8"/>
      <c r="R669" s="8"/>
      <c r="S669" s="8">
        <v>6.793972102261737</v>
      </c>
      <c r="T669" s="8"/>
      <c r="U669" s="7"/>
      <c r="V669" s="7"/>
      <c r="W669" s="7"/>
      <c r="X669" s="7"/>
      <c r="Y669" s="7"/>
      <c r="Z669" s="16"/>
      <c r="AA669" s="8"/>
    </row>
    <row r="670" spans="1:27" ht="15">
      <c r="A670" s="7"/>
      <c r="B670" s="7"/>
      <c r="C670" s="7"/>
      <c r="D670" s="7"/>
      <c r="E670" s="7"/>
      <c r="F670" s="8" t="s">
        <v>1128</v>
      </c>
      <c r="G670" s="8"/>
      <c r="H670" s="8"/>
      <c r="I670" s="8"/>
      <c r="J670" s="8"/>
      <c r="K670" s="8"/>
      <c r="L670" s="8"/>
      <c r="M670" s="5">
        <v>0.8</v>
      </c>
      <c r="N670" s="8"/>
      <c r="O670" s="8"/>
      <c r="P670" s="8"/>
      <c r="Q670" s="8"/>
      <c r="R670" s="8"/>
      <c r="S670" s="8">
        <v>3.4193548387096775</v>
      </c>
      <c r="T670" s="7"/>
      <c r="U670" s="2"/>
      <c r="V670" s="2"/>
      <c r="W670" s="2"/>
      <c r="X670" s="2"/>
      <c r="Y670" s="2"/>
      <c r="Z670" s="8"/>
      <c r="AA670" s="8"/>
    </row>
    <row r="671" spans="1:27">
      <c r="A671" s="2"/>
      <c r="B671" s="2"/>
      <c r="C671" s="2"/>
      <c r="D671" s="2"/>
      <c r="E671" s="2"/>
      <c r="F671" s="16" t="s">
        <v>1812</v>
      </c>
      <c r="G671" s="2"/>
      <c r="H671" s="2"/>
      <c r="I671" s="2"/>
      <c r="J671" s="2"/>
      <c r="K671" s="2"/>
      <c r="L671" s="2"/>
      <c r="M671" s="5">
        <v>0.8</v>
      </c>
      <c r="N671" s="2"/>
      <c r="O671" s="2"/>
      <c r="P671" s="2"/>
      <c r="Q671" s="2"/>
      <c r="R671" s="2"/>
      <c r="S671" s="8">
        <v>662.4856901750378</v>
      </c>
      <c r="T671" s="2"/>
      <c r="U671" s="2"/>
      <c r="V671" s="2"/>
      <c r="W671" s="2"/>
      <c r="X671" s="2"/>
      <c r="Y671" s="2"/>
      <c r="Z671" s="8"/>
      <c r="AA671" s="8"/>
    </row>
    <row r="672" spans="1:27">
      <c r="A672" s="2"/>
      <c r="B672" s="2"/>
      <c r="C672" s="2"/>
      <c r="D672" s="2"/>
      <c r="E672" s="2"/>
      <c r="F672" s="16" t="s">
        <v>1506</v>
      </c>
      <c r="G672" s="2"/>
      <c r="H672" s="2"/>
      <c r="I672" s="2"/>
      <c r="J672" s="2"/>
      <c r="K672" s="2"/>
      <c r="L672" s="2"/>
      <c r="M672" s="5">
        <v>0.8</v>
      </c>
      <c r="N672" s="2"/>
      <c r="O672" s="2"/>
      <c r="P672" s="2"/>
      <c r="Q672" s="2"/>
      <c r="R672" s="2"/>
      <c r="S672" s="8">
        <v>956.35503966964336</v>
      </c>
      <c r="T672" s="2"/>
      <c r="U672" s="2"/>
      <c r="V672" s="2"/>
      <c r="W672" s="2"/>
      <c r="X672" s="2"/>
      <c r="Y672" s="2"/>
      <c r="Z672" s="8"/>
      <c r="AA672" s="8"/>
    </row>
    <row r="673" spans="1:26">
      <c r="A673" s="2"/>
      <c r="B673" s="2"/>
      <c r="C673" s="2"/>
      <c r="D673" s="2"/>
      <c r="E673" s="2"/>
      <c r="F673" s="16" t="s">
        <v>1101</v>
      </c>
      <c r="G673" s="2"/>
      <c r="H673" s="2"/>
      <c r="I673" s="2"/>
      <c r="J673" s="2"/>
      <c r="K673" s="2"/>
      <c r="L673" s="2"/>
      <c r="M673" s="5">
        <v>0.8</v>
      </c>
      <c r="N673" s="2"/>
      <c r="O673" s="2"/>
      <c r="P673" s="2"/>
      <c r="Q673" s="2"/>
      <c r="R673" s="2"/>
      <c r="S673" s="8">
        <v>935.08631355092427</v>
      </c>
      <c r="T673" s="2"/>
      <c r="U673" s="16"/>
      <c r="V673" s="16"/>
      <c r="W673" s="16"/>
      <c r="X673" s="16"/>
      <c r="Y673" s="16"/>
      <c r="Z673" s="8"/>
    </row>
    <row r="674" spans="1:26">
      <c r="A674" s="16"/>
      <c r="B674" s="6" t="str">
        <f>C1421</f>
        <v>ICNBLRDetH05</v>
      </c>
      <c r="C674" s="6" t="str">
        <f>D1421</f>
        <v>Construction Building Light Renovation Detached Houses-Energy Efficient</v>
      </c>
      <c r="D674" s="6" t="s">
        <v>1810</v>
      </c>
      <c r="E674" s="6" t="s">
        <v>181</v>
      </c>
      <c r="F674" s="6"/>
      <c r="G674" s="16"/>
      <c r="H674" s="5" t="s">
        <v>1811</v>
      </c>
      <c r="I674" s="16"/>
      <c r="J674" s="5">
        <v>2070</v>
      </c>
      <c r="K674" s="5">
        <v>0.95</v>
      </c>
      <c r="L674" s="5">
        <v>1</v>
      </c>
      <c r="M674" s="16"/>
      <c r="N674" s="16"/>
      <c r="O674" s="16"/>
      <c r="P674" s="16"/>
      <c r="Q674" s="16"/>
      <c r="R674" s="16"/>
      <c r="S674" s="78"/>
      <c r="T674" s="16"/>
      <c r="U674" s="5">
        <v>50</v>
      </c>
      <c r="V674" s="5">
        <v>1</v>
      </c>
      <c r="W674" s="5"/>
      <c r="X674" s="5"/>
      <c r="Y674" s="5">
        <v>2080</v>
      </c>
      <c r="Z674" s="8"/>
    </row>
    <row r="675" spans="1:26" ht="15">
      <c r="A675" s="8"/>
      <c r="D675" s="8"/>
      <c r="E675" s="8"/>
      <c r="F675" s="8" t="s">
        <v>1028</v>
      </c>
      <c r="G675" s="8"/>
      <c r="H675" s="8"/>
      <c r="I675" s="8"/>
      <c r="J675" s="8"/>
      <c r="K675" s="8"/>
      <c r="L675" s="8"/>
      <c r="M675" s="5">
        <v>0.8</v>
      </c>
      <c r="N675" s="8"/>
      <c r="O675" s="8"/>
      <c r="P675" s="8"/>
      <c r="Q675" s="8"/>
      <c r="R675" s="8"/>
      <c r="S675" s="8">
        <v>8.9780381728177261E-2</v>
      </c>
      <c r="T675" s="8"/>
      <c r="U675" s="8"/>
      <c r="V675" s="8"/>
      <c r="W675" s="8"/>
      <c r="X675" s="8"/>
      <c r="Y675" s="8"/>
      <c r="Z675" s="7"/>
    </row>
    <row r="676" spans="1:26">
      <c r="A676" s="8"/>
      <c r="B676" s="8"/>
      <c r="C676" s="8"/>
      <c r="D676" s="8"/>
      <c r="E676" s="8"/>
      <c r="F676" s="8" t="s">
        <v>369</v>
      </c>
      <c r="G676" s="8"/>
      <c r="H676" s="8"/>
      <c r="I676" s="8"/>
      <c r="J676" s="8"/>
      <c r="K676" s="8"/>
      <c r="L676" s="8"/>
      <c r="M676" s="5">
        <v>0.8</v>
      </c>
      <c r="N676" s="8"/>
      <c r="O676" s="8"/>
      <c r="P676" s="8"/>
      <c r="Q676" s="8"/>
      <c r="R676" s="8"/>
      <c r="S676" s="8">
        <v>14.337881450427144</v>
      </c>
      <c r="T676" s="8"/>
      <c r="U676" s="8"/>
      <c r="V676" s="8"/>
      <c r="W676" s="8"/>
      <c r="X676" s="8"/>
      <c r="Y676" s="8"/>
      <c r="Z676" s="2"/>
    </row>
    <row r="677" spans="1:26">
      <c r="A677" s="8"/>
      <c r="B677" s="8"/>
      <c r="C677" s="8"/>
      <c r="D677" s="8"/>
      <c r="E677" s="8"/>
      <c r="F677" s="8" t="s">
        <v>963</v>
      </c>
      <c r="G677" s="8"/>
      <c r="H677" s="8"/>
      <c r="I677" s="8"/>
      <c r="J677" s="8"/>
      <c r="K677" s="8"/>
      <c r="L677" s="8"/>
      <c r="M677" s="5">
        <v>0.8</v>
      </c>
      <c r="N677" s="8"/>
      <c r="O677" s="8"/>
      <c r="P677" s="8"/>
      <c r="Q677" s="8"/>
      <c r="R677" s="8"/>
      <c r="S677" s="8">
        <v>46.036794523046353</v>
      </c>
      <c r="T677" s="8"/>
      <c r="U677" s="8"/>
      <c r="V677" s="8"/>
      <c r="W677" s="8"/>
      <c r="X677" s="8"/>
      <c r="Y677" s="8"/>
      <c r="Z677" s="2"/>
    </row>
    <row r="678" spans="1:26">
      <c r="A678" s="8"/>
      <c r="B678" s="8"/>
      <c r="C678" s="8"/>
      <c r="D678" s="8"/>
      <c r="E678" s="8"/>
      <c r="F678" s="8" t="s">
        <v>1025</v>
      </c>
      <c r="G678" s="8"/>
      <c r="H678" s="8"/>
      <c r="I678" s="8"/>
      <c r="J678" s="8"/>
      <c r="K678" s="8"/>
      <c r="L678" s="8"/>
      <c r="M678" s="5">
        <v>0.8</v>
      </c>
      <c r="N678" s="8"/>
      <c r="O678" s="8"/>
      <c r="P678" s="8"/>
      <c r="Q678" s="8"/>
      <c r="R678" s="8"/>
      <c r="S678" s="8">
        <v>1.5349016047114341</v>
      </c>
      <c r="T678" s="8"/>
      <c r="U678" s="8"/>
      <c r="V678" s="8"/>
      <c r="W678" s="8"/>
      <c r="X678" s="8"/>
      <c r="Y678" s="8"/>
      <c r="Z678" s="2"/>
    </row>
    <row r="679" spans="1:26" s="17" customFormat="1" ht="13.15" customHeight="1">
      <c r="A679" s="8"/>
      <c r="B679" s="8"/>
      <c r="C679" s="8"/>
      <c r="D679" s="8"/>
      <c r="E679" s="8"/>
      <c r="F679" s="8" t="s">
        <v>962</v>
      </c>
      <c r="G679" s="8"/>
      <c r="H679" s="8"/>
      <c r="I679" s="8"/>
      <c r="J679" s="8"/>
      <c r="K679" s="8"/>
      <c r="L679" s="8"/>
      <c r="M679" s="5">
        <v>0.8</v>
      </c>
      <c r="N679" s="8"/>
      <c r="O679" s="8"/>
      <c r="P679" s="8"/>
      <c r="Q679" s="8"/>
      <c r="R679" s="8"/>
      <c r="S679" s="8">
        <v>18.242591275926344</v>
      </c>
      <c r="T679" s="8"/>
      <c r="U679" s="7"/>
      <c r="V679" s="7"/>
      <c r="W679" s="7"/>
      <c r="X679" s="7"/>
      <c r="Y679" s="7"/>
      <c r="Z679" s="16"/>
    </row>
    <row r="680" spans="1:26" s="17" customFormat="1" ht="13.15" customHeight="1">
      <c r="A680" s="7"/>
      <c r="B680" s="7"/>
      <c r="C680" s="7"/>
      <c r="D680" s="7"/>
      <c r="E680" s="7"/>
      <c r="F680" s="8" t="s">
        <v>1128</v>
      </c>
      <c r="G680" s="8"/>
      <c r="H680" s="8"/>
      <c r="I680" s="8"/>
      <c r="J680" s="8"/>
      <c r="K680" s="8"/>
      <c r="L680" s="8"/>
      <c r="M680" s="5">
        <v>0.8</v>
      </c>
      <c r="N680" s="8"/>
      <c r="O680" s="8"/>
      <c r="P680" s="8"/>
      <c r="Q680" s="8"/>
      <c r="R680" s="8"/>
      <c r="S680" s="8">
        <v>8.8333333333333339</v>
      </c>
      <c r="T680" s="7"/>
      <c r="U680" s="2"/>
      <c r="V680" s="2"/>
      <c r="W680" s="2"/>
      <c r="X680" s="2"/>
      <c r="Y680" s="2"/>
      <c r="Z680" s="16"/>
    </row>
    <row r="681" spans="1:26" s="17" customFormat="1" ht="13.15" customHeight="1">
      <c r="A681" s="2"/>
      <c r="B681" s="2"/>
      <c r="C681" s="2"/>
      <c r="D681" s="2"/>
      <c r="E681" s="2"/>
      <c r="F681" s="16" t="s">
        <v>1812</v>
      </c>
      <c r="G681" s="2"/>
      <c r="H681" s="2"/>
      <c r="I681" s="2"/>
      <c r="J681" s="2"/>
      <c r="K681" s="2"/>
      <c r="L681" s="2"/>
      <c r="M681" s="5">
        <v>0.8</v>
      </c>
      <c r="N681" s="2"/>
      <c r="O681" s="2"/>
      <c r="P681" s="2"/>
      <c r="Q681" s="2"/>
      <c r="R681" s="2"/>
      <c r="S681" s="8">
        <v>1711.4213662855143</v>
      </c>
      <c r="T681" s="2"/>
      <c r="U681" s="2"/>
      <c r="V681" s="2"/>
      <c r="W681" s="2"/>
      <c r="X681" s="2"/>
      <c r="Y681" s="2"/>
      <c r="Z681" s="16"/>
    </row>
    <row r="682" spans="1:26" s="17" customFormat="1" ht="13.15" customHeight="1">
      <c r="A682" s="2"/>
      <c r="B682" s="2"/>
      <c r="C682" s="2"/>
      <c r="D682" s="2"/>
      <c r="E682" s="2"/>
      <c r="F682" s="16" t="s">
        <v>1506</v>
      </c>
      <c r="G682" s="2"/>
      <c r="H682" s="2"/>
      <c r="I682" s="2"/>
      <c r="J682" s="2"/>
      <c r="K682" s="2"/>
      <c r="L682" s="2"/>
      <c r="M682" s="5">
        <v>0.8</v>
      </c>
      <c r="N682" s="2"/>
      <c r="O682" s="2"/>
      <c r="P682" s="2"/>
      <c r="Q682" s="2"/>
      <c r="R682" s="2"/>
      <c r="S682" s="8">
        <v>2470.5838524799119</v>
      </c>
      <c r="T682" s="2"/>
      <c r="U682" s="2"/>
      <c r="V682" s="2"/>
      <c r="W682" s="2"/>
      <c r="X682" s="2"/>
      <c r="Y682" s="2"/>
      <c r="Z682" s="16"/>
    </row>
    <row r="683" spans="1:26">
      <c r="A683" s="2"/>
      <c r="B683" s="2"/>
      <c r="C683" s="2"/>
      <c r="D683" s="2"/>
      <c r="E683" s="2"/>
      <c r="F683" s="16" t="s">
        <v>1101</v>
      </c>
      <c r="G683" s="2"/>
      <c r="H683" s="2"/>
      <c r="I683" s="2"/>
      <c r="J683" s="2"/>
      <c r="K683" s="2"/>
      <c r="L683" s="2"/>
      <c r="M683" s="5">
        <v>0.8</v>
      </c>
      <c r="N683" s="2"/>
      <c r="O683" s="2"/>
      <c r="P683" s="2"/>
      <c r="Q683" s="2"/>
      <c r="R683" s="2"/>
      <c r="S683" s="8">
        <v>2415.6396433398877</v>
      </c>
      <c r="T683" s="2"/>
      <c r="U683" s="16"/>
      <c r="V683" s="16"/>
      <c r="W683" s="16"/>
      <c r="X683" s="16"/>
      <c r="Y683" s="16"/>
      <c r="Z683" s="8"/>
    </row>
    <row r="684" spans="1:26">
      <c r="A684" s="16"/>
      <c r="B684" s="6" t="str">
        <f>C1422</f>
        <v>ICNBMRDetH05</v>
      </c>
      <c r="C684" s="6" t="str">
        <f>D1422</f>
        <v>Construction Building Medium Renovation Detached Houses-Energy Efficient</v>
      </c>
      <c r="D684" s="6" t="s">
        <v>1810</v>
      </c>
      <c r="E684" s="6" t="s">
        <v>181</v>
      </c>
      <c r="F684" s="6"/>
      <c r="G684" s="16"/>
      <c r="H684" s="5" t="s">
        <v>1811</v>
      </c>
      <c r="I684" s="16"/>
      <c r="J684" s="5">
        <v>2070</v>
      </c>
      <c r="K684" s="5">
        <v>0.95</v>
      </c>
      <c r="L684" s="5">
        <v>1</v>
      </c>
      <c r="M684" s="16"/>
      <c r="N684" s="16"/>
      <c r="O684" s="16"/>
      <c r="P684" s="16"/>
      <c r="Q684" s="16"/>
      <c r="R684" s="16"/>
      <c r="S684" s="78"/>
      <c r="T684" s="16"/>
      <c r="U684" s="5">
        <v>50</v>
      </c>
      <c r="V684" s="5">
        <v>1</v>
      </c>
      <c r="W684" s="5"/>
      <c r="X684" s="5"/>
      <c r="Y684" s="5">
        <v>2080</v>
      </c>
      <c r="Z684" s="8"/>
    </row>
    <row r="685" spans="1:26">
      <c r="A685" s="8"/>
      <c r="D685" s="8"/>
      <c r="E685" s="8"/>
      <c r="F685" s="8" t="s">
        <v>1028</v>
      </c>
      <c r="G685" s="8"/>
      <c r="H685" s="8"/>
      <c r="I685" s="8"/>
      <c r="J685" s="8"/>
      <c r="K685" s="8"/>
      <c r="L685" s="8"/>
      <c r="M685" s="5">
        <v>0.8</v>
      </c>
      <c r="N685" s="8"/>
      <c r="O685" s="8"/>
      <c r="P685" s="8"/>
      <c r="Q685" s="8"/>
      <c r="R685" s="8"/>
      <c r="S685" s="8">
        <v>2.7681613007111333E-2</v>
      </c>
      <c r="T685" s="8"/>
      <c r="U685" s="8"/>
      <c r="V685" s="8"/>
      <c r="W685" s="8"/>
      <c r="X685" s="8"/>
      <c r="Y685" s="8"/>
      <c r="Z685" s="8"/>
    </row>
    <row r="686" spans="1:26">
      <c r="A686" s="8"/>
      <c r="B686" s="8"/>
      <c r="C686" s="8"/>
      <c r="D686" s="8"/>
      <c r="E686" s="8"/>
      <c r="F686" s="8" t="s">
        <v>369</v>
      </c>
      <c r="G686" s="8"/>
      <c r="H686" s="8"/>
      <c r="I686" s="8"/>
      <c r="J686" s="8"/>
      <c r="K686" s="8"/>
      <c r="L686" s="8"/>
      <c r="M686" s="5">
        <v>0.8</v>
      </c>
      <c r="N686" s="8"/>
      <c r="O686" s="8"/>
      <c r="P686" s="8"/>
      <c r="Q686" s="8"/>
      <c r="R686" s="8"/>
      <c r="S686" s="8">
        <v>4.1337156331030167</v>
      </c>
      <c r="T686" s="8"/>
      <c r="U686" s="8"/>
      <c r="V686" s="8"/>
      <c r="W686" s="8"/>
      <c r="X686" s="8"/>
      <c r="Y686" s="8"/>
      <c r="Z686" s="8"/>
    </row>
    <row r="687" spans="1:26">
      <c r="A687" s="8"/>
      <c r="B687" s="8"/>
      <c r="C687" s="8"/>
      <c r="D687" s="8"/>
      <c r="E687" s="8"/>
      <c r="F687" s="8" t="s">
        <v>963</v>
      </c>
      <c r="G687" s="8"/>
      <c r="H687" s="8"/>
      <c r="I687" s="8"/>
      <c r="J687" s="8"/>
      <c r="K687" s="8"/>
      <c r="L687" s="8"/>
      <c r="M687" s="5">
        <v>0.8</v>
      </c>
      <c r="N687" s="8"/>
      <c r="O687" s="8"/>
      <c r="P687" s="8"/>
      <c r="Q687" s="8"/>
      <c r="R687" s="8"/>
      <c r="S687" s="8">
        <v>11.39420628952367</v>
      </c>
      <c r="T687" s="8"/>
      <c r="U687" s="8"/>
      <c r="V687" s="8"/>
      <c r="W687" s="8"/>
      <c r="X687" s="8"/>
      <c r="Y687" s="8"/>
      <c r="Z687" s="8"/>
    </row>
    <row r="688" spans="1:26" ht="15">
      <c r="A688" s="8"/>
      <c r="B688" s="8"/>
      <c r="C688" s="8"/>
      <c r="D688" s="8"/>
      <c r="E688" s="8"/>
      <c r="F688" s="8" t="s">
        <v>1025</v>
      </c>
      <c r="G688" s="8"/>
      <c r="H688" s="8"/>
      <c r="I688" s="8"/>
      <c r="J688" s="8"/>
      <c r="K688" s="8"/>
      <c r="L688" s="8"/>
      <c r="M688" s="5">
        <v>0.8</v>
      </c>
      <c r="N688" s="8"/>
      <c r="O688" s="8"/>
      <c r="P688" s="8"/>
      <c r="Q688" s="8"/>
      <c r="R688" s="8"/>
      <c r="S688" s="8">
        <v>0.35966209408172845</v>
      </c>
      <c r="T688" s="8"/>
      <c r="U688" s="8"/>
      <c r="V688" s="8"/>
      <c r="W688" s="8"/>
      <c r="X688" s="8"/>
      <c r="Y688" s="8"/>
      <c r="Z688" s="7"/>
    </row>
    <row r="689" spans="1:26" ht="15">
      <c r="A689" s="8"/>
      <c r="B689" s="8"/>
      <c r="C689" s="8"/>
      <c r="D689" s="8"/>
      <c r="E689" s="8"/>
      <c r="F689" s="8" t="s">
        <v>962</v>
      </c>
      <c r="G689" s="8"/>
      <c r="H689" s="8"/>
      <c r="I689" s="8"/>
      <c r="J689" s="8"/>
      <c r="K689" s="8"/>
      <c r="L689" s="8"/>
      <c r="M689" s="5">
        <v>0.8</v>
      </c>
      <c r="N689" s="8"/>
      <c r="O689" s="8"/>
      <c r="P689" s="8"/>
      <c r="Q689" s="8"/>
      <c r="R689" s="8"/>
      <c r="S689" s="8">
        <v>4.8878301328880207</v>
      </c>
      <c r="T689" s="8"/>
      <c r="U689" s="7"/>
      <c r="V689" s="7"/>
      <c r="W689" s="7"/>
      <c r="X689" s="7"/>
      <c r="Y689" s="7"/>
      <c r="Z689" s="2"/>
    </row>
    <row r="690" spans="1:26" ht="15">
      <c r="A690" s="7"/>
      <c r="B690" s="7"/>
      <c r="C690" s="7"/>
      <c r="D690" s="7"/>
      <c r="E690" s="7"/>
      <c r="F690" s="8" t="s">
        <v>1128</v>
      </c>
      <c r="G690" s="8"/>
      <c r="H690" s="8"/>
      <c r="I690" s="8"/>
      <c r="J690" s="8"/>
      <c r="K690" s="8"/>
      <c r="L690" s="8"/>
      <c r="M690" s="5">
        <v>0.8</v>
      </c>
      <c r="N690" s="8"/>
      <c r="O690" s="8"/>
      <c r="P690" s="8"/>
      <c r="Q690" s="8"/>
      <c r="R690" s="8"/>
      <c r="S690" s="8">
        <v>8.8333333333333339</v>
      </c>
      <c r="T690" s="7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16" t="s">
        <v>1812</v>
      </c>
      <c r="G691" s="2"/>
      <c r="H691" s="2"/>
      <c r="I691" s="2"/>
      <c r="J691" s="2"/>
      <c r="K691" s="2"/>
      <c r="L691" s="2"/>
      <c r="M691" s="5">
        <v>0.8</v>
      </c>
      <c r="N691" s="2"/>
      <c r="O691" s="2"/>
      <c r="P691" s="2"/>
      <c r="Q691" s="2"/>
      <c r="R691" s="2"/>
      <c r="S691" s="8">
        <v>1711.4213662855143</v>
      </c>
      <c r="T691" s="2"/>
      <c r="U691" s="2"/>
      <c r="V691" s="2"/>
      <c r="W691" s="2"/>
      <c r="X691" s="2"/>
      <c r="Y691" s="2"/>
      <c r="Z691" s="2"/>
    </row>
    <row r="692" spans="1:26" s="17" customFormat="1" ht="13.15" customHeight="1">
      <c r="A692" s="2"/>
      <c r="B692" s="2"/>
      <c r="C692" s="2"/>
      <c r="D692" s="2"/>
      <c r="E692" s="2"/>
      <c r="F692" s="16" t="s">
        <v>1506</v>
      </c>
      <c r="G692" s="2"/>
      <c r="H692" s="2"/>
      <c r="I692" s="2"/>
      <c r="J692" s="2"/>
      <c r="K692" s="2"/>
      <c r="L692" s="2"/>
      <c r="M692" s="5">
        <v>0.8</v>
      </c>
      <c r="N692" s="2"/>
      <c r="O692" s="2"/>
      <c r="P692" s="2"/>
      <c r="Q692" s="2"/>
      <c r="R692" s="2"/>
      <c r="S692" s="8">
        <v>2470.5838524799119</v>
      </c>
      <c r="T692" s="2"/>
      <c r="U692" s="2"/>
      <c r="V692" s="2"/>
      <c r="W692" s="2"/>
      <c r="X692" s="2"/>
      <c r="Y692" s="2"/>
      <c r="Z692" s="16"/>
    </row>
    <row r="693" spans="1:26">
      <c r="A693" s="2"/>
      <c r="B693" s="2"/>
      <c r="C693" s="2"/>
      <c r="D693" s="2"/>
      <c r="E693" s="2"/>
      <c r="F693" s="16" t="s">
        <v>1101</v>
      </c>
      <c r="G693" s="2"/>
      <c r="H693" s="2"/>
      <c r="I693" s="2"/>
      <c r="J693" s="2"/>
      <c r="K693" s="2"/>
      <c r="L693" s="2"/>
      <c r="M693" s="5">
        <v>0.8</v>
      </c>
      <c r="N693" s="2"/>
      <c r="O693" s="2"/>
      <c r="P693" s="2"/>
      <c r="Q693" s="2"/>
      <c r="R693" s="2"/>
      <c r="S693" s="8">
        <v>2415.6396433398877</v>
      </c>
      <c r="T693" s="2"/>
      <c r="U693" s="16"/>
      <c r="V693" s="16"/>
      <c r="W693" s="16"/>
      <c r="X693" s="16"/>
      <c r="Y693" s="16"/>
      <c r="Z693" s="8"/>
    </row>
    <row r="694" spans="1:26">
      <c r="A694" s="16"/>
      <c r="B694" s="6" t="str">
        <f>C1423</f>
        <v>ICNBFRDetH05</v>
      </c>
      <c r="C694" s="6" t="str">
        <f>D1423</f>
        <v>Construction Building Full Renovation Detached Houses-Energy Efficient</v>
      </c>
      <c r="D694" s="6" t="s">
        <v>1810</v>
      </c>
      <c r="E694" s="6" t="s">
        <v>181</v>
      </c>
      <c r="F694" s="6"/>
      <c r="G694" s="16"/>
      <c r="H694" s="5" t="s">
        <v>1811</v>
      </c>
      <c r="I694" s="16"/>
      <c r="J694" s="5">
        <v>2070</v>
      </c>
      <c r="K694" s="5">
        <v>0.95</v>
      </c>
      <c r="L694" s="5">
        <v>1</v>
      </c>
      <c r="M694" s="16"/>
      <c r="N694" s="16"/>
      <c r="O694" s="16"/>
      <c r="P694" s="16"/>
      <c r="Q694" s="16"/>
      <c r="R694" s="16"/>
      <c r="S694" s="78"/>
      <c r="T694" s="16"/>
      <c r="U694" s="5">
        <v>50</v>
      </c>
      <c r="V694" s="5">
        <v>1</v>
      </c>
      <c r="W694" s="5"/>
      <c r="X694" s="5"/>
      <c r="Y694" s="5">
        <v>2080</v>
      </c>
      <c r="Z694" s="8"/>
    </row>
    <row r="695" spans="1:26">
      <c r="A695" s="8"/>
      <c r="C695" s="8"/>
      <c r="D695" s="8"/>
      <c r="E695" s="8"/>
      <c r="F695" s="8" t="s">
        <v>1028</v>
      </c>
      <c r="G695" s="8"/>
      <c r="H695" s="8"/>
      <c r="I695" s="8"/>
      <c r="J695" s="8"/>
      <c r="K695" s="8"/>
      <c r="L695" s="8"/>
      <c r="M695" s="5">
        <v>0.8</v>
      </c>
      <c r="N695" s="8"/>
      <c r="O695" s="8"/>
      <c r="P695" s="8"/>
      <c r="Q695" s="8"/>
      <c r="R695" s="8"/>
      <c r="S695" s="8">
        <v>2.7269896901533125E-3</v>
      </c>
      <c r="T695" s="8"/>
      <c r="U695" s="8"/>
      <c r="V695" s="8"/>
      <c r="W695" s="8"/>
      <c r="X695" s="8"/>
      <c r="Y695" s="8"/>
      <c r="Z695" s="8"/>
    </row>
    <row r="696" spans="1:26">
      <c r="A696" s="8"/>
      <c r="B696" s="8"/>
      <c r="C696" s="8"/>
      <c r="D696" s="8"/>
      <c r="E696" s="8"/>
      <c r="F696" s="8" t="s">
        <v>369</v>
      </c>
      <c r="G696" s="8"/>
      <c r="H696" s="8"/>
      <c r="I696" s="8"/>
      <c r="J696" s="8"/>
      <c r="K696" s="8"/>
      <c r="L696" s="8"/>
      <c r="M696" s="5">
        <v>0.8</v>
      </c>
      <c r="N696" s="8"/>
      <c r="O696" s="8"/>
      <c r="P696" s="8"/>
      <c r="Q696" s="8"/>
      <c r="R696" s="8"/>
      <c r="S696" s="8">
        <v>0.55141187746930354</v>
      </c>
      <c r="T696" s="8"/>
      <c r="U696" s="8"/>
      <c r="V696" s="8"/>
      <c r="W696" s="8"/>
      <c r="X696" s="8"/>
      <c r="Y696" s="8"/>
      <c r="Z696" s="8"/>
    </row>
    <row r="697" spans="1:26">
      <c r="A697" s="8"/>
      <c r="B697" s="8"/>
      <c r="C697" s="8"/>
      <c r="D697" s="8"/>
      <c r="E697" s="8"/>
      <c r="F697" s="8" t="s">
        <v>963</v>
      </c>
      <c r="G697" s="8"/>
      <c r="H697" s="8"/>
      <c r="I697" s="8"/>
      <c r="J697" s="8"/>
      <c r="K697" s="8"/>
      <c r="L697" s="8"/>
      <c r="M697" s="5">
        <v>0.8</v>
      </c>
      <c r="N697" s="8"/>
      <c r="O697" s="8"/>
      <c r="P697" s="8"/>
      <c r="Q697" s="8"/>
      <c r="R697" s="8"/>
      <c r="S697" s="8">
        <v>1.4281596395454075</v>
      </c>
      <c r="T697" s="8"/>
      <c r="U697" s="8"/>
      <c r="V697" s="8"/>
      <c r="W697" s="8"/>
      <c r="X697" s="8"/>
      <c r="Y697" s="8"/>
      <c r="Z697" s="8"/>
    </row>
    <row r="698" spans="1:26" ht="15">
      <c r="A698" s="8"/>
      <c r="B698" s="8"/>
      <c r="C698" s="8"/>
      <c r="D698" s="8"/>
      <c r="E698" s="8"/>
      <c r="F698" s="8" t="s">
        <v>1025</v>
      </c>
      <c r="G698" s="8"/>
      <c r="H698" s="8"/>
      <c r="I698" s="8"/>
      <c r="J698" s="8"/>
      <c r="K698" s="8"/>
      <c r="L698" s="8"/>
      <c r="M698" s="5">
        <v>0.8</v>
      </c>
      <c r="N698" s="8"/>
      <c r="O698" s="8"/>
      <c r="P698" s="8"/>
      <c r="Q698" s="8"/>
      <c r="R698" s="8"/>
      <c r="S698" s="8">
        <v>4.9764322969922607E-2</v>
      </c>
      <c r="T698" s="8"/>
      <c r="U698" s="8"/>
      <c r="V698" s="8"/>
      <c r="W698" s="8"/>
      <c r="X698" s="8"/>
      <c r="Y698" s="8"/>
      <c r="Z698" s="7"/>
    </row>
    <row r="699" spans="1:26" ht="15">
      <c r="A699" s="8"/>
      <c r="B699" s="8"/>
      <c r="C699" s="8"/>
      <c r="D699" s="8"/>
      <c r="E699" s="8"/>
      <c r="F699" s="8" t="s">
        <v>962</v>
      </c>
      <c r="G699" s="8"/>
      <c r="H699" s="8"/>
      <c r="I699" s="8"/>
      <c r="J699" s="8"/>
      <c r="K699" s="8"/>
      <c r="L699" s="8"/>
      <c r="M699" s="5">
        <v>0.8</v>
      </c>
      <c r="N699" s="8"/>
      <c r="O699" s="8"/>
      <c r="P699" s="8"/>
      <c r="Q699" s="8"/>
      <c r="R699" s="8"/>
      <c r="S699" s="8">
        <v>0.65720153783206536</v>
      </c>
      <c r="T699" s="8"/>
      <c r="U699" s="7"/>
      <c r="V699" s="7"/>
      <c r="W699" s="7"/>
      <c r="X699" s="7"/>
      <c r="Y699" s="7"/>
      <c r="Z699" s="2"/>
    </row>
    <row r="700" spans="1:26" ht="15">
      <c r="A700" s="7"/>
      <c r="B700" s="7"/>
      <c r="C700" s="7"/>
      <c r="D700" s="7"/>
      <c r="E700" s="7"/>
      <c r="F700" s="8" t="s">
        <v>1128</v>
      </c>
      <c r="G700" s="8"/>
      <c r="H700" s="8"/>
      <c r="I700" s="8"/>
      <c r="J700" s="8"/>
      <c r="K700" s="8"/>
      <c r="L700" s="8"/>
      <c r="M700" s="5">
        <v>0.8</v>
      </c>
      <c r="N700" s="8"/>
      <c r="O700" s="8"/>
      <c r="P700" s="8"/>
      <c r="Q700" s="8"/>
      <c r="R700" s="8"/>
      <c r="S700" s="8">
        <v>8.8333333333333339</v>
      </c>
      <c r="T700" s="7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16" t="s">
        <v>1812</v>
      </c>
      <c r="G701" s="2"/>
      <c r="H701" s="2"/>
      <c r="I701" s="2"/>
      <c r="J701" s="2"/>
      <c r="K701" s="2"/>
      <c r="L701" s="2"/>
      <c r="M701" s="5">
        <v>0.8</v>
      </c>
      <c r="N701" s="2"/>
      <c r="O701" s="2"/>
      <c r="P701" s="2"/>
      <c r="Q701" s="2"/>
      <c r="R701" s="2"/>
      <c r="S701" s="8">
        <v>1711.4213662855143</v>
      </c>
      <c r="T701" s="2"/>
      <c r="U701" s="2"/>
      <c r="V701" s="2"/>
      <c r="W701" s="2"/>
      <c r="X701" s="2"/>
      <c r="Y701" s="2"/>
      <c r="Z701" s="2"/>
    </row>
    <row r="702" spans="1:26" s="17" customFormat="1" ht="13.15" customHeight="1">
      <c r="A702" s="2"/>
      <c r="B702" s="2"/>
      <c r="C702" s="2"/>
      <c r="D702" s="2"/>
      <c r="E702" s="2"/>
      <c r="F702" s="16" t="s">
        <v>1506</v>
      </c>
      <c r="G702" s="2"/>
      <c r="H702" s="2"/>
      <c r="I702" s="2"/>
      <c r="J702" s="2"/>
      <c r="K702" s="2"/>
      <c r="L702" s="2"/>
      <c r="M702" s="5">
        <v>0.8</v>
      </c>
      <c r="N702" s="2"/>
      <c r="O702" s="2"/>
      <c r="P702" s="2"/>
      <c r="Q702" s="2"/>
      <c r="R702" s="2"/>
      <c r="S702" s="8">
        <v>2470.5838524799119</v>
      </c>
      <c r="T702" s="2"/>
      <c r="U702" s="2"/>
      <c r="V702" s="2"/>
      <c r="W702" s="2"/>
      <c r="X702" s="2"/>
      <c r="Y702" s="2"/>
      <c r="Z702" s="16"/>
    </row>
    <row r="703" spans="1:26">
      <c r="A703" s="2"/>
      <c r="B703" s="2"/>
      <c r="C703" s="2"/>
      <c r="D703" s="2"/>
      <c r="E703" s="2"/>
      <c r="F703" s="16" t="s">
        <v>1101</v>
      </c>
      <c r="G703" s="2"/>
      <c r="H703" s="2"/>
      <c r="I703" s="2"/>
      <c r="J703" s="2"/>
      <c r="K703" s="2"/>
      <c r="L703" s="2"/>
      <c r="M703" s="5">
        <v>0.8</v>
      </c>
      <c r="N703" s="2"/>
      <c r="O703" s="2"/>
      <c r="P703" s="2"/>
      <c r="Q703" s="2"/>
      <c r="R703" s="2"/>
      <c r="S703" s="8">
        <v>2415.6396433398877</v>
      </c>
      <c r="T703" s="2"/>
      <c r="U703" s="16"/>
      <c r="V703" s="16"/>
      <c r="W703" s="16"/>
      <c r="X703" s="16"/>
      <c r="Y703" s="16"/>
      <c r="Z703" s="8"/>
    </row>
    <row r="704" spans="1:26">
      <c r="A704" s="16"/>
      <c r="B704" s="6" t="str">
        <f>C1438</f>
        <v>ICNBNEDetH15</v>
      </c>
      <c r="C704" s="6" t="str">
        <f>D1438</f>
        <v>Construction Building New Detached Houses-Energy Shift</v>
      </c>
      <c r="D704" s="6" t="s">
        <v>1810</v>
      </c>
      <c r="E704" s="6" t="s">
        <v>181</v>
      </c>
      <c r="F704" s="6"/>
      <c r="G704" s="16"/>
      <c r="H704" s="5" t="s">
        <v>1811</v>
      </c>
      <c r="I704" s="16"/>
      <c r="J704" s="5">
        <v>2070</v>
      </c>
      <c r="K704" s="5">
        <v>0.95</v>
      </c>
      <c r="L704" s="5">
        <v>1</v>
      </c>
      <c r="M704" s="16"/>
      <c r="N704" s="16"/>
      <c r="O704" s="16"/>
      <c r="P704" s="16"/>
      <c r="Q704" s="16"/>
      <c r="R704" s="16"/>
      <c r="S704" s="10"/>
      <c r="T704" s="16"/>
      <c r="U704" s="5">
        <v>50</v>
      </c>
      <c r="V704" s="5">
        <v>1</v>
      </c>
      <c r="W704" s="5"/>
      <c r="X704" s="5"/>
      <c r="Y704" s="5">
        <v>2080</v>
      </c>
      <c r="Z704" s="8"/>
    </row>
    <row r="705" spans="1:26" ht="15">
      <c r="A705" s="8"/>
      <c r="C705" s="8"/>
      <c r="D705" s="8"/>
      <c r="E705" s="8"/>
      <c r="F705" s="8" t="s">
        <v>962</v>
      </c>
      <c r="G705" s="8"/>
      <c r="H705" s="8"/>
      <c r="I705" s="8"/>
      <c r="J705" s="8"/>
      <c r="K705" s="8"/>
      <c r="L705" s="8"/>
      <c r="M705" s="5">
        <v>0.89</v>
      </c>
      <c r="N705" s="8"/>
      <c r="O705" s="8"/>
      <c r="P705" s="8"/>
      <c r="Q705" s="8"/>
      <c r="R705" s="8"/>
      <c r="S705" s="8">
        <v>6.793972102261737</v>
      </c>
      <c r="T705" s="8"/>
      <c r="U705" s="7"/>
      <c r="V705" s="7"/>
      <c r="W705" s="7"/>
      <c r="X705" s="7"/>
      <c r="Y705" s="7"/>
      <c r="Z705" s="2"/>
    </row>
    <row r="706" spans="1:26">
      <c r="A706" s="16"/>
      <c r="B706" s="6" t="str">
        <f>C1439</f>
        <v>ICNBLRDetH15</v>
      </c>
      <c r="C706" s="6" t="str">
        <f>D1439</f>
        <v>Construction Building Light Renovation Detached Houses-Energy Shift</v>
      </c>
      <c r="D706" s="6" t="s">
        <v>1810</v>
      </c>
      <c r="E706" s="6" t="s">
        <v>181</v>
      </c>
      <c r="F706" s="6"/>
      <c r="G706" s="16"/>
      <c r="H706" s="5" t="s">
        <v>1811</v>
      </c>
      <c r="I706" s="16"/>
      <c r="J706" s="5">
        <v>2070</v>
      </c>
      <c r="K706" s="5">
        <v>0.95</v>
      </c>
      <c r="L706" s="5">
        <v>1</v>
      </c>
      <c r="M706" s="16"/>
      <c r="N706" s="16"/>
      <c r="O706" s="16"/>
      <c r="P706" s="16"/>
      <c r="Q706" s="16"/>
      <c r="R706" s="16"/>
      <c r="S706" s="10"/>
      <c r="T706" s="16"/>
      <c r="U706" s="5">
        <v>50</v>
      </c>
      <c r="V706" s="5">
        <v>1</v>
      </c>
      <c r="W706" s="5"/>
      <c r="X706" s="5"/>
      <c r="Y706" s="5">
        <v>2080</v>
      </c>
      <c r="Z706" s="8"/>
    </row>
    <row r="707" spans="1:26" ht="15">
      <c r="A707" s="8"/>
      <c r="B707" s="8"/>
      <c r="C707" s="8"/>
      <c r="D707" s="8"/>
      <c r="E707" s="8"/>
      <c r="F707" s="8" t="s">
        <v>962</v>
      </c>
      <c r="G707" s="8"/>
      <c r="H707" s="8"/>
      <c r="I707" s="8"/>
      <c r="J707" s="8"/>
      <c r="K707" s="8"/>
      <c r="L707" s="8"/>
      <c r="M707" s="5">
        <v>0.89</v>
      </c>
      <c r="N707" s="8"/>
      <c r="O707" s="8"/>
      <c r="P707" s="8"/>
      <c r="Q707" s="8"/>
      <c r="R707" s="8"/>
      <c r="S707" s="8">
        <v>18.242591275926344</v>
      </c>
      <c r="T707" s="8"/>
      <c r="U707" s="7"/>
      <c r="V707" s="7"/>
      <c r="W707" s="7"/>
      <c r="X707" s="7"/>
      <c r="Y707" s="7"/>
      <c r="Z707" s="2"/>
    </row>
    <row r="708" spans="1:26">
      <c r="A708" s="16"/>
      <c r="B708" s="6" t="str">
        <f>C1440</f>
        <v>ICNBMRDetH15</v>
      </c>
      <c r="C708" s="6" t="str">
        <f>D1440</f>
        <v>Construction Building Medium Renovation Detached Houses-Energy Shift</v>
      </c>
      <c r="D708" s="6" t="s">
        <v>1810</v>
      </c>
      <c r="E708" s="6" t="s">
        <v>181</v>
      </c>
      <c r="F708" s="6"/>
      <c r="G708" s="16"/>
      <c r="H708" s="5" t="s">
        <v>1811</v>
      </c>
      <c r="I708" s="16"/>
      <c r="J708" s="5">
        <v>2070</v>
      </c>
      <c r="K708" s="5">
        <v>0.95</v>
      </c>
      <c r="L708" s="5">
        <v>1</v>
      </c>
      <c r="M708" s="16"/>
      <c r="N708" s="16"/>
      <c r="O708" s="16"/>
      <c r="P708" s="16"/>
      <c r="Q708" s="16"/>
      <c r="R708" s="16"/>
      <c r="S708" s="10"/>
      <c r="T708" s="16"/>
      <c r="U708" s="5">
        <v>50</v>
      </c>
      <c r="V708" s="5">
        <v>1</v>
      </c>
      <c r="W708" s="5"/>
      <c r="X708" s="5"/>
      <c r="Y708" s="5">
        <v>2080</v>
      </c>
      <c r="Z708" s="8"/>
    </row>
    <row r="709" spans="1:26" ht="15">
      <c r="A709" s="8"/>
      <c r="B709" s="8"/>
      <c r="C709" s="8"/>
      <c r="D709" s="8"/>
      <c r="E709" s="8"/>
      <c r="F709" s="8" t="s">
        <v>962</v>
      </c>
      <c r="G709" s="8"/>
      <c r="H709" s="8"/>
      <c r="I709" s="8"/>
      <c r="J709" s="8"/>
      <c r="K709" s="8"/>
      <c r="L709" s="8"/>
      <c r="M709" s="5">
        <v>0.89</v>
      </c>
      <c r="N709" s="8"/>
      <c r="O709" s="8"/>
      <c r="P709" s="8"/>
      <c r="Q709" s="8"/>
      <c r="R709" s="8"/>
      <c r="S709" s="8">
        <v>4.8878301328880207</v>
      </c>
      <c r="T709" s="8"/>
      <c r="U709" s="7"/>
      <c r="V709" s="7"/>
      <c r="W709" s="7"/>
      <c r="X709" s="7"/>
      <c r="Y709" s="7"/>
      <c r="Z709" s="2"/>
    </row>
    <row r="710" spans="1:26">
      <c r="A710" s="16"/>
      <c r="B710" s="6" t="str">
        <f>C1441</f>
        <v>ICNBFRDetH15</v>
      </c>
      <c r="C710" s="6" t="str">
        <f>D1441</f>
        <v>Construction Building Full Renovation Detached Houses-Energy Shift</v>
      </c>
      <c r="D710" s="6" t="s">
        <v>1810</v>
      </c>
      <c r="E710" s="6" t="s">
        <v>181</v>
      </c>
      <c r="F710" s="6"/>
      <c r="G710" s="16"/>
      <c r="H710" s="5" t="s">
        <v>1811</v>
      </c>
      <c r="I710" s="16"/>
      <c r="J710" s="5">
        <v>2070</v>
      </c>
      <c r="K710" s="5">
        <v>0.95</v>
      </c>
      <c r="L710" s="5">
        <v>1</v>
      </c>
      <c r="M710" s="16"/>
      <c r="N710" s="16"/>
      <c r="O710" s="16"/>
      <c r="P710" s="16"/>
      <c r="Q710" s="16"/>
      <c r="R710" s="16"/>
      <c r="S710" s="10"/>
      <c r="T710" s="16"/>
      <c r="U710" s="5">
        <v>50</v>
      </c>
      <c r="V710" s="5">
        <v>1</v>
      </c>
      <c r="W710" s="5"/>
      <c r="X710" s="5"/>
      <c r="Y710" s="5">
        <v>2080</v>
      </c>
      <c r="Z710" s="8"/>
    </row>
    <row r="711" spans="1:26" ht="15">
      <c r="A711" s="8"/>
      <c r="B711" s="8"/>
      <c r="C711" s="8"/>
      <c r="D711" s="8"/>
      <c r="E711" s="8"/>
      <c r="F711" s="8" t="s">
        <v>962</v>
      </c>
      <c r="G711" s="8"/>
      <c r="H711" s="8"/>
      <c r="I711" s="8"/>
      <c r="J711" s="8"/>
      <c r="K711" s="8"/>
      <c r="L711" s="8"/>
      <c r="M711" s="5">
        <v>0.89</v>
      </c>
      <c r="N711" s="8"/>
      <c r="O711" s="8"/>
      <c r="P711" s="8"/>
      <c r="Q711" s="8"/>
      <c r="R711" s="8"/>
      <c r="S711" s="8">
        <v>0.65720153783206536</v>
      </c>
      <c r="T711" s="8"/>
      <c r="U711" s="7"/>
      <c r="V711" s="7"/>
      <c r="W711" s="7"/>
      <c r="X711" s="7"/>
      <c r="Y711" s="7"/>
      <c r="Z711" s="2"/>
    </row>
    <row r="712" spans="1:26" s="17" customFormat="1" ht="13.15" customHeight="1">
      <c r="A712" s="16"/>
      <c r="B712" s="6" t="str">
        <f>C1406</f>
        <v>ICNBNESDtH01</v>
      </c>
      <c r="C712" s="6" t="str">
        <f>D1406</f>
        <v>Construction Building New Semi-Detached Houses</v>
      </c>
      <c r="D712" s="6" t="s">
        <v>1810</v>
      </c>
      <c r="E712" s="6" t="s">
        <v>181</v>
      </c>
      <c r="F712" s="6"/>
      <c r="G712" s="16"/>
      <c r="H712" s="5" t="s">
        <v>1813</v>
      </c>
      <c r="I712" s="16"/>
      <c r="J712" s="5">
        <v>2020</v>
      </c>
      <c r="K712" s="5">
        <v>0.95</v>
      </c>
      <c r="L712" s="5">
        <v>1</v>
      </c>
      <c r="M712" s="16"/>
      <c r="N712" s="16"/>
      <c r="O712" s="16"/>
      <c r="P712" s="16"/>
      <c r="Q712" s="16"/>
      <c r="R712" s="16"/>
      <c r="S712" s="78"/>
      <c r="T712" s="16"/>
      <c r="U712" s="5">
        <v>50</v>
      </c>
      <c r="V712" s="5">
        <v>1</v>
      </c>
      <c r="W712" s="5"/>
      <c r="X712" s="5"/>
      <c r="Y712" s="5">
        <v>2080</v>
      </c>
      <c r="Z712" s="16"/>
    </row>
    <row r="713" spans="1:26">
      <c r="A713" s="8"/>
      <c r="D713" s="8"/>
      <c r="E713" s="8"/>
      <c r="F713" s="8" t="s">
        <v>1028</v>
      </c>
      <c r="G713" s="8"/>
      <c r="H713" s="8"/>
      <c r="I713" s="8"/>
      <c r="J713" s="8"/>
      <c r="K713" s="8"/>
      <c r="L713" s="8"/>
      <c r="M713" s="5">
        <v>0.72</v>
      </c>
      <c r="N713" s="8"/>
      <c r="O713" s="8"/>
      <c r="P713" s="8"/>
      <c r="Q713" s="8"/>
      <c r="R713" s="8"/>
      <c r="S713" s="8">
        <v>6.0131235963711638E-3</v>
      </c>
      <c r="T713" s="8"/>
      <c r="U713" s="8"/>
      <c r="V713" s="8"/>
      <c r="W713" s="8"/>
      <c r="X713" s="8"/>
      <c r="Y713" s="8"/>
      <c r="Z713" s="8"/>
    </row>
    <row r="714" spans="1:26">
      <c r="A714" s="8"/>
      <c r="B714" s="8"/>
      <c r="C714" s="8"/>
      <c r="D714" s="8"/>
      <c r="E714" s="8"/>
      <c r="F714" s="8" t="s">
        <v>369</v>
      </c>
      <c r="G714" s="8"/>
      <c r="H714" s="8"/>
      <c r="I714" s="8"/>
      <c r="J714" s="8"/>
      <c r="K714" s="8"/>
      <c r="L714" s="8"/>
      <c r="M714" s="5">
        <v>0.72</v>
      </c>
      <c r="N714" s="8"/>
      <c r="O714" s="8"/>
      <c r="P714" s="8"/>
      <c r="Q714" s="8"/>
      <c r="R714" s="8"/>
      <c r="S714" s="8">
        <v>1.2710585052752676</v>
      </c>
      <c r="T714" s="8"/>
      <c r="U714" s="8"/>
      <c r="V714" s="8"/>
      <c r="W714" s="8"/>
      <c r="X714" s="8"/>
      <c r="Y714" s="8"/>
      <c r="Z714" s="8"/>
    </row>
    <row r="715" spans="1:26">
      <c r="A715" s="8"/>
      <c r="B715" s="8"/>
      <c r="C715" s="8"/>
      <c r="D715" s="8"/>
      <c r="E715" s="8"/>
      <c r="F715" s="8" t="s">
        <v>963</v>
      </c>
      <c r="G715" s="8"/>
      <c r="H715" s="8"/>
      <c r="I715" s="8"/>
      <c r="J715" s="8"/>
      <c r="K715" s="8"/>
      <c r="L715" s="8"/>
      <c r="M715" s="5">
        <v>0.72</v>
      </c>
      <c r="N715" s="8"/>
      <c r="O715" s="8"/>
      <c r="P715" s="8"/>
      <c r="Q715" s="8"/>
      <c r="R715" s="8"/>
      <c r="S715" s="8">
        <v>3.518395746847407</v>
      </c>
      <c r="T715" s="8"/>
      <c r="U715" s="8"/>
      <c r="V715" s="8"/>
      <c r="W715" s="8"/>
      <c r="X715" s="8"/>
      <c r="Y715" s="8"/>
      <c r="Z715" s="8"/>
    </row>
    <row r="716" spans="1:26">
      <c r="A716" s="8"/>
      <c r="B716" s="8"/>
      <c r="C716" s="8"/>
      <c r="D716" s="8"/>
      <c r="E716" s="8"/>
      <c r="F716" s="8" t="s">
        <v>1025</v>
      </c>
      <c r="G716" s="8"/>
      <c r="H716" s="8"/>
      <c r="I716" s="8"/>
      <c r="J716" s="8"/>
      <c r="K716" s="8"/>
      <c r="L716" s="8"/>
      <c r="M716" s="5">
        <v>0.72</v>
      </c>
      <c r="N716" s="8"/>
      <c r="O716" s="8"/>
      <c r="P716" s="8"/>
      <c r="Q716" s="8"/>
      <c r="R716" s="8"/>
      <c r="S716" s="8">
        <v>3.4904096523779286E-2</v>
      </c>
      <c r="T716" s="8"/>
      <c r="U716" s="8"/>
      <c r="V716" s="8"/>
      <c r="W716" s="8"/>
      <c r="X716" s="8"/>
      <c r="Y716" s="8"/>
      <c r="Z716" s="8"/>
    </row>
    <row r="717" spans="1:26" ht="15">
      <c r="A717" s="8"/>
      <c r="B717" s="8"/>
      <c r="C717" s="8"/>
      <c r="D717" s="8"/>
      <c r="E717" s="8"/>
      <c r="F717" s="8" t="s">
        <v>962</v>
      </c>
      <c r="G717" s="8"/>
      <c r="H717" s="8"/>
      <c r="I717" s="8"/>
      <c r="J717" s="8"/>
      <c r="K717" s="8"/>
      <c r="L717" s="8"/>
      <c r="M717" s="5">
        <v>0.72</v>
      </c>
      <c r="N717" s="8"/>
      <c r="O717" s="8"/>
      <c r="P717" s="8"/>
      <c r="Q717" s="8"/>
      <c r="R717" s="8"/>
      <c r="S717" s="8">
        <v>1.310768202877254</v>
      </c>
      <c r="T717" s="8"/>
      <c r="U717" s="7"/>
      <c r="V717" s="7"/>
      <c r="W717" s="7"/>
      <c r="X717" s="7"/>
      <c r="Y717" s="7"/>
      <c r="Z717" s="8"/>
    </row>
    <row r="718" spans="1:26" ht="15">
      <c r="A718" s="7"/>
      <c r="B718" s="7"/>
      <c r="C718" s="7"/>
      <c r="D718" s="7"/>
      <c r="E718" s="7"/>
      <c r="F718" s="8" t="s">
        <v>1128</v>
      </c>
      <c r="G718" s="8"/>
      <c r="H718" s="8"/>
      <c r="I718" s="8"/>
      <c r="J718" s="8"/>
      <c r="K718" s="8"/>
      <c r="L718" s="8"/>
      <c r="M718" s="5">
        <v>0.72</v>
      </c>
      <c r="N718" s="8"/>
      <c r="O718" s="8"/>
      <c r="P718" s="8"/>
      <c r="Q718" s="8"/>
      <c r="R718" s="8"/>
      <c r="S718" s="8">
        <v>3.9132244029593557</v>
      </c>
      <c r="T718" s="7"/>
      <c r="U718" s="2"/>
      <c r="V718" s="2"/>
      <c r="W718" s="2"/>
      <c r="X718" s="2"/>
      <c r="Y718" s="2"/>
      <c r="Z718" s="7"/>
    </row>
    <row r="719" spans="1:26">
      <c r="A719" s="2"/>
      <c r="B719" s="2"/>
      <c r="C719" s="2"/>
      <c r="D719" s="2"/>
      <c r="E719" s="2"/>
      <c r="F719" s="16" t="s">
        <v>1812</v>
      </c>
      <c r="G719" s="2"/>
      <c r="H719" s="2"/>
      <c r="I719" s="2"/>
      <c r="J719" s="2"/>
      <c r="K719" s="2"/>
      <c r="L719" s="2"/>
      <c r="M719" s="5">
        <v>0.72</v>
      </c>
      <c r="N719" s="2"/>
      <c r="O719" s="2"/>
      <c r="P719" s="2"/>
      <c r="Q719" s="2"/>
      <c r="R719" s="2"/>
      <c r="S719" s="8">
        <v>339.95274849818071</v>
      </c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16" t="s">
        <v>1506</v>
      </c>
      <c r="G720" s="2"/>
      <c r="H720" s="2"/>
      <c r="I720" s="2"/>
      <c r="J720" s="2"/>
      <c r="K720" s="2"/>
      <c r="L720" s="2"/>
      <c r="M720" s="5">
        <v>0.72</v>
      </c>
      <c r="N720" s="2"/>
      <c r="O720" s="2"/>
      <c r="P720" s="2"/>
      <c r="Q720" s="2"/>
      <c r="R720" s="2"/>
      <c r="S720" s="8">
        <v>1000.4347263955606</v>
      </c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16" t="s">
        <v>1101</v>
      </c>
      <c r="G721" s="2"/>
      <c r="H721" s="2"/>
      <c r="I721" s="2"/>
      <c r="J721" s="2"/>
      <c r="K721" s="2"/>
      <c r="L721" s="2"/>
      <c r="M721" s="5">
        <v>0.72</v>
      </c>
      <c r="N721" s="2"/>
      <c r="O721" s="2"/>
      <c r="P721" s="2"/>
      <c r="Q721" s="2"/>
      <c r="R721" s="2"/>
      <c r="S721" s="8">
        <v>768.84999786409094</v>
      </c>
      <c r="T721" s="2"/>
      <c r="U721" s="16"/>
      <c r="V721" s="16"/>
      <c r="W721" s="16"/>
      <c r="X721" s="16"/>
      <c r="Y721" s="16"/>
      <c r="Z721" s="2"/>
    </row>
    <row r="722" spans="1:26" s="17" customFormat="1" ht="13.15" customHeight="1">
      <c r="A722" s="16"/>
      <c r="B722" s="6" t="str">
        <f>C1407</f>
        <v>ICNBLRSDtH01</v>
      </c>
      <c r="C722" s="6" t="str">
        <f>D1407</f>
        <v>Construction Building Light Renovation Semi-Detached Houses</v>
      </c>
      <c r="D722" s="6" t="s">
        <v>1810</v>
      </c>
      <c r="E722" s="6" t="s">
        <v>181</v>
      </c>
      <c r="F722" s="6"/>
      <c r="G722" s="16"/>
      <c r="H722" s="5" t="s">
        <v>2005</v>
      </c>
      <c r="I722" s="16"/>
      <c r="J722" s="5">
        <v>2020</v>
      </c>
      <c r="K722" s="5">
        <v>0.95</v>
      </c>
      <c r="L722" s="5">
        <v>1</v>
      </c>
      <c r="M722" s="16"/>
      <c r="N722" s="16"/>
      <c r="O722" s="16"/>
      <c r="P722" s="16"/>
      <c r="Q722" s="16"/>
      <c r="R722" s="16"/>
      <c r="S722" s="78"/>
      <c r="T722" s="16"/>
      <c r="U722" s="5">
        <v>50</v>
      </c>
      <c r="V722" s="5">
        <v>1</v>
      </c>
      <c r="W722" s="5"/>
      <c r="X722" s="5"/>
      <c r="Y722" s="5">
        <v>2080</v>
      </c>
      <c r="Z722" s="16"/>
    </row>
    <row r="723" spans="1:26">
      <c r="A723" s="8"/>
      <c r="B723" s="6"/>
      <c r="D723" s="8"/>
      <c r="E723" s="8"/>
      <c r="F723" s="8" t="s">
        <v>1028</v>
      </c>
      <c r="G723" s="8"/>
      <c r="H723" s="8"/>
      <c r="I723" s="8"/>
      <c r="J723" s="8"/>
      <c r="K723" s="8"/>
      <c r="L723" s="8"/>
      <c r="M723" s="5">
        <v>0.72</v>
      </c>
      <c r="N723" s="8"/>
      <c r="O723" s="8"/>
      <c r="P723" s="8"/>
      <c r="Q723" s="8"/>
      <c r="R723" s="8"/>
      <c r="S723" s="8">
        <v>5.722324033080859E-2</v>
      </c>
      <c r="T723" s="8"/>
      <c r="U723" s="8"/>
      <c r="V723" s="8"/>
      <c r="W723" s="8"/>
      <c r="X723" s="8"/>
      <c r="Y723" s="8"/>
      <c r="Z723" s="8"/>
    </row>
    <row r="724" spans="1:26">
      <c r="A724" s="8"/>
      <c r="B724" s="6"/>
      <c r="C724" s="8"/>
      <c r="D724" s="8"/>
      <c r="E724" s="8"/>
      <c r="F724" s="8" t="s">
        <v>369</v>
      </c>
      <c r="G724" s="8"/>
      <c r="H724" s="8"/>
      <c r="I724" s="8"/>
      <c r="J724" s="8"/>
      <c r="K724" s="8"/>
      <c r="L724" s="8"/>
      <c r="M724" s="5">
        <v>0.72</v>
      </c>
      <c r="N724" s="8"/>
      <c r="O724" s="8"/>
      <c r="P724" s="8"/>
      <c r="Q724" s="8"/>
      <c r="R724" s="8"/>
      <c r="S724" s="8">
        <v>12.635422998351615</v>
      </c>
      <c r="T724" s="8"/>
      <c r="U724" s="8"/>
      <c r="V724" s="8"/>
      <c r="W724" s="8"/>
      <c r="X724" s="8"/>
      <c r="Y724" s="8"/>
      <c r="Z724" s="8"/>
    </row>
    <row r="725" spans="1:26">
      <c r="A725" s="8"/>
      <c r="B725" s="8"/>
      <c r="C725" s="8"/>
      <c r="D725" s="8"/>
      <c r="E725" s="8"/>
      <c r="F725" s="8" t="s">
        <v>963</v>
      </c>
      <c r="G725" s="8"/>
      <c r="H725" s="8"/>
      <c r="I725" s="8"/>
      <c r="J725" s="8"/>
      <c r="K725" s="8"/>
      <c r="L725" s="8"/>
      <c r="M725" s="5">
        <v>0.72</v>
      </c>
      <c r="N725" s="8"/>
      <c r="O725" s="8"/>
      <c r="P725" s="8"/>
      <c r="Q725" s="8"/>
      <c r="R725" s="8"/>
      <c r="S725" s="8">
        <v>30.930226246691589</v>
      </c>
      <c r="T725" s="8"/>
      <c r="U725" s="8"/>
      <c r="V725" s="8"/>
      <c r="W725" s="8"/>
      <c r="X725" s="8"/>
      <c r="Y725" s="8"/>
      <c r="Z725" s="8"/>
    </row>
    <row r="726" spans="1:26">
      <c r="A726" s="8"/>
      <c r="B726" s="8"/>
      <c r="C726" s="8"/>
      <c r="D726" s="8"/>
      <c r="E726" s="8"/>
      <c r="F726" s="8" t="s">
        <v>1025</v>
      </c>
      <c r="G726" s="8"/>
      <c r="H726" s="8"/>
      <c r="I726" s="8"/>
      <c r="J726" s="8"/>
      <c r="K726" s="8"/>
      <c r="L726" s="8"/>
      <c r="M726" s="5">
        <v>0.72</v>
      </c>
      <c r="N726" s="8"/>
      <c r="O726" s="8"/>
      <c r="P726" s="8"/>
      <c r="Q726" s="8"/>
      <c r="R726" s="8"/>
      <c r="S726" s="8">
        <v>1.568660632122562</v>
      </c>
      <c r="T726" s="8"/>
      <c r="U726" s="8"/>
      <c r="V726" s="8"/>
      <c r="W726" s="8"/>
      <c r="X726" s="8"/>
      <c r="Y726" s="8"/>
      <c r="Z726" s="8"/>
    </row>
    <row r="727" spans="1:26" ht="15">
      <c r="A727" s="8"/>
      <c r="B727" s="8"/>
      <c r="C727" s="8"/>
      <c r="D727" s="8"/>
      <c r="E727" s="8"/>
      <c r="F727" s="8" t="s">
        <v>962</v>
      </c>
      <c r="G727" s="8"/>
      <c r="H727" s="8"/>
      <c r="I727" s="8"/>
      <c r="J727" s="8"/>
      <c r="K727" s="8"/>
      <c r="L727" s="8"/>
      <c r="M727" s="5">
        <v>0.72</v>
      </c>
      <c r="N727" s="8"/>
      <c r="O727" s="8"/>
      <c r="P727" s="8"/>
      <c r="Q727" s="8"/>
      <c r="R727" s="8"/>
      <c r="S727" s="8">
        <v>14.450249111983254</v>
      </c>
      <c r="T727" s="8"/>
      <c r="U727" s="7"/>
      <c r="V727" s="7"/>
      <c r="W727" s="7"/>
      <c r="X727" s="7"/>
      <c r="Y727" s="7"/>
      <c r="Z727" s="8"/>
    </row>
    <row r="728" spans="1:26" ht="15">
      <c r="A728" s="7"/>
      <c r="B728" s="7"/>
      <c r="C728" s="7"/>
      <c r="D728" s="7"/>
      <c r="E728" s="7"/>
      <c r="F728" s="8" t="s">
        <v>1128</v>
      </c>
      <c r="G728" s="8"/>
      <c r="H728" s="8"/>
      <c r="I728" s="8"/>
      <c r="J728" s="8"/>
      <c r="K728" s="8"/>
      <c r="L728" s="8"/>
      <c r="M728" s="5">
        <v>0.72</v>
      </c>
      <c r="N728" s="8"/>
      <c r="O728" s="8"/>
      <c r="P728" s="8"/>
      <c r="Q728" s="8"/>
      <c r="R728" s="8"/>
      <c r="S728" s="8">
        <v>3.9132244029593557</v>
      </c>
      <c r="T728" s="7"/>
      <c r="U728" s="2"/>
      <c r="V728" s="2"/>
      <c r="W728" s="2"/>
      <c r="X728" s="2"/>
      <c r="Y728" s="2"/>
      <c r="Z728" s="7"/>
    </row>
    <row r="729" spans="1:26">
      <c r="A729" s="2"/>
      <c r="B729" s="2"/>
      <c r="C729" s="2"/>
      <c r="D729" s="2"/>
      <c r="E729" s="2"/>
      <c r="F729" s="16" t="s">
        <v>1812</v>
      </c>
      <c r="G729" s="2"/>
      <c r="H729" s="2"/>
      <c r="I729" s="2"/>
      <c r="J729" s="2"/>
      <c r="K729" s="2"/>
      <c r="L729" s="2"/>
      <c r="M729" s="5">
        <v>0.72</v>
      </c>
      <c r="N729" s="2"/>
      <c r="O729" s="2"/>
      <c r="P729" s="2"/>
      <c r="Q729" s="2"/>
      <c r="R729" s="2"/>
      <c r="S729" s="8">
        <v>339.95274849818071</v>
      </c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16" t="s">
        <v>1506</v>
      </c>
      <c r="G730" s="2"/>
      <c r="H730" s="2"/>
      <c r="I730" s="2"/>
      <c r="J730" s="2"/>
      <c r="K730" s="2"/>
      <c r="L730" s="2"/>
      <c r="M730" s="5">
        <v>0.72</v>
      </c>
      <c r="N730" s="2"/>
      <c r="O730" s="2"/>
      <c r="P730" s="2"/>
      <c r="Q730" s="2"/>
      <c r="R730" s="2"/>
      <c r="S730" s="8">
        <v>1000.4347263955606</v>
      </c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16" t="s">
        <v>1101</v>
      </c>
      <c r="G731" s="2"/>
      <c r="H731" s="2"/>
      <c r="I731" s="2"/>
      <c r="J731" s="2"/>
      <c r="K731" s="2"/>
      <c r="L731" s="2"/>
      <c r="M731" s="5">
        <v>0.72</v>
      </c>
      <c r="N731" s="2"/>
      <c r="O731" s="2"/>
      <c r="P731" s="2"/>
      <c r="Q731" s="2"/>
      <c r="R731" s="2"/>
      <c r="S731" s="8">
        <v>768.84999786409094</v>
      </c>
      <c r="T731" s="2"/>
      <c r="U731" s="16"/>
      <c r="V731" s="16"/>
      <c r="W731" s="16"/>
      <c r="X731" s="16"/>
      <c r="Y731" s="16"/>
      <c r="Z731" s="2"/>
    </row>
    <row r="732" spans="1:26" s="17" customFormat="1" ht="13.15" customHeight="1">
      <c r="A732" s="16"/>
      <c r="B732" s="6" t="str">
        <f>C1408</f>
        <v>ICNBMRSDtH01</v>
      </c>
      <c r="C732" s="6" t="str">
        <f>D1408</f>
        <v>Construction Building Medium Renovation Semi-Detached Houses</v>
      </c>
      <c r="D732" s="6" t="s">
        <v>1810</v>
      </c>
      <c r="E732" s="6" t="s">
        <v>181</v>
      </c>
      <c r="F732" s="6"/>
      <c r="G732" s="16"/>
      <c r="H732" s="5" t="s">
        <v>2014</v>
      </c>
      <c r="I732" s="16"/>
      <c r="J732" s="5">
        <v>2020</v>
      </c>
      <c r="K732" s="5">
        <v>0.95</v>
      </c>
      <c r="L732" s="5">
        <v>1</v>
      </c>
      <c r="M732" s="16"/>
      <c r="N732" s="16"/>
      <c r="O732" s="16"/>
      <c r="P732" s="16"/>
      <c r="Q732" s="16"/>
      <c r="R732" s="16"/>
      <c r="S732" s="78"/>
      <c r="T732" s="16"/>
      <c r="U732" s="5">
        <v>50</v>
      </c>
      <c r="V732" s="5">
        <v>1</v>
      </c>
      <c r="W732" s="5"/>
      <c r="X732" s="5"/>
      <c r="Y732" s="5">
        <v>2080</v>
      </c>
      <c r="Z732" s="16"/>
    </row>
    <row r="733" spans="1:26">
      <c r="A733" s="8"/>
      <c r="D733" s="8"/>
      <c r="E733" s="8"/>
      <c r="F733" s="8" t="s">
        <v>1028</v>
      </c>
      <c r="G733" s="8"/>
      <c r="H733" s="8"/>
      <c r="I733" s="8"/>
      <c r="J733" s="8"/>
      <c r="K733" s="8"/>
      <c r="L733" s="8"/>
      <c r="M733" s="5">
        <v>0.72</v>
      </c>
      <c r="N733" s="8"/>
      <c r="O733" s="8"/>
      <c r="P733" s="8"/>
      <c r="Q733" s="8"/>
      <c r="R733" s="8"/>
      <c r="S733" s="8">
        <v>1.9598753501226942E-2</v>
      </c>
      <c r="T733" s="8"/>
      <c r="U733" s="8"/>
      <c r="V733" s="8"/>
      <c r="W733" s="8"/>
      <c r="X733" s="8"/>
      <c r="Y733" s="8"/>
      <c r="Z733" s="8"/>
    </row>
    <row r="734" spans="1:26">
      <c r="A734" s="8"/>
      <c r="B734" s="8"/>
      <c r="C734" s="8"/>
      <c r="D734" s="8"/>
      <c r="E734" s="8"/>
      <c r="F734" s="8" t="s">
        <v>369</v>
      </c>
      <c r="G734" s="8"/>
      <c r="H734" s="8"/>
      <c r="I734" s="8"/>
      <c r="J734" s="8"/>
      <c r="K734" s="8"/>
      <c r="L734" s="8"/>
      <c r="M734" s="5">
        <v>0.72</v>
      </c>
      <c r="N734" s="8"/>
      <c r="O734" s="8"/>
      <c r="P734" s="8"/>
      <c r="Q734" s="8"/>
      <c r="R734" s="8"/>
      <c r="S734" s="8">
        <v>3.8224795471046149</v>
      </c>
      <c r="T734" s="8"/>
      <c r="U734" s="8"/>
      <c r="V734" s="8"/>
      <c r="W734" s="8"/>
      <c r="X734" s="8"/>
      <c r="Y734" s="8"/>
      <c r="Z734" s="8"/>
    </row>
    <row r="735" spans="1:26">
      <c r="A735" s="8"/>
      <c r="B735" s="8"/>
      <c r="C735" s="8"/>
      <c r="D735" s="8"/>
      <c r="E735" s="8"/>
      <c r="F735" s="8" t="s">
        <v>963</v>
      </c>
      <c r="G735" s="8"/>
      <c r="H735" s="8"/>
      <c r="I735" s="8"/>
      <c r="J735" s="8"/>
      <c r="K735" s="8"/>
      <c r="L735" s="8"/>
      <c r="M735" s="5">
        <v>0.72</v>
      </c>
      <c r="N735" s="8"/>
      <c r="O735" s="8"/>
      <c r="P735" s="8"/>
      <c r="Q735" s="8"/>
      <c r="R735" s="8"/>
      <c r="S735" s="8">
        <v>7.7376140582097417</v>
      </c>
      <c r="T735" s="8"/>
      <c r="U735" s="8"/>
      <c r="V735" s="8"/>
      <c r="W735" s="8"/>
      <c r="X735" s="8"/>
      <c r="Y735" s="8"/>
      <c r="Z735" s="8"/>
    </row>
    <row r="736" spans="1:26">
      <c r="A736" s="8"/>
      <c r="B736" s="8"/>
      <c r="C736" s="8"/>
      <c r="D736" s="8"/>
      <c r="E736" s="8"/>
      <c r="F736" s="8" t="s">
        <v>1025</v>
      </c>
      <c r="G736" s="8"/>
      <c r="H736" s="8"/>
      <c r="I736" s="8"/>
      <c r="J736" s="8"/>
      <c r="K736" s="8"/>
      <c r="L736" s="8"/>
      <c r="M736" s="5">
        <v>0.72</v>
      </c>
      <c r="N736" s="8"/>
      <c r="O736" s="8"/>
      <c r="P736" s="8"/>
      <c r="Q736" s="8"/>
      <c r="R736" s="8"/>
      <c r="S736" s="8">
        <v>0.35361313913076325</v>
      </c>
      <c r="T736" s="8"/>
      <c r="U736" s="8"/>
      <c r="V736" s="8"/>
      <c r="W736" s="8"/>
      <c r="X736" s="8"/>
      <c r="Y736" s="8"/>
      <c r="Z736" s="8"/>
    </row>
    <row r="737" spans="1:26" ht="15">
      <c r="A737" s="8"/>
      <c r="B737" s="8"/>
      <c r="C737" s="8"/>
      <c r="D737" s="8"/>
      <c r="E737" s="8"/>
      <c r="F737" s="8" t="s">
        <v>962</v>
      </c>
      <c r="G737" s="8"/>
      <c r="H737" s="8"/>
      <c r="I737" s="8"/>
      <c r="J737" s="8"/>
      <c r="K737" s="8"/>
      <c r="L737" s="8"/>
      <c r="M737" s="5">
        <v>0.72</v>
      </c>
      <c r="N737" s="8"/>
      <c r="O737" s="8"/>
      <c r="P737" s="8"/>
      <c r="Q737" s="8"/>
      <c r="R737" s="8"/>
      <c r="S737" s="8">
        <v>4.0898346381572708</v>
      </c>
      <c r="T737" s="8"/>
      <c r="U737" s="7"/>
      <c r="V737" s="7"/>
      <c r="W737" s="7"/>
      <c r="X737" s="7"/>
      <c r="Y737" s="7"/>
      <c r="Z737" s="8"/>
    </row>
    <row r="738" spans="1:26" ht="15">
      <c r="A738" s="7"/>
      <c r="B738" s="7"/>
      <c r="C738" s="7"/>
      <c r="D738" s="7"/>
      <c r="E738" s="7"/>
      <c r="F738" s="8" t="s">
        <v>1128</v>
      </c>
      <c r="G738" s="8"/>
      <c r="H738" s="8"/>
      <c r="I738" s="8"/>
      <c r="J738" s="8"/>
      <c r="K738" s="8"/>
      <c r="L738" s="8"/>
      <c r="M738" s="5">
        <v>0.72</v>
      </c>
      <c r="N738" s="8"/>
      <c r="O738" s="8"/>
      <c r="P738" s="8"/>
      <c r="Q738" s="8"/>
      <c r="R738" s="8"/>
      <c r="S738" s="8">
        <v>3.9132244029593557</v>
      </c>
      <c r="T738" s="7"/>
      <c r="U738" s="2"/>
      <c r="V738" s="2"/>
      <c r="W738" s="2"/>
      <c r="X738" s="2"/>
      <c r="Y738" s="2"/>
      <c r="Z738" s="7"/>
    </row>
    <row r="739" spans="1:26">
      <c r="A739" s="2"/>
      <c r="B739" s="2"/>
      <c r="C739" s="2"/>
      <c r="D739" s="2"/>
      <c r="E739" s="2"/>
      <c r="F739" s="16" t="s">
        <v>1812</v>
      </c>
      <c r="G739" s="2"/>
      <c r="H739" s="2"/>
      <c r="I739" s="2"/>
      <c r="J739" s="2"/>
      <c r="K739" s="2"/>
      <c r="L739" s="2"/>
      <c r="M739" s="5">
        <v>0.72</v>
      </c>
      <c r="N739" s="2"/>
      <c r="O739" s="2"/>
      <c r="P739" s="2"/>
      <c r="Q739" s="2"/>
      <c r="R739" s="2"/>
      <c r="S739" s="8">
        <v>339.95274849818071</v>
      </c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16" t="s">
        <v>1506</v>
      </c>
      <c r="G740" s="2"/>
      <c r="H740" s="2"/>
      <c r="I740" s="2"/>
      <c r="J740" s="2"/>
      <c r="K740" s="2"/>
      <c r="L740" s="2"/>
      <c r="M740" s="5">
        <v>0.72</v>
      </c>
      <c r="N740" s="2"/>
      <c r="O740" s="2"/>
      <c r="P740" s="2"/>
      <c r="Q740" s="2"/>
      <c r="R740" s="2"/>
      <c r="S740" s="8">
        <v>1000.4347263955606</v>
      </c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16" t="s">
        <v>1101</v>
      </c>
      <c r="G741" s="2"/>
      <c r="H741" s="2"/>
      <c r="I741" s="2"/>
      <c r="J741" s="2"/>
      <c r="K741" s="2"/>
      <c r="L741" s="2"/>
      <c r="M741" s="5">
        <v>0.72</v>
      </c>
      <c r="N741" s="2"/>
      <c r="O741" s="2"/>
      <c r="P741" s="2"/>
      <c r="Q741" s="2"/>
      <c r="R741" s="2"/>
      <c r="S741" s="8">
        <v>768.84999786409094</v>
      </c>
      <c r="T741" s="2"/>
      <c r="U741" s="16"/>
      <c r="V741" s="16"/>
      <c r="W741" s="16"/>
      <c r="X741" s="16"/>
      <c r="Y741" s="16"/>
      <c r="Z741" s="2"/>
    </row>
    <row r="742" spans="1:26" s="17" customFormat="1" ht="13.15" customHeight="1">
      <c r="A742" s="16"/>
      <c r="B742" s="6" t="str">
        <f>C1409</f>
        <v>ICNBFRSDtH01</v>
      </c>
      <c r="C742" s="6" t="str">
        <f>D1409</f>
        <v>Construction Building Full Renovation Semi-Detached Houses</v>
      </c>
      <c r="D742" s="6" t="s">
        <v>1810</v>
      </c>
      <c r="E742" s="6" t="s">
        <v>181</v>
      </c>
      <c r="F742" s="6"/>
      <c r="G742" s="16"/>
      <c r="H742" s="5" t="s">
        <v>2017</v>
      </c>
      <c r="I742" s="16"/>
      <c r="J742" s="5">
        <v>2020</v>
      </c>
      <c r="K742" s="5">
        <v>0.95</v>
      </c>
      <c r="L742" s="5">
        <v>1</v>
      </c>
      <c r="M742" s="16"/>
      <c r="N742" s="16"/>
      <c r="O742" s="16"/>
      <c r="P742" s="16"/>
      <c r="Q742" s="16"/>
      <c r="R742" s="16"/>
      <c r="S742" s="78"/>
      <c r="T742" s="16"/>
      <c r="U742" s="5">
        <v>50</v>
      </c>
      <c r="V742" s="5">
        <v>1</v>
      </c>
      <c r="W742" s="5"/>
      <c r="X742" s="5"/>
      <c r="Y742" s="5">
        <v>2080</v>
      </c>
      <c r="Z742" s="16"/>
    </row>
    <row r="743" spans="1:26">
      <c r="A743" s="8"/>
      <c r="C743" s="8"/>
      <c r="D743" s="8"/>
      <c r="E743" s="8"/>
      <c r="F743" s="8" t="s">
        <v>1028</v>
      </c>
      <c r="G743" s="8"/>
      <c r="H743" s="8"/>
      <c r="I743" s="8"/>
      <c r="J743" s="8"/>
      <c r="K743" s="8"/>
      <c r="L743" s="8"/>
      <c r="M743" s="5">
        <v>0.72</v>
      </c>
      <c r="N743" s="8"/>
      <c r="O743" s="8"/>
      <c r="P743" s="8"/>
      <c r="Q743" s="8"/>
      <c r="R743" s="8"/>
      <c r="S743" s="8">
        <v>1.8887422157478125E-3</v>
      </c>
      <c r="T743" s="8"/>
      <c r="U743" s="8"/>
      <c r="V743" s="8"/>
      <c r="W743" s="8"/>
      <c r="X743" s="8"/>
      <c r="Y743" s="8"/>
      <c r="Z743" s="8"/>
    </row>
    <row r="744" spans="1:26">
      <c r="A744" s="8"/>
      <c r="B744" s="8"/>
      <c r="C744" s="8"/>
      <c r="D744" s="8"/>
      <c r="E744" s="8"/>
      <c r="F744" s="8" t="s">
        <v>369</v>
      </c>
      <c r="G744" s="8"/>
      <c r="H744" s="8"/>
      <c r="I744" s="8"/>
      <c r="J744" s="8"/>
      <c r="K744" s="8"/>
      <c r="L744" s="8"/>
      <c r="M744" s="5">
        <v>0.72</v>
      </c>
      <c r="N744" s="8"/>
      <c r="O744" s="8"/>
      <c r="P744" s="8"/>
      <c r="Q744" s="8"/>
      <c r="R744" s="8"/>
      <c r="S744" s="8">
        <v>0.51387886633209012</v>
      </c>
      <c r="T744" s="8"/>
      <c r="U744" s="8"/>
      <c r="V744" s="8"/>
      <c r="W744" s="8"/>
      <c r="X744" s="8"/>
      <c r="Y744" s="8"/>
      <c r="Z744" s="8"/>
    </row>
    <row r="745" spans="1:26">
      <c r="A745" s="8"/>
      <c r="B745" s="8"/>
      <c r="C745" s="8"/>
      <c r="D745" s="8"/>
      <c r="E745" s="8"/>
      <c r="F745" s="8" t="s">
        <v>963</v>
      </c>
      <c r="G745" s="8"/>
      <c r="H745" s="8"/>
      <c r="I745" s="8"/>
      <c r="J745" s="8"/>
      <c r="K745" s="8"/>
      <c r="L745" s="8"/>
      <c r="M745" s="5">
        <v>0.72</v>
      </c>
      <c r="N745" s="8"/>
      <c r="O745" s="8"/>
      <c r="P745" s="8"/>
      <c r="Q745" s="8"/>
      <c r="R745" s="8"/>
      <c r="S745" s="8">
        <v>1.012310674639137</v>
      </c>
      <c r="T745" s="8"/>
      <c r="U745" s="8"/>
      <c r="V745" s="8"/>
      <c r="W745" s="8"/>
      <c r="X745" s="8"/>
      <c r="Y745" s="8"/>
      <c r="Z745" s="8"/>
    </row>
    <row r="746" spans="1:26">
      <c r="A746" s="8"/>
      <c r="B746" s="8"/>
      <c r="C746" s="8"/>
      <c r="D746" s="8"/>
      <c r="E746" s="8"/>
      <c r="F746" s="8" t="s">
        <v>1025</v>
      </c>
      <c r="G746" s="8"/>
      <c r="H746" s="8"/>
      <c r="I746" s="8"/>
      <c r="J746" s="8"/>
      <c r="K746" s="8"/>
      <c r="L746" s="8"/>
      <c r="M746" s="5">
        <v>0.72</v>
      </c>
      <c r="N746" s="8"/>
      <c r="O746" s="8"/>
      <c r="P746" s="8"/>
      <c r="Q746" s="8"/>
      <c r="R746" s="8"/>
      <c r="S746" s="8">
        <v>5.1755119610052948E-2</v>
      </c>
      <c r="T746" s="8"/>
      <c r="U746" s="8"/>
      <c r="V746" s="8"/>
      <c r="W746" s="8"/>
      <c r="X746" s="8"/>
      <c r="Y746" s="8"/>
      <c r="Z746" s="8"/>
    </row>
    <row r="747" spans="1:26" ht="15">
      <c r="A747" s="8"/>
      <c r="B747" s="8"/>
      <c r="C747" s="8"/>
      <c r="D747" s="8"/>
      <c r="E747" s="8"/>
      <c r="F747" s="8" t="s">
        <v>962</v>
      </c>
      <c r="G747" s="8"/>
      <c r="H747" s="8"/>
      <c r="I747" s="8"/>
      <c r="J747" s="8"/>
      <c r="K747" s="8"/>
      <c r="L747" s="8"/>
      <c r="M747" s="5">
        <v>0.72</v>
      </c>
      <c r="N747" s="8"/>
      <c r="O747" s="8"/>
      <c r="P747" s="8"/>
      <c r="Q747" s="8"/>
      <c r="R747" s="8"/>
      <c r="S747" s="8">
        <v>0.55926054751031518</v>
      </c>
      <c r="T747" s="8"/>
      <c r="U747" s="7"/>
      <c r="V747" s="7"/>
      <c r="W747" s="7"/>
      <c r="X747" s="7"/>
      <c r="Y747" s="7"/>
      <c r="Z747" s="8"/>
    </row>
    <row r="748" spans="1:26" ht="15">
      <c r="A748" s="7"/>
      <c r="B748" s="7"/>
      <c r="C748" s="7"/>
      <c r="D748" s="7"/>
      <c r="E748" s="7"/>
      <c r="F748" s="8" t="s">
        <v>1128</v>
      </c>
      <c r="G748" s="8"/>
      <c r="H748" s="8"/>
      <c r="I748" s="8"/>
      <c r="J748" s="8"/>
      <c r="K748" s="8"/>
      <c r="L748" s="8"/>
      <c r="M748" s="5">
        <v>0.72</v>
      </c>
      <c r="N748" s="8"/>
      <c r="O748" s="8"/>
      <c r="P748" s="8"/>
      <c r="Q748" s="8"/>
      <c r="R748" s="8"/>
      <c r="S748" s="8">
        <v>3.4193548387096775</v>
      </c>
      <c r="T748" s="7"/>
      <c r="U748" s="2"/>
      <c r="V748" s="2"/>
      <c r="W748" s="2"/>
      <c r="X748" s="2"/>
      <c r="Y748" s="2"/>
      <c r="Z748" s="7"/>
    </row>
    <row r="749" spans="1:26">
      <c r="A749" s="2"/>
      <c r="B749" s="2"/>
      <c r="C749" s="2"/>
      <c r="D749" s="2"/>
      <c r="E749" s="2"/>
      <c r="F749" s="16" t="s">
        <v>1812</v>
      </c>
      <c r="G749" s="2"/>
      <c r="H749" s="2"/>
      <c r="I749" s="2"/>
      <c r="J749" s="2"/>
      <c r="K749" s="2"/>
      <c r="L749" s="2"/>
      <c r="M749" s="5">
        <v>0.72</v>
      </c>
      <c r="N749" s="2"/>
      <c r="O749" s="2"/>
      <c r="P749" s="2"/>
      <c r="Q749" s="2"/>
      <c r="R749" s="2"/>
      <c r="S749" s="8">
        <v>662.4856901750378</v>
      </c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16" t="s">
        <v>1506</v>
      </c>
      <c r="G750" s="2"/>
      <c r="H750" s="2"/>
      <c r="I750" s="2"/>
      <c r="J750" s="2"/>
      <c r="K750" s="2"/>
      <c r="L750" s="2"/>
      <c r="M750" s="5">
        <v>0.72</v>
      </c>
      <c r="N750" s="2"/>
      <c r="O750" s="2"/>
      <c r="P750" s="2"/>
      <c r="Q750" s="2"/>
      <c r="R750" s="2"/>
      <c r="S750" s="8">
        <v>956.35503966964336</v>
      </c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16" t="s">
        <v>1101</v>
      </c>
      <c r="G751" s="2"/>
      <c r="H751" s="2"/>
      <c r="I751" s="2"/>
      <c r="J751" s="2"/>
      <c r="K751" s="2"/>
      <c r="L751" s="2"/>
      <c r="M751" s="5">
        <v>0.72</v>
      </c>
      <c r="N751" s="2"/>
      <c r="O751" s="2"/>
      <c r="P751" s="2"/>
      <c r="Q751" s="2"/>
      <c r="R751" s="2"/>
      <c r="S751" s="8">
        <v>935.08631355092427</v>
      </c>
      <c r="T751" s="2"/>
      <c r="U751" s="16"/>
      <c r="V751" s="16"/>
      <c r="W751" s="16"/>
      <c r="X751" s="16"/>
      <c r="Y751" s="16"/>
      <c r="Z751" s="2"/>
    </row>
    <row r="752" spans="1:26">
      <c r="A752" s="2"/>
      <c r="B752" s="6" t="str">
        <f>C1424</f>
        <v>ICNBNESDtH05</v>
      </c>
      <c r="C752" s="6" t="str">
        <f>D1424</f>
        <v>Construction Building New Semi-Detached Houses-Energy Efficient</v>
      </c>
      <c r="D752" s="6" t="s">
        <v>1810</v>
      </c>
      <c r="E752" s="6" t="s">
        <v>181</v>
      </c>
      <c r="F752" s="6"/>
      <c r="G752" s="16"/>
      <c r="H752" s="5" t="s">
        <v>1813</v>
      </c>
      <c r="I752" s="16"/>
      <c r="J752" s="5">
        <v>2070</v>
      </c>
      <c r="K752" s="5">
        <v>0.95</v>
      </c>
      <c r="L752" s="5">
        <v>1</v>
      </c>
      <c r="M752" s="16"/>
      <c r="N752" s="16"/>
      <c r="O752" s="16"/>
      <c r="P752" s="16"/>
      <c r="Q752" s="16"/>
      <c r="R752" s="16"/>
      <c r="S752" s="10"/>
      <c r="T752" s="16"/>
      <c r="U752" s="5">
        <v>50</v>
      </c>
      <c r="V752" s="5">
        <v>1</v>
      </c>
      <c r="W752" s="5"/>
      <c r="X752" s="5"/>
      <c r="Y752" s="5">
        <v>2080</v>
      </c>
      <c r="Z752" s="2"/>
    </row>
    <row r="753" spans="1:26">
      <c r="A753" s="8"/>
      <c r="D753" s="8"/>
      <c r="E753" s="8"/>
      <c r="F753" s="8" t="s">
        <v>1028</v>
      </c>
      <c r="G753" s="8"/>
      <c r="H753" s="8"/>
      <c r="I753" s="8"/>
      <c r="J753" s="8"/>
      <c r="K753" s="8"/>
      <c r="L753" s="8"/>
      <c r="M753" s="5">
        <v>0.8</v>
      </c>
      <c r="N753" s="8"/>
      <c r="O753" s="8"/>
      <c r="P753" s="8"/>
      <c r="Q753" s="8"/>
      <c r="R753" s="8"/>
      <c r="S753" s="8">
        <v>6.0131235963711638E-3</v>
      </c>
      <c r="T753" s="8"/>
      <c r="U753" s="8"/>
      <c r="V753" s="8"/>
      <c r="W753" s="8"/>
      <c r="X753" s="8"/>
      <c r="Y753" s="8"/>
      <c r="Z753" s="2"/>
    </row>
    <row r="754" spans="1:26" s="17" customFormat="1" ht="13.15" customHeight="1">
      <c r="A754" s="8"/>
      <c r="B754" s="8"/>
      <c r="C754" s="8"/>
      <c r="D754" s="8"/>
      <c r="E754" s="8"/>
      <c r="F754" s="8" t="s">
        <v>369</v>
      </c>
      <c r="G754" s="8"/>
      <c r="H754" s="8"/>
      <c r="I754" s="8"/>
      <c r="J754" s="8"/>
      <c r="K754" s="8"/>
      <c r="L754" s="8"/>
      <c r="M754" s="5">
        <v>0.8</v>
      </c>
      <c r="N754" s="8"/>
      <c r="O754" s="8"/>
      <c r="P754" s="8"/>
      <c r="Q754" s="8"/>
      <c r="R754" s="8"/>
      <c r="S754" s="8">
        <v>1.2710585052752676</v>
      </c>
      <c r="T754" s="8"/>
      <c r="U754" s="8"/>
      <c r="V754" s="8"/>
      <c r="W754" s="8"/>
      <c r="X754" s="8"/>
      <c r="Y754" s="8"/>
      <c r="Z754" s="16"/>
    </row>
    <row r="755" spans="1:26" s="17" customFormat="1" ht="13.15" customHeight="1">
      <c r="A755" s="8"/>
      <c r="B755" s="8"/>
      <c r="C755" s="8"/>
      <c r="D755" s="8"/>
      <c r="E755" s="8"/>
      <c r="F755" s="8" t="s">
        <v>963</v>
      </c>
      <c r="G755" s="8"/>
      <c r="H755" s="8"/>
      <c r="I755" s="8"/>
      <c r="J755" s="8"/>
      <c r="K755" s="8"/>
      <c r="L755" s="8"/>
      <c r="M755" s="5">
        <v>0.8</v>
      </c>
      <c r="N755" s="8"/>
      <c r="O755" s="8"/>
      <c r="P755" s="8"/>
      <c r="Q755" s="8"/>
      <c r="R755" s="8"/>
      <c r="S755" s="8">
        <v>3.518395746847407</v>
      </c>
      <c r="T755" s="8"/>
      <c r="U755" s="8"/>
      <c r="V755" s="8"/>
      <c r="W755" s="8"/>
      <c r="X755" s="8"/>
      <c r="Y755" s="8"/>
      <c r="Z755" s="16"/>
    </row>
    <row r="756" spans="1:26" s="17" customFormat="1" ht="13.15" customHeight="1">
      <c r="A756" s="8"/>
      <c r="B756" s="8"/>
      <c r="C756" s="8"/>
      <c r="D756" s="8"/>
      <c r="E756" s="8"/>
      <c r="F756" s="8" t="s">
        <v>1025</v>
      </c>
      <c r="G756" s="8"/>
      <c r="H756" s="8"/>
      <c r="I756" s="8"/>
      <c r="J756" s="8"/>
      <c r="K756" s="8"/>
      <c r="L756" s="8"/>
      <c r="M756" s="5">
        <v>0.8</v>
      </c>
      <c r="N756" s="8"/>
      <c r="O756" s="8"/>
      <c r="P756" s="8"/>
      <c r="Q756" s="8"/>
      <c r="R756" s="8"/>
      <c r="S756" s="8">
        <v>3.4904096523779286E-2</v>
      </c>
      <c r="T756" s="8"/>
      <c r="U756" s="8"/>
      <c r="V756" s="8"/>
      <c r="W756" s="8"/>
      <c r="X756" s="8"/>
      <c r="Y756" s="8"/>
      <c r="Z756" s="16"/>
    </row>
    <row r="757" spans="1:26" s="17" customFormat="1" ht="13.15" customHeight="1">
      <c r="A757" s="8"/>
      <c r="B757" s="8"/>
      <c r="C757" s="8"/>
      <c r="D757" s="8"/>
      <c r="E757" s="8"/>
      <c r="F757" s="8" t="s">
        <v>962</v>
      </c>
      <c r="G757" s="8"/>
      <c r="H757" s="8"/>
      <c r="I757" s="8"/>
      <c r="J757" s="8"/>
      <c r="K757" s="8"/>
      <c r="L757" s="8"/>
      <c r="M757" s="5">
        <v>0.8</v>
      </c>
      <c r="N757" s="8"/>
      <c r="O757" s="8"/>
      <c r="P757" s="8"/>
      <c r="Q757" s="8"/>
      <c r="R757" s="8"/>
      <c r="S757" s="8">
        <v>1.310768202877254</v>
      </c>
      <c r="T757" s="8"/>
      <c r="U757" s="7"/>
      <c r="V757" s="7"/>
      <c r="W757" s="7"/>
      <c r="X757" s="7"/>
      <c r="Y757" s="7"/>
      <c r="Z757" s="16"/>
    </row>
    <row r="758" spans="1:26" ht="15">
      <c r="A758" s="7"/>
      <c r="B758" s="7"/>
      <c r="C758" s="7"/>
      <c r="D758" s="7"/>
      <c r="E758" s="7"/>
      <c r="F758" s="8" t="s">
        <v>1128</v>
      </c>
      <c r="G758" s="8"/>
      <c r="H758" s="8"/>
      <c r="I758" s="8"/>
      <c r="J758" s="8"/>
      <c r="K758" s="8"/>
      <c r="L758" s="8"/>
      <c r="M758" s="5">
        <v>0.8</v>
      </c>
      <c r="N758" s="8"/>
      <c r="O758" s="8"/>
      <c r="P758" s="8"/>
      <c r="Q758" s="8"/>
      <c r="R758" s="8"/>
      <c r="S758" s="8">
        <v>10.109163040978336</v>
      </c>
      <c r="T758" s="7"/>
      <c r="U758" s="2"/>
      <c r="V758" s="2"/>
      <c r="W758" s="2"/>
      <c r="X758" s="2"/>
      <c r="Y758" s="2"/>
      <c r="Z758" s="8"/>
    </row>
    <row r="759" spans="1:26">
      <c r="A759" s="2"/>
      <c r="B759" s="2"/>
      <c r="C759" s="2"/>
      <c r="D759" s="2"/>
      <c r="E759" s="2"/>
      <c r="F759" s="16" t="s">
        <v>1812</v>
      </c>
      <c r="G759" s="2"/>
      <c r="H759" s="2"/>
      <c r="I759" s="2"/>
      <c r="J759" s="2"/>
      <c r="K759" s="2"/>
      <c r="L759" s="2"/>
      <c r="M759" s="5">
        <v>0.8</v>
      </c>
      <c r="N759" s="2"/>
      <c r="O759" s="2"/>
      <c r="P759" s="2"/>
      <c r="Q759" s="2"/>
      <c r="R759" s="2"/>
      <c r="S759" s="8">
        <v>878.21126695363353</v>
      </c>
      <c r="T759" s="2"/>
      <c r="U759" s="2"/>
      <c r="V759" s="2"/>
      <c r="W759" s="2"/>
      <c r="X759" s="2"/>
      <c r="Y759" s="2"/>
      <c r="Z759" s="8"/>
    </row>
    <row r="760" spans="1:26">
      <c r="A760" s="2"/>
      <c r="B760" s="2"/>
      <c r="C760" s="2"/>
      <c r="D760" s="2"/>
      <c r="E760" s="2"/>
      <c r="F760" s="16" t="s">
        <v>1506</v>
      </c>
      <c r="G760" s="2"/>
      <c r="H760" s="2"/>
      <c r="I760" s="2"/>
      <c r="J760" s="2"/>
      <c r="K760" s="2"/>
      <c r="L760" s="2"/>
      <c r="M760" s="5">
        <v>0.8</v>
      </c>
      <c r="N760" s="2"/>
      <c r="O760" s="2"/>
      <c r="P760" s="2"/>
      <c r="Q760" s="2"/>
      <c r="R760" s="2"/>
      <c r="S760" s="8">
        <v>2584.456376521865</v>
      </c>
      <c r="T760" s="2"/>
      <c r="U760" s="2"/>
      <c r="V760" s="2"/>
      <c r="W760" s="2"/>
      <c r="X760" s="2"/>
      <c r="Y760" s="2"/>
      <c r="Z760" s="8"/>
    </row>
    <row r="761" spans="1:26">
      <c r="A761" s="2"/>
      <c r="B761" s="2"/>
      <c r="C761" s="2"/>
      <c r="D761" s="2"/>
      <c r="E761" s="2"/>
      <c r="F761" s="16" t="s">
        <v>1101</v>
      </c>
      <c r="G761" s="2"/>
      <c r="H761" s="2"/>
      <c r="I761" s="2"/>
      <c r="J761" s="2"/>
      <c r="K761" s="2"/>
      <c r="L761" s="2"/>
      <c r="M761" s="5">
        <v>0.8</v>
      </c>
      <c r="N761" s="2"/>
      <c r="O761" s="2"/>
      <c r="P761" s="2"/>
      <c r="Q761" s="2"/>
      <c r="R761" s="2"/>
      <c r="S761" s="8">
        <v>1986.1958278155682</v>
      </c>
      <c r="T761" s="2"/>
      <c r="U761" s="16"/>
      <c r="V761" s="16"/>
      <c r="W761" s="16"/>
      <c r="X761" s="16"/>
      <c r="Y761" s="16"/>
      <c r="Z761" s="8"/>
    </row>
    <row r="762" spans="1:26">
      <c r="A762" s="16"/>
      <c r="B762" s="6" t="str">
        <f>C1425</f>
        <v>ICNBLRSDtH05</v>
      </c>
      <c r="C762" s="6" t="str">
        <f>D1425</f>
        <v>Construction Building Light Renovation Semi-Detached Houses-Energy Efficient</v>
      </c>
      <c r="D762" s="6" t="s">
        <v>1810</v>
      </c>
      <c r="E762" s="6" t="s">
        <v>181</v>
      </c>
      <c r="F762" s="6"/>
      <c r="G762" s="16"/>
      <c r="H762" s="5" t="s">
        <v>1813</v>
      </c>
      <c r="I762" s="16"/>
      <c r="J762" s="5">
        <v>2070</v>
      </c>
      <c r="K762" s="5">
        <v>0.95</v>
      </c>
      <c r="L762" s="5">
        <v>1</v>
      </c>
      <c r="M762" s="16"/>
      <c r="N762" s="16"/>
      <c r="O762" s="16"/>
      <c r="P762" s="16"/>
      <c r="Q762" s="16"/>
      <c r="R762" s="16"/>
      <c r="S762" s="78"/>
      <c r="T762" s="16"/>
      <c r="U762" s="5">
        <v>50</v>
      </c>
      <c r="V762" s="5">
        <v>1</v>
      </c>
      <c r="W762" s="5"/>
      <c r="X762" s="5"/>
      <c r="Y762" s="5">
        <v>2080</v>
      </c>
      <c r="Z762" s="8"/>
    </row>
    <row r="763" spans="1:26" ht="15">
      <c r="A763" s="8"/>
      <c r="D763" s="8"/>
      <c r="E763" s="8"/>
      <c r="F763" s="8" t="s">
        <v>1028</v>
      </c>
      <c r="G763" s="8"/>
      <c r="H763" s="8"/>
      <c r="I763" s="8"/>
      <c r="J763" s="8"/>
      <c r="K763" s="8"/>
      <c r="L763" s="8"/>
      <c r="M763" s="5">
        <v>0.8</v>
      </c>
      <c r="N763" s="8"/>
      <c r="O763" s="8"/>
      <c r="P763" s="8"/>
      <c r="Q763" s="8"/>
      <c r="R763" s="8"/>
      <c r="S763" s="8">
        <v>5.722324033080859E-2</v>
      </c>
      <c r="T763" s="8"/>
      <c r="U763" s="8"/>
      <c r="V763" s="8"/>
      <c r="W763" s="8"/>
      <c r="X763" s="8"/>
      <c r="Y763" s="8"/>
      <c r="Z763" s="7"/>
    </row>
    <row r="764" spans="1:26">
      <c r="A764" s="8"/>
      <c r="B764" s="8"/>
      <c r="C764" s="8"/>
      <c r="D764" s="8"/>
      <c r="E764" s="8"/>
      <c r="F764" s="8" t="s">
        <v>369</v>
      </c>
      <c r="G764" s="8"/>
      <c r="H764" s="8"/>
      <c r="I764" s="8"/>
      <c r="J764" s="8"/>
      <c r="K764" s="8"/>
      <c r="L764" s="8"/>
      <c r="M764" s="5">
        <v>0.8</v>
      </c>
      <c r="N764" s="8"/>
      <c r="O764" s="8"/>
      <c r="P764" s="8"/>
      <c r="Q764" s="8"/>
      <c r="R764" s="8"/>
      <c r="S764" s="8">
        <v>12.635422998351615</v>
      </c>
      <c r="T764" s="8"/>
      <c r="U764" s="8"/>
      <c r="V764" s="8"/>
      <c r="W764" s="8"/>
      <c r="X764" s="8"/>
      <c r="Y764" s="8"/>
      <c r="Z764" s="2"/>
    </row>
    <row r="765" spans="1:26">
      <c r="A765" s="8"/>
      <c r="B765" s="8"/>
      <c r="C765" s="8"/>
      <c r="D765" s="8"/>
      <c r="E765" s="8"/>
      <c r="F765" s="8" t="s">
        <v>963</v>
      </c>
      <c r="G765" s="8"/>
      <c r="H765" s="8"/>
      <c r="I765" s="8"/>
      <c r="J765" s="8"/>
      <c r="K765" s="8"/>
      <c r="L765" s="8"/>
      <c r="M765" s="5">
        <v>0.8</v>
      </c>
      <c r="N765" s="8"/>
      <c r="O765" s="8"/>
      <c r="P765" s="8"/>
      <c r="Q765" s="8"/>
      <c r="R765" s="8"/>
      <c r="S765" s="8">
        <v>30.930226246691589</v>
      </c>
      <c r="T765" s="8"/>
      <c r="U765" s="8"/>
      <c r="V765" s="8"/>
      <c r="W765" s="8"/>
      <c r="X765" s="8"/>
      <c r="Y765" s="8"/>
      <c r="Z765" s="2"/>
    </row>
    <row r="766" spans="1:26">
      <c r="A766" s="8"/>
      <c r="B766" s="8"/>
      <c r="C766" s="8"/>
      <c r="D766" s="8"/>
      <c r="E766" s="8"/>
      <c r="F766" s="8" t="s">
        <v>1025</v>
      </c>
      <c r="G766" s="8"/>
      <c r="H766" s="8"/>
      <c r="I766" s="8"/>
      <c r="J766" s="8"/>
      <c r="K766" s="8"/>
      <c r="L766" s="8"/>
      <c r="M766" s="5">
        <v>0.8</v>
      </c>
      <c r="N766" s="8"/>
      <c r="O766" s="8"/>
      <c r="P766" s="8"/>
      <c r="Q766" s="8"/>
      <c r="R766" s="8"/>
      <c r="S766" s="8">
        <v>1.568660632122562</v>
      </c>
      <c r="T766" s="8"/>
      <c r="U766" s="8"/>
      <c r="V766" s="8"/>
      <c r="W766" s="8"/>
      <c r="X766" s="8"/>
      <c r="Y766" s="8"/>
      <c r="Z766" s="2"/>
    </row>
    <row r="767" spans="1:26" s="17" customFormat="1" ht="13.15" customHeight="1">
      <c r="A767" s="8"/>
      <c r="B767" s="8"/>
      <c r="C767" s="8"/>
      <c r="D767" s="8"/>
      <c r="E767" s="8"/>
      <c r="F767" s="8" t="s">
        <v>962</v>
      </c>
      <c r="G767" s="8"/>
      <c r="H767" s="8"/>
      <c r="I767" s="8"/>
      <c r="J767" s="8"/>
      <c r="K767" s="8"/>
      <c r="L767" s="8"/>
      <c r="M767" s="5">
        <v>0.8</v>
      </c>
      <c r="N767" s="8"/>
      <c r="O767" s="8"/>
      <c r="P767" s="8"/>
      <c r="Q767" s="8"/>
      <c r="R767" s="8"/>
      <c r="S767" s="8">
        <v>14.450249111983254</v>
      </c>
      <c r="T767" s="8"/>
      <c r="U767" s="7"/>
      <c r="V767" s="7"/>
      <c r="W767" s="7"/>
      <c r="X767" s="7"/>
      <c r="Y767" s="7"/>
      <c r="Z767" s="16"/>
    </row>
    <row r="768" spans="1:26" s="17" customFormat="1" ht="13.15" customHeight="1">
      <c r="A768" s="7"/>
      <c r="B768" s="7"/>
      <c r="C768" s="7"/>
      <c r="D768" s="7"/>
      <c r="E768" s="7"/>
      <c r="F768" s="8" t="s">
        <v>1128</v>
      </c>
      <c r="G768" s="8"/>
      <c r="H768" s="8"/>
      <c r="I768" s="8"/>
      <c r="J768" s="8"/>
      <c r="K768" s="8"/>
      <c r="L768" s="8"/>
      <c r="M768" s="5">
        <v>0.8</v>
      </c>
      <c r="N768" s="8"/>
      <c r="O768" s="8"/>
      <c r="P768" s="8"/>
      <c r="Q768" s="8"/>
      <c r="R768" s="8"/>
      <c r="S768" s="8">
        <v>10.109163040978336</v>
      </c>
      <c r="T768" s="7"/>
      <c r="U768" s="2"/>
      <c r="V768" s="2"/>
      <c r="W768" s="2"/>
      <c r="X768" s="2"/>
      <c r="Y768" s="2"/>
      <c r="Z768" s="16"/>
    </row>
    <row r="769" spans="1:26" s="17" customFormat="1" ht="13.15" customHeight="1">
      <c r="A769" s="2"/>
      <c r="B769" s="2"/>
      <c r="C769" s="2"/>
      <c r="D769" s="2"/>
      <c r="E769" s="2"/>
      <c r="F769" s="16" t="s">
        <v>1812</v>
      </c>
      <c r="G769" s="2"/>
      <c r="H769" s="2"/>
      <c r="I769" s="2"/>
      <c r="J769" s="2"/>
      <c r="K769" s="2"/>
      <c r="L769" s="2"/>
      <c r="M769" s="5">
        <v>0.8</v>
      </c>
      <c r="N769" s="2"/>
      <c r="O769" s="2"/>
      <c r="P769" s="2"/>
      <c r="Q769" s="2"/>
      <c r="R769" s="2"/>
      <c r="S769" s="8">
        <v>878.21126695363353</v>
      </c>
      <c r="T769" s="2"/>
      <c r="U769" s="2"/>
      <c r="V769" s="2"/>
      <c r="W769" s="2"/>
      <c r="X769" s="2"/>
      <c r="Y769" s="2"/>
      <c r="Z769" s="16"/>
    </row>
    <row r="770" spans="1:26" s="17" customFormat="1" ht="13.15" customHeight="1">
      <c r="A770" s="2"/>
      <c r="B770" s="2"/>
      <c r="C770" s="2"/>
      <c r="D770" s="2"/>
      <c r="E770" s="2"/>
      <c r="F770" s="16" t="s">
        <v>1506</v>
      </c>
      <c r="G770" s="2"/>
      <c r="H770" s="2"/>
      <c r="I770" s="2"/>
      <c r="J770" s="2"/>
      <c r="K770" s="2"/>
      <c r="L770" s="2"/>
      <c r="M770" s="5">
        <v>0.8</v>
      </c>
      <c r="N770" s="2"/>
      <c r="O770" s="2"/>
      <c r="P770" s="2"/>
      <c r="Q770" s="2"/>
      <c r="R770" s="2"/>
      <c r="S770" s="8">
        <v>2584.456376521865</v>
      </c>
      <c r="T770" s="2"/>
      <c r="U770" s="2"/>
      <c r="V770" s="2"/>
      <c r="W770" s="2"/>
      <c r="X770" s="2"/>
      <c r="Y770" s="2"/>
      <c r="Z770" s="16"/>
    </row>
    <row r="771" spans="1:26">
      <c r="A771" s="2"/>
      <c r="B771" s="2"/>
      <c r="C771" s="2"/>
      <c r="D771" s="2"/>
      <c r="E771" s="2"/>
      <c r="F771" s="16" t="s">
        <v>1101</v>
      </c>
      <c r="G771" s="2"/>
      <c r="H771" s="2"/>
      <c r="I771" s="2"/>
      <c r="J771" s="2"/>
      <c r="K771" s="2"/>
      <c r="L771" s="2"/>
      <c r="M771" s="5">
        <v>0.8</v>
      </c>
      <c r="N771" s="2"/>
      <c r="O771" s="2"/>
      <c r="P771" s="2"/>
      <c r="Q771" s="2"/>
      <c r="R771" s="2"/>
      <c r="S771" s="8">
        <v>1986.1958278155682</v>
      </c>
      <c r="T771" s="2"/>
      <c r="U771" s="16"/>
      <c r="V771" s="16"/>
      <c r="W771" s="16"/>
      <c r="X771" s="16"/>
      <c r="Y771" s="16"/>
      <c r="Z771" s="8"/>
    </row>
    <row r="772" spans="1:26">
      <c r="A772" s="16"/>
      <c r="B772" s="6" t="str">
        <f>C1426</f>
        <v>ICNBMRSDtH05</v>
      </c>
      <c r="C772" s="6" t="str">
        <f>D1426</f>
        <v>Construction Building Medium Renovation Semi-Detached Houses-Energy Efficient</v>
      </c>
      <c r="D772" s="6" t="s">
        <v>1810</v>
      </c>
      <c r="E772" s="6" t="s">
        <v>181</v>
      </c>
      <c r="F772" s="6"/>
      <c r="G772" s="16"/>
      <c r="H772" s="5" t="s">
        <v>1813</v>
      </c>
      <c r="I772" s="16"/>
      <c r="J772" s="5">
        <v>2070</v>
      </c>
      <c r="K772" s="5">
        <v>0.95</v>
      </c>
      <c r="L772" s="5">
        <v>1</v>
      </c>
      <c r="M772" s="16"/>
      <c r="N772" s="16"/>
      <c r="O772" s="16"/>
      <c r="P772" s="16"/>
      <c r="Q772" s="16"/>
      <c r="R772" s="16"/>
      <c r="S772" s="78"/>
      <c r="T772" s="16"/>
      <c r="U772" s="5">
        <v>50</v>
      </c>
      <c r="V772" s="5">
        <v>1</v>
      </c>
      <c r="W772" s="5"/>
      <c r="X772" s="5"/>
      <c r="Y772" s="5">
        <v>2080</v>
      </c>
      <c r="Z772" s="8"/>
    </row>
    <row r="773" spans="1:26">
      <c r="A773" s="8"/>
      <c r="D773" s="8"/>
      <c r="E773" s="8"/>
      <c r="F773" s="8" t="s">
        <v>1028</v>
      </c>
      <c r="G773" s="8"/>
      <c r="H773" s="8"/>
      <c r="I773" s="8"/>
      <c r="J773" s="8"/>
      <c r="K773" s="8"/>
      <c r="L773" s="8"/>
      <c r="M773" s="5">
        <v>0.8</v>
      </c>
      <c r="N773" s="8"/>
      <c r="O773" s="8"/>
      <c r="P773" s="8"/>
      <c r="Q773" s="8"/>
      <c r="R773" s="8"/>
      <c r="S773" s="8">
        <v>1.9598753501226942E-2</v>
      </c>
      <c r="T773" s="8"/>
      <c r="U773" s="8"/>
      <c r="V773" s="8"/>
      <c r="W773" s="8"/>
      <c r="X773" s="8"/>
      <c r="Y773" s="8"/>
      <c r="Z773" s="8"/>
    </row>
    <row r="774" spans="1:26">
      <c r="A774" s="8"/>
      <c r="B774" s="8"/>
      <c r="C774" s="8"/>
      <c r="D774" s="8"/>
      <c r="E774" s="8"/>
      <c r="F774" s="8" t="s">
        <v>369</v>
      </c>
      <c r="G774" s="8"/>
      <c r="H774" s="8"/>
      <c r="I774" s="8"/>
      <c r="J774" s="8"/>
      <c r="K774" s="8"/>
      <c r="L774" s="8"/>
      <c r="M774" s="5">
        <v>0.8</v>
      </c>
      <c r="N774" s="8"/>
      <c r="O774" s="8"/>
      <c r="P774" s="8"/>
      <c r="Q774" s="8"/>
      <c r="R774" s="8"/>
      <c r="S774" s="8">
        <v>3.8224795471046149</v>
      </c>
      <c r="T774" s="8"/>
      <c r="U774" s="8"/>
      <c r="V774" s="8"/>
      <c r="W774" s="8"/>
      <c r="X774" s="8"/>
      <c r="Y774" s="8"/>
      <c r="Z774" s="8"/>
    </row>
    <row r="775" spans="1:26">
      <c r="A775" s="8"/>
      <c r="B775" s="8"/>
      <c r="C775" s="8"/>
      <c r="D775" s="8"/>
      <c r="E775" s="8"/>
      <c r="F775" s="8" t="s">
        <v>963</v>
      </c>
      <c r="G775" s="8"/>
      <c r="H775" s="8"/>
      <c r="I775" s="8"/>
      <c r="J775" s="8"/>
      <c r="K775" s="8"/>
      <c r="L775" s="8"/>
      <c r="M775" s="5">
        <v>0.8</v>
      </c>
      <c r="N775" s="8"/>
      <c r="O775" s="8"/>
      <c r="P775" s="8"/>
      <c r="Q775" s="8"/>
      <c r="R775" s="8"/>
      <c r="S775" s="8">
        <v>7.7376140582097417</v>
      </c>
      <c r="T775" s="8"/>
      <c r="U775" s="8"/>
      <c r="V775" s="8"/>
      <c r="W775" s="8"/>
      <c r="X775" s="8"/>
      <c r="Y775" s="8"/>
      <c r="Z775" s="8"/>
    </row>
    <row r="776" spans="1:26" ht="15">
      <c r="A776" s="8"/>
      <c r="B776" s="8"/>
      <c r="C776" s="8"/>
      <c r="D776" s="8"/>
      <c r="E776" s="8"/>
      <c r="F776" s="8" t="s">
        <v>1025</v>
      </c>
      <c r="G776" s="8"/>
      <c r="H776" s="8"/>
      <c r="I776" s="8"/>
      <c r="J776" s="8"/>
      <c r="K776" s="8"/>
      <c r="L776" s="8"/>
      <c r="M776" s="5">
        <v>0.8</v>
      </c>
      <c r="N776" s="8"/>
      <c r="O776" s="8"/>
      <c r="P776" s="8"/>
      <c r="Q776" s="8"/>
      <c r="R776" s="8"/>
      <c r="S776" s="8">
        <v>0.35361313913076325</v>
      </c>
      <c r="T776" s="8"/>
      <c r="U776" s="8"/>
      <c r="V776" s="8"/>
      <c r="W776" s="8"/>
      <c r="X776" s="8"/>
      <c r="Y776" s="8"/>
      <c r="Z776" s="7"/>
    </row>
    <row r="777" spans="1:26" ht="15">
      <c r="A777" s="8"/>
      <c r="B777" s="8"/>
      <c r="C777" s="8"/>
      <c r="D777" s="8"/>
      <c r="E777" s="8"/>
      <c r="F777" s="8" t="s">
        <v>962</v>
      </c>
      <c r="G777" s="8"/>
      <c r="H777" s="8"/>
      <c r="I777" s="8"/>
      <c r="J777" s="8"/>
      <c r="K777" s="8"/>
      <c r="L777" s="8"/>
      <c r="M777" s="5">
        <v>0.8</v>
      </c>
      <c r="N777" s="8"/>
      <c r="O777" s="8"/>
      <c r="P777" s="8"/>
      <c r="Q777" s="8"/>
      <c r="R777" s="8"/>
      <c r="S777" s="8">
        <v>4.0898346381572708</v>
      </c>
      <c r="T777" s="8"/>
      <c r="U777" s="7"/>
      <c r="V777" s="7"/>
      <c r="W777" s="7"/>
      <c r="X777" s="7"/>
      <c r="Y777" s="7"/>
      <c r="Z777" s="2"/>
    </row>
    <row r="778" spans="1:26" ht="15">
      <c r="A778" s="7"/>
      <c r="B778" s="7"/>
      <c r="C778" s="7"/>
      <c r="D778" s="7"/>
      <c r="E778" s="7"/>
      <c r="F778" s="8" t="s">
        <v>1128</v>
      </c>
      <c r="G778" s="8"/>
      <c r="H778" s="8"/>
      <c r="I778" s="8"/>
      <c r="J778" s="8"/>
      <c r="K778" s="8"/>
      <c r="L778" s="8"/>
      <c r="M778" s="5">
        <v>0.8</v>
      </c>
      <c r="N778" s="8"/>
      <c r="O778" s="8"/>
      <c r="P778" s="8"/>
      <c r="Q778" s="8"/>
      <c r="R778" s="8"/>
      <c r="S778" s="8">
        <v>10.109163040978336</v>
      </c>
      <c r="T778" s="7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16" t="s">
        <v>1812</v>
      </c>
      <c r="G779" s="2"/>
      <c r="H779" s="2"/>
      <c r="I779" s="2"/>
      <c r="J779" s="2"/>
      <c r="K779" s="2"/>
      <c r="L779" s="2"/>
      <c r="M779" s="5">
        <v>0.8</v>
      </c>
      <c r="N779" s="2"/>
      <c r="O779" s="2"/>
      <c r="P779" s="2"/>
      <c r="Q779" s="2"/>
      <c r="R779" s="2"/>
      <c r="S779" s="8">
        <v>878.21126695363353</v>
      </c>
      <c r="T779" s="2"/>
      <c r="U779" s="2"/>
      <c r="V779" s="2"/>
      <c r="W779" s="2"/>
      <c r="X779" s="2"/>
      <c r="Y779" s="2"/>
      <c r="Z779" s="2"/>
    </row>
    <row r="780" spans="1:26" s="17" customFormat="1" ht="13.15" customHeight="1">
      <c r="A780" s="2"/>
      <c r="B780" s="2"/>
      <c r="C780" s="2"/>
      <c r="D780" s="2"/>
      <c r="E780" s="2"/>
      <c r="F780" s="16" t="s">
        <v>1506</v>
      </c>
      <c r="G780" s="2"/>
      <c r="H780" s="2"/>
      <c r="I780" s="2"/>
      <c r="J780" s="2"/>
      <c r="K780" s="2"/>
      <c r="L780" s="2"/>
      <c r="M780" s="5">
        <v>0.8</v>
      </c>
      <c r="N780" s="2"/>
      <c r="O780" s="2"/>
      <c r="P780" s="2"/>
      <c r="Q780" s="2"/>
      <c r="R780" s="2"/>
      <c r="S780" s="8">
        <v>2584.456376521865</v>
      </c>
      <c r="T780" s="2"/>
      <c r="U780" s="2"/>
      <c r="V780" s="2"/>
      <c r="W780" s="2"/>
      <c r="X780" s="2"/>
      <c r="Y780" s="2"/>
      <c r="Z780" s="16"/>
    </row>
    <row r="781" spans="1:26">
      <c r="A781" s="2"/>
      <c r="B781" s="2"/>
      <c r="C781" s="2"/>
      <c r="D781" s="2"/>
      <c r="E781" s="2"/>
      <c r="F781" s="16" t="s">
        <v>1101</v>
      </c>
      <c r="G781" s="2"/>
      <c r="H781" s="2"/>
      <c r="I781" s="2"/>
      <c r="J781" s="2"/>
      <c r="K781" s="2"/>
      <c r="L781" s="2"/>
      <c r="M781" s="5">
        <v>0.8</v>
      </c>
      <c r="N781" s="2"/>
      <c r="O781" s="2"/>
      <c r="P781" s="2"/>
      <c r="Q781" s="2"/>
      <c r="R781" s="2"/>
      <c r="S781" s="8">
        <v>1986.1958278155682</v>
      </c>
      <c r="T781" s="2"/>
      <c r="U781" s="16"/>
      <c r="V781" s="16"/>
      <c r="W781" s="16"/>
      <c r="X781" s="16"/>
      <c r="Y781" s="16"/>
      <c r="Z781" s="8"/>
    </row>
    <row r="782" spans="1:26">
      <c r="A782" s="16"/>
      <c r="B782" s="6" t="str">
        <f>C1427</f>
        <v>ICNBFRSDtH05</v>
      </c>
      <c r="C782" s="6" t="str">
        <f>D1427</f>
        <v>Construction Building Full Renovation Semi-Detached Houses-Energy Efficient</v>
      </c>
      <c r="D782" s="6" t="s">
        <v>1810</v>
      </c>
      <c r="E782" s="6" t="s">
        <v>181</v>
      </c>
      <c r="F782" s="6"/>
      <c r="G782" s="16"/>
      <c r="H782" s="5" t="s">
        <v>1813</v>
      </c>
      <c r="I782" s="16"/>
      <c r="J782" s="5">
        <v>2070</v>
      </c>
      <c r="K782" s="5">
        <v>0.95</v>
      </c>
      <c r="L782" s="5">
        <v>1</v>
      </c>
      <c r="M782" s="16"/>
      <c r="N782" s="16"/>
      <c r="O782" s="16"/>
      <c r="P782" s="16"/>
      <c r="Q782" s="16"/>
      <c r="R782" s="16"/>
      <c r="S782" s="78"/>
      <c r="T782" s="16"/>
      <c r="U782" s="5">
        <v>50</v>
      </c>
      <c r="V782" s="5">
        <v>1</v>
      </c>
      <c r="W782" s="5"/>
      <c r="X782" s="5"/>
      <c r="Y782" s="5">
        <v>2080</v>
      </c>
      <c r="Z782" s="8"/>
    </row>
    <row r="783" spans="1:26">
      <c r="A783" s="8"/>
      <c r="C783" s="8"/>
      <c r="D783" s="8"/>
      <c r="E783" s="8"/>
      <c r="F783" s="8" t="s">
        <v>1028</v>
      </c>
      <c r="G783" s="8"/>
      <c r="H783" s="8"/>
      <c r="I783" s="8"/>
      <c r="J783" s="8"/>
      <c r="K783" s="8"/>
      <c r="L783" s="8"/>
      <c r="M783" s="5">
        <v>0.8</v>
      </c>
      <c r="N783" s="8"/>
      <c r="O783" s="8"/>
      <c r="P783" s="8"/>
      <c r="Q783" s="8"/>
      <c r="R783" s="8"/>
      <c r="S783" s="8">
        <v>1.8887422157478125E-3</v>
      </c>
      <c r="T783" s="8"/>
      <c r="U783" s="8"/>
      <c r="V783" s="8"/>
      <c r="W783" s="8"/>
      <c r="X783" s="8"/>
      <c r="Y783" s="8"/>
      <c r="Z783" s="8"/>
    </row>
    <row r="784" spans="1:26">
      <c r="A784" s="8"/>
      <c r="B784" s="8"/>
      <c r="C784" s="8"/>
      <c r="D784" s="8"/>
      <c r="E784" s="8"/>
      <c r="F784" s="8" t="s">
        <v>369</v>
      </c>
      <c r="G784" s="8"/>
      <c r="H784" s="8"/>
      <c r="I784" s="8"/>
      <c r="J784" s="8"/>
      <c r="K784" s="8"/>
      <c r="L784" s="8"/>
      <c r="M784" s="5">
        <v>0.8</v>
      </c>
      <c r="N784" s="8"/>
      <c r="O784" s="8"/>
      <c r="P784" s="8"/>
      <c r="Q784" s="8"/>
      <c r="R784" s="8"/>
      <c r="S784" s="8">
        <v>0.51387886633209012</v>
      </c>
      <c r="T784" s="8"/>
      <c r="U784" s="8"/>
      <c r="V784" s="8"/>
      <c r="W784" s="8"/>
      <c r="X784" s="8"/>
      <c r="Y784" s="8"/>
      <c r="Z784" s="8"/>
    </row>
    <row r="785" spans="1:26">
      <c r="A785" s="8"/>
      <c r="B785" s="8"/>
      <c r="C785" s="8"/>
      <c r="D785" s="8"/>
      <c r="E785" s="8"/>
      <c r="F785" s="8" t="s">
        <v>963</v>
      </c>
      <c r="G785" s="8"/>
      <c r="H785" s="8"/>
      <c r="I785" s="8"/>
      <c r="J785" s="8"/>
      <c r="K785" s="8"/>
      <c r="L785" s="8"/>
      <c r="M785" s="5">
        <v>0.8</v>
      </c>
      <c r="N785" s="8"/>
      <c r="O785" s="8"/>
      <c r="P785" s="8"/>
      <c r="Q785" s="8"/>
      <c r="R785" s="8"/>
      <c r="S785" s="8">
        <v>1.012310674639137</v>
      </c>
      <c r="T785" s="8"/>
      <c r="U785" s="8"/>
      <c r="V785" s="8"/>
      <c r="W785" s="8"/>
      <c r="X785" s="8"/>
      <c r="Y785" s="8"/>
      <c r="Z785" s="8"/>
    </row>
    <row r="786" spans="1:26" ht="15">
      <c r="A786" s="8"/>
      <c r="B786" s="8"/>
      <c r="C786" s="8"/>
      <c r="D786" s="8"/>
      <c r="E786" s="8"/>
      <c r="F786" s="8" t="s">
        <v>1025</v>
      </c>
      <c r="G786" s="8"/>
      <c r="H786" s="8"/>
      <c r="I786" s="8"/>
      <c r="J786" s="8"/>
      <c r="K786" s="8"/>
      <c r="L786" s="8"/>
      <c r="M786" s="5">
        <v>0.8</v>
      </c>
      <c r="N786" s="8"/>
      <c r="O786" s="8"/>
      <c r="P786" s="8"/>
      <c r="Q786" s="8"/>
      <c r="R786" s="8"/>
      <c r="S786" s="8">
        <v>5.1755119610052948E-2</v>
      </c>
      <c r="T786" s="8"/>
      <c r="U786" s="8"/>
      <c r="V786" s="8"/>
      <c r="W786" s="8"/>
      <c r="X786" s="8"/>
      <c r="Y786" s="8"/>
      <c r="Z786" s="7"/>
    </row>
    <row r="787" spans="1:26" ht="15">
      <c r="A787" s="8"/>
      <c r="B787" s="8"/>
      <c r="C787" s="8"/>
      <c r="D787" s="8"/>
      <c r="E787" s="8"/>
      <c r="F787" s="8" t="s">
        <v>962</v>
      </c>
      <c r="G787" s="8"/>
      <c r="H787" s="8"/>
      <c r="I787" s="8"/>
      <c r="J787" s="8"/>
      <c r="K787" s="8"/>
      <c r="L787" s="8"/>
      <c r="M787" s="5">
        <v>0.8</v>
      </c>
      <c r="N787" s="8"/>
      <c r="O787" s="8"/>
      <c r="P787" s="8"/>
      <c r="Q787" s="8"/>
      <c r="R787" s="8"/>
      <c r="S787" s="8">
        <v>0.55926054751031518</v>
      </c>
      <c r="T787" s="8"/>
      <c r="U787" s="7"/>
      <c r="V787" s="7"/>
      <c r="W787" s="7"/>
      <c r="X787" s="7"/>
      <c r="Y787" s="7"/>
      <c r="Z787" s="2"/>
    </row>
    <row r="788" spans="1:26" ht="15">
      <c r="A788" s="7"/>
      <c r="B788" s="7"/>
      <c r="C788" s="7"/>
      <c r="D788" s="7"/>
      <c r="E788" s="7"/>
      <c r="F788" s="8" t="s">
        <v>1128</v>
      </c>
      <c r="G788" s="8"/>
      <c r="H788" s="8"/>
      <c r="I788" s="8"/>
      <c r="J788" s="8"/>
      <c r="K788" s="8"/>
      <c r="L788" s="8"/>
      <c r="M788" s="5">
        <v>0.8</v>
      </c>
      <c r="N788" s="8"/>
      <c r="O788" s="8"/>
      <c r="P788" s="8"/>
      <c r="Q788" s="8"/>
      <c r="R788" s="8"/>
      <c r="S788" s="8">
        <v>10.109163040978336</v>
      </c>
      <c r="T788" s="7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16" t="s">
        <v>1812</v>
      </c>
      <c r="G789" s="2"/>
      <c r="H789" s="2"/>
      <c r="I789" s="2"/>
      <c r="J789" s="2"/>
      <c r="K789" s="2"/>
      <c r="L789" s="2"/>
      <c r="M789" s="5">
        <v>0.8</v>
      </c>
      <c r="N789" s="2"/>
      <c r="O789" s="2"/>
      <c r="P789" s="2"/>
      <c r="Q789" s="2"/>
      <c r="R789" s="2"/>
      <c r="S789" s="8">
        <v>878.21126695363353</v>
      </c>
      <c r="T789" s="2"/>
      <c r="U789" s="2"/>
      <c r="V789" s="2"/>
      <c r="W789" s="2"/>
      <c r="X789" s="2"/>
      <c r="Y789" s="2"/>
      <c r="Z789" s="2"/>
    </row>
    <row r="790" spans="1:26" s="17" customFormat="1" ht="13.15" customHeight="1">
      <c r="A790" s="2"/>
      <c r="B790" s="2"/>
      <c r="C790" s="2"/>
      <c r="D790" s="2"/>
      <c r="E790" s="2"/>
      <c r="F790" s="16" t="s">
        <v>1506</v>
      </c>
      <c r="G790" s="2"/>
      <c r="H790" s="2"/>
      <c r="I790" s="2"/>
      <c r="J790" s="2"/>
      <c r="K790" s="2"/>
      <c r="L790" s="2"/>
      <c r="M790" s="5">
        <v>0.8</v>
      </c>
      <c r="N790" s="2"/>
      <c r="O790" s="2"/>
      <c r="P790" s="2"/>
      <c r="Q790" s="2"/>
      <c r="R790" s="2"/>
      <c r="S790" s="8">
        <v>2584.456376521865</v>
      </c>
      <c r="T790" s="2"/>
      <c r="U790" s="2"/>
      <c r="V790" s="2"/>
      <c r="W790" s="2"/>
      <c r="X790" s="2"/>
      <c r="Y790" s="2"/>
      <c r="Z790" s="16"/>
    </row>
    <row r="791" spans="1:26">
      <c r="A791" s="2"/>
      <c r="B791" s="2"/>
      <c r="C791" s="2"/>
      <c r="D791" s="2"/>
      <c r="E791" s="2"/>
      <c r="F791" s="16" t="s">
        <v>1101</v>
      </c>
      <c r="G791" s="2"/>
      <c r="H791" s="2"/>
      <c r="I791" s="2"/>
      <c r="J791" s="2"/>
      <c r="K791" s="2"/>
      <c r="L791" s="2"/>
      <c r="M791" s="5">
        <v>0.8</v>
      </c>
      <c r="N791" s="2"/>
      <c r="O791" s="2"/>
      <c r="P791" s="2"/>
      <c r="Q791" s="2"/>
      <c r="R791" s="2"/>
      <c r="S791" s="8">
        <v>1986.1958278155682</v>
      </c>
      <c r="T791" s="2"/>
      <c r="U791" s="16"/>
      <c r="V791" s="16"/>
      <c r="W791" s="16"/>
      <c r="X791" s="16"/>
      <c r="Y791" s="16"/>
      <c r="Z791" s="8"/>
    </row>
    <row r="792" spans="1:26">
      <c r="A792" s="16"/>
      <c r="B792" s="6" t="str">
        <f>C1442</f>
        <v>ICNBNESDtH15</v>
      </c>
      <c r="C792" s="6" t="str">
        <f>D1442</f>
        <v>Construction Building New Semi-Detached Houses-Energy Shift</v>
      </c>
      <c r="D792" s="6" t="s">
        <v>1810</v>
      </c>
      <c r="E792" s="6" t="s">
        <v>181</v>
      </c>
      <c r="F792" s="6"/>
      <c r="G792" s="16"/>
      <c r="H792" s="5" t="s">
        <v>1813</v>
      </c>
      <c r="I792" s="16"/>
      <c r="J792" s="5">
        <v>2070</v>
      </c>
      <c r="K792" s="5">
        <v>0.95</v>
      </c>
      <c r="L792" s="5">
        <v>1</v>
      </c>
      <c r="M792" s="16"/>
      <c r="N792" s="16"/>
      <c r="O792" s="16"/>
      <c r="P792" s="16"/>
      <c r="Q792" s="16"/>
      <c r="R792" s="16"/>
      <c r="S792" s="10"/>
      <c r="T792" s="16"/>
      <c r="U792" s="5">
        <v>50</v>
      </c>
      <c r="V792" s="5">
        <v>1</v>
      </c>
      <c r="W792" s="5"/>
      <c r="X792" s="5"/>
      <c r="Y792" s="5">
        <v>2080</v>
      </c>
      <c r="Z792" s="8"/>
    </row>
    <row r="793" spans="1:26" ht="15">
      <c r="A793" s="8"/>
      <c r="D793" s="8"/>
      <c r="E793" s="8"/>
      <c r="F793" s="8" t="s">
        <v>962</v>
      </c>
      <c r="G793" s="8"/>
      <c r="H793" s="8"/>
      <c r="I793" s="8"/>
      <c r="J793" s="8"/>
      <c r="K793" s="8"/>
      <c r="L793" s="8"/>
      <c r="M793" s="5">
        <v>0.89</v>
      </c>
      <c r="N793" s="8"/>
      <c r="O793" s="8"/>
      <c r="P793" s="8"/>
      <c r="Q793" s="8"/>
      <c r="R793" s="8"/>
      <c r="S793" s="8">
        <v>1.310768202877254</v>
      </c>
      <c r="T793" s="8"/>
      <c r="U793" s="7"/>
      <c r="V793" s="7"/>
      <c r="W793" s="7"/>
      <c r="X793" s="7"/>
      <c r="Y793" s="7"/>
      <c r="Z793" s="2"/>
    </row>
    <row r="794" spans="1:26">
      <c r="A794" s="16"/>
      <c r="B794" s="6" t="str">
        <f>C1443</f>
        <v>ICNBLRSDtH15</v>
      </c>
      <c r="C794" s="6" t="str">
        <f>D1443</f>
        <v>Construction Building Light Renovation Semi-Detached Houses-Energy Shift</v>
      </c>
      <c r="D794" s="6" t="s">
        <v>1810</v>
      </c>
      <c r="E794" s="6" t="s">
        <v>181</v>
      </c>
      <c r="F794" s="6"/>
      <c r="G794" s="16"/>
      <c r="H794" s="5" t="s">
        <v>1813</v>
      </c>
      <c r="I794" s="16"/>
      <c r="J794" s="5">
        <v>2070</v>
      </c>
      <c r="K794" s="5">
        <v>0.95</v>
      </c>
      <c r="L794" s="5">
        <v>1</v>
      </c>
      <c r="M794" s="16"/>
      <c r="N794" s="16"/>
      <c r="O794" s="16"/>
      <c r="P794" s="16"/>
      <c r="Q794" s="16"/>
      <c r="R794" s="16"/>
      <c r="S794" s="10"/>
      <c r="T794" s="16"/>
      <c r="U794" s="5">
        <v>50</v>
      </c>
      <c r="V794" s="5">
        <v>1</v>
      </c>
      <c r="W794" s="5"/>
      <c r="X794" s="5"/>
      <c r="Y794" s="5">
        <v>2080</v>
      </c>
      <c r="Z794" s="8"/>
    </row>
    <row r="795" spans="1:26" ht="15">
      <c r="A795" s="8"/>
      <c r="D795" s="8"/>
      <c r="E795" s="8"/>
      <c r="F795" s="8" t="s">
        <v>962</v>
      </c>
      <c r="G795" s="8"/>
      <c r="H795" s="8"/>
      <c r="I795" s="8"/>
      <c r="J795" s="8"/>
      <c r="K795" s="8"/>
      <c r="L795" s="8"/>
      <c r="M795" s="5">
        <v>0.89</v>
      </c>
      <c r="N795" s="8"/>
      <c r="O795" s="8"/>
      <c r="P795" s="8"/>
      <c r="Q795" s="8"/>
      <c r="R795" s="8"/>
      <c r="S795" s="8">
        <v>14.450249111983254</v>
      </c>
      <c r="T795" s="8"/>
      <c r="U795" s="7"/>
      <c r="V795" s="7"/>
      <c r="W795" s="7"/>
      <c r="X795" s="7"/>
      <c r="Y795" s="7"/>
      <c r="Z795" s="2"/>
    </row>
    <row r="796" spans="1:26">
      <c r="A796" s="16"/>
      <c r="B796" s="6" t="str">
        <f>C1444</f>
        <v>ICNBMRSDtH15</v>
      </c>
      <c r="C796" s="6" t="str">
        <f>D1444</f>
        <v>Construction Building Medium Renovation Semi-Detached Houses-Energy Shift</v>
      </c>
      <c r="D796" s="6" t="s">
        <v>1810</v>
      </c>
      <c r="E796" s="6" t="s">
        <v>181</v>
      </c>
      <c r="F796" s="6"/>
      <c r="G796" s="16"/>
      <c r="H796" s="5" t="s">
        <v>1813</v>
      </c>
      <c r="I796" s="16"/>
      <c r="J796" s="5">
        <v>2070</v>
      </c>
      <c r="K796" s="5">
        <v>0.95</v>
      </c>
      <c r="L796" s="5">
        <v>1</v>
      </c>
      <c r="M796" s="16"/>
      <c r="N796" s="16"/>
      <c r="O796" s="16"/>
      <c r="P796" s="16"/>
      <c r="Q796" s="16"/>
      <c r="R796" s="16"/>
      <c r="S796" s="10"/>
      <c r="T796" s="16"/>
      <c r="U796" s="5">
        <v>50</v>
      </c>
      <c r="V796" s="5">
        <v>1</v>
      </c>
      <c r="W796" s="5"/>
      <c r="X796" s="5"/>
      <c r="Y796" s="5">
        <v>2080</v>
      </c>
      <c r="Z796" s="8"/>
    </row>
    <row r="797" spans="1:26" ht="15">
      <c r="A797" s="8"/>
      <c r="B797" s="8"/>
      <c r="C797" s="8"/>
      <c r="D797" s="8"/>
      <c r="E797" s="8"/>
      <c r="F797" s="8" t="s">
        <v>962</v>
      </c>
      <c r="G797" s="8"/>
      <c r="H797" s="8"/>
      <c r="I797" s="8"/>
      <c r="J797" s="8"/>
      <c r="K797" s="8"/>
      <c r="L797" s="8"/>
      <c r="M797" s="5">
        <v>0.89</v>
      </c>
      <c r="N797" s="8"/>
      <c r="O797" s="8"/>
      <c r="P797" s="8"/>
      <c r="Q797" s="8"/>
      <c r="R797" s="8"/>
      <c r="S797" s="8">
        <v>4.0898346381572708</v>
      </c>
      <c r="T797" s="8"/>
      <c r="U797" s="7"/>
      <c r="V797" s="7"/>
      <c r="W797" s="7"/>
      <c r="X797" s="7"/>
      <c r="Y797" s="7"/>
      <c r="Z797" s="2"/>
    </row>
    <row r="798" spans="1:26">
      <c r="A798" s="16"/>
      <c r="B798" s="6" t="str">
        <f>C1445</f>
        <v>ICNBFRSDtH15</v>
      </c>
      <c r="C798" s="6" t="str">
        <f>D1445</f>
        <v>Construction Building Full Renovation Semi-Detached Houses-Energy Shift</v>
      </c>
      <c r="D798" s="6" t="s">
        <v>1810</v>
      </c>
      <c r="E798" s="6" t="s">
        <v>181</v>
      </c>
      <c r="F798" s="6"/>
      <c r="G798" s="16"/>
      <c r="H798" s="5" t="s">
        <v>1813</v>
      </c>
      <c r="I798" s="16"/>
      <c r="J798" s="5">
        <v>2070</v>
      </c>
      <c r="K798" s="5">
        <v>0.95</v>
      </c>
      <c r="L798" s="5">
        <v>1</v>
      </c>
      <c r="M798" s="16"/>
      <c r="N798" s="16"/>
      <c r="O798" s="16"/>
      <c r="P798" s="16"/>
      <c r="Q798" s="16"/>
      <c r="R798" s="16"/>
      <c r="S798" s="10"/>
      <c r="T798" s="16"/>
      <c r="U798" s="5">
        <v>50</v>
      </c>
      <c r="V798" s="5">
        <v>1</v>
      </c>
      <c r="W798" s="5"/>
      <c r="X798" s="5"/>
      <c r="Y798" s="5">
        <v>2080</v>
      </c>
      <c r="Z798" s="8"/>
    </row>
    <row r="799" spans="1:26" ht="15">
      <c r="A799" s="8"/>
      <c r="B799" s="6"/>
      <c r="C799" s="8"/>
      <c r="D799" s="8"/>
      <c r="E799" s="8"/>
      <c r="F799" s="8" t="s">
        <v>962</v>
      </c>
      <c r="G799" s="8"/>
      <c r="H799" s="8"/>
      <c r="I799" s="8"/>
      <c r="J799" s="8"/>
      <c r="K799" s="8"/>
      <c r="L799" s="8"/>
      <c r="M799" s="5">
        <v>0.89</v>
      </c>
      <c r="N799" s="8"/>
      <c r="O799" s="8"/>
      <c r="P799" s="8"/>
      <c r="Q799" s="8"/>
      <c r="R799" s="8"/>
      <c r="S799" s="8">
        <v>0.55926054751031518</v>
      </c>
      <c r="T799" s="8"/>
      <c r="U799" s="7"/>
      <c r="V799" s="7"/>
      <c r="W799" s="7"/>
      <c r="X799" s="7"/>
      <c r="Y799" s="7"/>
      <c r="Z799" s="2"/>
    </row>
    <row r="800" spans="1:26" s="17" customFormat="1" ht="13.15" customHeight="1">
      <c r="A800" s="16"/>
      <c r="B800" s="6" t="str">
        <f>C1410</f>
        <v>ICNBNEFLAT01</v>
      </c>
      <c r="C800" s="6" t="str">
        <f>D1410</f>
        <v>Construction Building New Flats</v>
      </c>
      <c r="D800" s="6" t="s">
        <v>1810</v>
      </c>
      <c r="E800" s="6" t="s">
        <v>181</v>
      </c>
      <c r="F800" s="6"/>
      <c r="G800" s="16"/>
      <c r="H800" s="5" t="s">
        <v>1914</v>
      </c>
      <c r="I800" s="16"/>
      <c r="J800" s="5">
        <v>2020</v>
      </c>
      <c r="K800" s="5">
        <v>0.95</v>
      </c>
      <c r="L800" s="5">
        <v>1</v>
      </c>
      <c r="M800" s="16"/>
      <c r="N800" s="16"/>
      <c r="O800" s="16"/>
      <c r="P800" s="16"/>
      <c r="Q800" s="16"/>
      <c r="R800" s="16"/>
      <c r="S800" s="78"/>
      <c r="T800" s="16"/>
      <c r="U800" s="5">
        <v>50</v>
      </c>
      <c r="V800" s="5">
        <v>1</v>
      </c>
      <c r="W800" s="5"/>
      <c r="X800" s="5"/>
      <c r="Y800" s="5">
        <v>2080</v>
      </c>
      <c r="Z800" s="16"/>
    </row>
    <row r="801" spans="1:26">
      <c r="A801" s="8"/>
      <c r="D801" s="8"/>
      <c r="E801" s="8"/>
      <c r="F801" s="8" t="s">
        <v>1028</v>
      </c>
      <c r="G801" s="8"/>
      <c r="H801" s="8"/>
      <c r="I801" s="8"/>
      <c r="J801" s="8"/>
      <c r="K801" s="8"/>
      <c r="L801" s="8"/>
      <c r="M801" s="5">
        <v>0.72</v>
      </c>
      <c r="N801" s="8"/>
      <c r="O801" s="8"/>
      <c r="P801" s="8"/>
      <c r="Q801" s="8"/>
      <c r="R801" s="8"/>
      <c r="S801" s="8">
        <v>0.10360576400520644</v>
      </c>
      <c r="T801" s="8"/>
      <c r="U801" s="8"/>
      <c r="V801" s="8"/>
      <c r="W801" s="8"/>
      <c r="X801" s="8"/>
      <c r="Y801" s="8"/>
      <c r="Z801" s="8"/>
    </row>
    <row r="802" spans="1:26">
      <c r="A802" s="8"/>
      <c r="D802" s="8"/>
      <c r="E802" s="8"/>
      <c r="F802" s="8" t="s">
        <v>369</v>
      </c>
      <c r="G802" s="8"/>
      <c r="H802" s="8"/>
      <c r="I802" s="8"/>
      <c r="J802" s="8"/>
      <c r="K802" s="8"/>
      <c r="L802" s="8"/>
      <c r="M802" s="5">
        <v>0.72</v>
      </c>
      <c r="N802" s="8"/>
      <c r="O802" s="8"/>
      <c r="P802" s="8"/>
      <c r="Q802" s="8"/>
      <c r="R802" s="8"/>
      <c r="S802" s="8">
        <v>10.297182253969225</v>
      </c>
      <c r="T802" s="8"/>
      <c r="U802" s="8"/>
      <c r="V802" s="8"/>
      <c r="W802" s="8"/>
      <c r="X802" s="8"/>
      <c r="Y802" s="8"/>
      <c r="Z802" s="8"/>
    </row>
    <row r="803" spans="1:26">
      <c r="A803" s="8"/>
      <c r="D803" s="8"/>
      <c r="E803" s="8"/>
      <c r="F803" s="8" t="s">
        <v>963</v>
      </c>
      <c r="G803" s="8"/>
      <c r="H803" s="8"/>
      <c r="I803" s="8"/>
      <c r="J803" s="8"/>
      <c r="K803" s="8"/>
      <c r="L803" s="8"/>
      <c r="M803" s="5">
        <v>0.72</v>
      </c>
      <c r="N803" s="8"/>
      <c r="O803" s="8"/>
      <c r="P803" s="8"/>
      <c r="Q803" s="8"/>
      <c r="R803" s="8"/>
      <c r="S803" s="8">
        <v>3.518395746847407</v>
      </c>
      <c r="T803" s="8"/>
      <c r="U803" s="8"/>
      <c r="V803" s="8"/>
      <c r="W803" s="8"/>
      <c r="X803" s="8"/>
      <c r="Y803" s="8"/>
      <c r="Z803" s="8"/>
    </row>
    <row r="804" spans="1:26">
      <c r="A804" s="8"/>
      <c r="B804" s="8"/>
      <c r="C804" s="8"/>
      <c r="D804" s="8"/>
      <c r="E804" s="8"/>
      <c r="F804" s="8" t="s">
        <v>1025</v>
      </c>
      <c r="G804" s="8"/>
      <c r="H804" s="8"/>
      <c r="I804" s="8"/>
      <c r="J804" s="8"/>
      <c r="K804" s="8"/>
      <c r="L804" s="8"/>
      <c r="M804" s="5">
        <v>0.72</v>
      </c>
      <c r="N804" s="8"/>
      <c r="O804" s="8"/>
      <c r="P804" s="8"/>
      <c r="Q804" s="8"/>
      <c r="R804" s="8"/>
      <c r="S804" s="8">
        <v>0.98106085951322408</v>
      </c>
      <c r="T804" s="8"/>
      <c r="U804" s="8"/>
      <c r="V804" s="8"/>
      <c r="W804" s="8"/>
      <c r="X804" s="8"/>
      <c r="Y804" s="8"/>
      <c r="Z804" s="8"/>
    </row>
    <row r="805" spans="1:26" ht="15">
      <c r="A805" s="8"/>
      <c r="B805" s="8"/>
      <c r="C805" s="8"/>
      <c r="D805" s="8"/>
      <c r="E805" s="8"/>
      <c r="F805" s="8" t="s">
        <v>962</v>
      </c>
      <c r="G805" s="8"/>
      <c r="H805" s="8"/>
      <c r="I805" s="8"/>
      <c r="J805" s="8"/>
      <c r="K805" s="8"/>
      <c r="L805" s="8"/>
      <c r="M805" s="5">
        <v>0.72</v>
      </c>
      <c r="N805" s="8"/>
      <c r="O805" s="8"/>
      <c r="P805" s="8"/>
      <c r="Q805" s="8"/>
      <c r="R805" s="8"/>
      <c r="S805" s="8">
        <v>10.998706910778125</v>
      </c>
      <c r="T805" s="8"/>
      <c r="U805" s="7"/>
      <c r="V805" s="7"/>
      <c r="W805" s="7"/>
      <c r="X805" s="7"/>
      <c r="Y805" s="7"/>
      <c r="Z805" s="8"/>
    </row>
    <row r="806" spans="1:26" ht="15">
      <c r="A806" s="7"/>
      <c r="B806" s="7"/>
      <c r="C806" s="7"/>
      <c r="D806" s="7"/>
      <c r="E806" s="7"/>
      <c r="F806" s="8" t="s">
        <v>1128</v>
      </c>
      <c r="G806" s="8"/>
      <c r="H806" s="8"/>
      <c r="I806" s="8"/>
      <c r="J806" s="8"/>
      <c r="K806" s="8"/>
      <c r="L806" s="8"/>
      <c r="M806" s="5">
        <v>0.72</v>
      </c>
      <c r="N806" s="8"/>
      <c r="O806" s="8"/>
      <c r="P806" s="8"/>
      <c r="Q806" s="8"/>
      <c r="R806" s="8"/>
      <c r="S806" s="8">
        <v>2.4040546656791402</v>
      </c>
      <c r="T806" s="7"/>
      <c r="U806" s="2"/>
      <c r="V806" s="2"/>
      <c r="W806" s="2"/>
      <c r="X806" s="2"/>
      <c r="Y806" s="2"/>
      <c r="Z806" s="7"/>
    </row>
    <row r="807" spans="1:26">
      <c r="A807" s="2"/>
      <c r="B807" s="2"/>
      <c r="C807" s="2"/>
      <c r="D807" s="2"/>
      <c r="E807" s="2"/>
      <c r="F807" s="16" t="s">
        <v>1812</v>
      </c>
      <c r="G807" s="2"/>
      <c r="H807" s="2"/>
      <c r="I807" s="2"/>
      <c r="J807" s="2"/>
      <c r="K807" s="2"/>
      <c r="L807" s="2"/>
      <c r="M807" s="5">
        <v>0.72</v>
      </c>
      <c r="N807" s="2"/>
      <c r="O807" s="2"/>
      <c r="P807" s="2"/>
      <c r="Q807" s="2"/>
      <c r="R807" s="2"/>
      <c r="S807" s="8">
        <v>159.99988765262157</v>
      </c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16" t="s">
        <v>1506</v>
      </c>
      <c r="G808" s="2"/>
      <c r="H808" s="2"/>
      <c r="I808" s="2"/>
      <c r="J808" s="2"/>
      <c r="K808" s="2"/>
      <c r="L808" s="2"/>
      <c r="M808" s="5">
        <v>0.72</v>
      </c>
      <c r="N808" s="2"/>
      <c r="O808" s="2"/>
      <c r="P808" s="2"/>
      <c r="Q808" s="2"/>
      <c r="R808" s="2"/>
      <c r="S808" s="8">
        <v>920.56837245127485</v>
      </c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16" t="s">
        <v>1101</v>
      </c>
      <c r="G809" s="2"/>
      <c r="H809" s="2"/>
      <c r="I809" s="2"/>
      <c r="J809" s="2"/>
      <c r="K809" s="2"/>
      <c r="L809" s="2"/>
      <c r="M809" s="5">
        <v>0.72</v>
      </c>
      <c r="N809" s="2"/>
      <c r="O809" s="2"/>
      <c r="P809" s="2"/>
      <c r="Q809" s="2"/>
      <c r="R809" s="2"/>
      <c r="S809" s="8">
        <v>896.72223221856359</v>
      </c>
      <c r="T809" s="2"/>
      <c r="U809" s="16"/>
      <c r="V809" s="16"/>
      <c r="W809" s="16"/>
      <c r="X809" s="16"/>
      <c r="Y809" s="16"/>
      <c r="Z809" s="2"/>
    </row>
    <row r="810" spans="1:26" s="17" customFormat="1" ht="13.15" customHeight="1">
      <c r="A810" s="16"/>
      <c r="B810" s="6" t="str">
        <f>C1411</f>
        <v>ICNBLRFLAT01</v>
      </c>
      <c r="C810" s="6" t="str">
        <f>D1411</f>
        <v>Construction Building Light Renovation Flats</v>
      </c>
      <c r="D810" s="6" t="s">
        <v>1810</v>
      </c>
      <c r="E810" s="6" t="s">
        <v>181</v>
      </c>
      <c r="F810" s="6"/>
      <c r="G810" s="16"/>
      <c r="H810" s="5" t="s">
        <v>2018</v>
      </c>
      <c r="I810" s="16"/>
      <c r="J810" s="5">
        <v>2020</v>
      </c>
      <c r="K810" s="5">
        <v>0.95</v>
      </c>
      <c r="L810" s="5">
        <v>1</v>
      </c>
      <c r="M810" s="16"/>
      <c r="N810" s="16"/>
      <c r="O810" s="16"/>
      <c r="P810" s="16"/>
      <c r="Q810" s="16"/>
      <c r="R810" s="16"/>
      <c r="S810" s="78"/>
      <c r="T810" s="16"/>
      <c r="U810" s="5">
        <v>50</v>
      </c>
      <c r="V810" s="5">
        <v>1</v>
      </c>
      <c r="W810" s="5"/>
      <c r="X810" s="5"/>
      <c r="Y810" s="5">
        <v>2080</v>
      </c>
      <c r="Z810" s="16"/>
    </row>
    <row r="811" spans="1:26">
      <c r="A811" s="8"/>
      <c r="D811" s="8"/>
      <c r="E811" s="8"/>
      <c r="F811" s="8" t="s">
        <v>1028</v>
      </c>
      <c r="G811" s="8"/>
      <c r="H811" s="8"/>
      <c r="I811" s="8"/>
      <c r="J811" s="8"/>
      <c r="K811" s="8"/>
      <c r="L811" s="8"/>
      <c r="M811" s="5">
        <v>0.72</v>
      </c>
      <c r="N811" s="8"/>
      <c r="O811" s="8"/>
      <c r="P811" s="8"/>
      <c r="Q811" s="8"/>
      <c r="R811" s="8"/>
      <c r="S811" s="8">
        <v>0.15036948213437162</v>
      </c>
      <c r="T811" s="8"/>
      <c r="U811" s="8"/>
      <c r="V811" s="8"/>
      <c r="W811" s="8"/>
      <c r="X811" s="8"/>
      <c r="Y811" s="8"/>
      <c r="Z811" s="8"/>
    </row>
    <row r="812" spans="1:26">
      <c r="A812" s="8"/>
      <c r="B812" s="8"/>
      <c r="C812" s="8"/>
      <c r="D812" s="8"/>
      <c r="E812" s="8"/>
      <c r="F812" s="8" t="s">
        <v>369</v>
      </c>
      <c r="G812" s="8"/>
      <c r="H812" s="8"/>
      <c r="I812" s="8"/>
      <c r="J812" s="8"/>
      <c r="K812" s="8"/>
      <c r="L812" s="8"/>
      <c r="M812" s="5">
        <v>0.72</v>
      </c>
      <c r="N812" s="8"/>
      <c r="O812" s="8"/>
      <c r="P812" s="8"/>
      <c r="Q812" s="8"/>
      <c r="R812" s="8"/>
      <c r="S812" s="8">
        <v>23.803808621144334</v>
      </c>
      <c r="T812" s="8"/>
      <c r="U812" s="8"/>
      <c r="V812" s="8"/>
      <c r="W812" s="8"/>
      <c r="X812" s="8"/>
      <c r="Y812" s="8"/>
      <c r="Z812" s="8"/>
    </row>
    <row r="813" spans="1:26">
      <c r="A813" s="8"/>
      <c r="B813" s="8"/>
      <c r="C813" s="8"/>
      <c r="D813" s="8"/>
      <c r="E813" s="8"/>
      <c r="F813" s="8" t="s">
        <v>963</v>
      </c>
      <c r="G813" s="8"/>
      <c r="H813" s="8"/>
      <c r="I813" s="8"/>
      <c r="J813" s="8"/>
      <c r="K813" s="8"/>
      <c r="L813" s="8"/>
      <c r="M813" s="5">
        <v>0.72</v>
      </c>
      <c r="N813" s="8"/>
      <c r="O813" s="8"/>
      <c r="P813" s="8"/>
      <c r="Q813" s="8"/>
      <c r="R813" s="8"/>
      <c r="S813" s="8">
        <v>44.174892703238747</v>
      </c>
      <c r="T813" s="8"/>
      <c r="U813" s="8"/>
      <c r="V813" s="8"/>
      <c r="W813" s="8"/>
      <c r="X813" s="8"/>
      <c r="Y813" s="8"/>
      <c r="Z813" s="8"/>
    </row>
    <row r="814" spans="1:26">
      <c r="A814" s="8"/>
      <c r="B814" s="8"/>
      <c r="C814" s="8"/>
      <c r="D814" s="8"/>
      <c r="E814" s="8"/>
      <c r="F814" s="8" t="s">
        <v>1025</v>
      </c>
      <c r="G814" s="8"/>
      <c r="H814" s="8"/>
      <c r="I814" s="8"/>
      <c r="J814" s="8"/>
      <c r="K814" s="8"/>
      <c r="L814" s="8"/>
      <c r="M814" s="5">
        <v>0.72</v>
      </c>
      <c r="N814" s="8"/>
      <c r="O814" s="8"/>
      <c r="P814" s="8"/>
      <c r="Q814" s="8"/>
      <c r="R814" s="8"/>
      <c r="S814" s="8">
        <v>0.87348143842369763</v>
      </c>
      <c r="T814" s="8"/>
      <c r="U814" s="8"/>
      <c r="V814" s="8"/>
      <c r="W814" s="8"/>
      <c r="X814" s="8"/>
      <c r="Y814" s="8"/>
      <c r="Z814" s="8"/>
    </row>
    <row r="815" spans="1:26" ht="15">
      <c r="A815" s="8"/>
      <c r="B815" s="8"/>
      <c r="C815" s="8"/>
      <c r="D815" s="8"/>
      <c r="E815" s="8"/>
      <c r="F815" s="8" t="s">
        <v>962</v>
      </c>
      <c r="G815" s="8"/>
      <c r="H815" s="8"/>
      <c r="I815" s="8"/>
      <c r="J815" s="8"/>
      <c r="K815" s="8"/>
      <c r="L815" s="8"/>
      <c r="M815" s="5">
        <v>0.72</v>
      </c>
      <c r="N815" s="8"/>
      <c r="O815" s="8"/>
      <c r="P815" s="8"/>
      <c r="Q815" s="8"/>
      <c r="R815" s="8"/>
      <c r="S815" s="8">
        <v>20.816925898921021</v>
      </c>
      <c r="T815" s="8"/>
      <c r="U815" s="7"/>
      <c r="V815" s="7"/>
      <c r="W815" s="7"/>
      <c r="X815" s="7"/>
      <c r="Y815" s="7"/>
      <c r="Z815" s="8"/>
    </row>
    <row r="816" spans="1:26" ht="15">
      <c r="A816" s="7"/>
      <c r="B816" s="7"/>
      <c r="C816" s="7"/>
      <c r="D816" s="7"/>
      <c r="E816" s="7"/>
      <c r="F816" s="8" t="s">
        <v>1128</v>
      </c>
      <c r="G816" s="8"/>
      <c r="H816" s="8"/>
      <c r="I816" s="8"/>
      <c r="J816" s="8"/>
      <c r="K816" s="8"/>
      <c r="L816" s="8"/>
      <c r="M816" s="5">
        <v>0.72</v>
      </c>
      <c r="N816" s="8"/>
      <c r="O816" s="8"/>
      <c r="P816" s="8"/>
      <c r="Q816" s="8"/>
      <c r="R816" s="8"/>
      <c r="S816" s="8">
        <v>2.4040546656791402</v>
      </c>
      <c r="T816" s="7"/>
      <c r="U816" s="2"/>
      <c r="V816" s="2"/>
      <c r="W816" s="2"/>
      <c r="X816" s="2"/>
      <c r="Y816" s="2"/>
      <c r="Z816" s="7"/>
    </row>
    <row r="817" spans="1:26">
      <c r="A817" s="2"/>
      <c r="B817" s="2"/>
      <c r="C817" s="2"/>
      <c r="D817" s="2"/>
      <c r="E817" s="2"/>
      <c r="F817" s="16" t="s">
        <v>1812</v>
      </c>
      <c r="G817" s="2"/>
      <c r="H817" s="2"/>
      <c r="I817" s="2"/>
      <c r="J817" s="2"/>
      <c r="K817" s="2"/>
      <c r="L817" s="2"/>
      <c r="M817" s="5">
        <v>0.72</v>
      </c>
      <c r="N817" s="2"/>
      <c r="O817" s="2"/>
      <c r="P817" s="2"/>
      <c r="Q817" s="2"/>
      <c r="R817" s="2"/>
      <c r="S817" s="8">
        <v>159.99988765262157</v>
      </c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16" t="s">
        <v>1506</v>
      </c>
      <c r="G818" s="2"/>
      <c r="H818" s="2"/>
      <c r="I818" s="2"/>
      <c r="J818" s="2"/>
      <c r="K818" s="2"/>
      <c r="L818" s="2"/>
      <c r="M818" s="5">
        <v>0.72</v>
      </c>
      <c r="N818" s="2"/>
      <c r="O818" s="2"/>
      <c r="P818" s="2"/>
      <c r="Q818" s="2"/>
      <c r="R818" s="2"/>
      <c r="S818" s="8">
        <v>920.56837245127485</v>
      </c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16" t="s">
        <v>1101</v>
      </c>
      <c r="G819" s="2"/>
      <c r="H819" s="2"/>
      <c r="I819" s="2"/>
      <c r="J819" s="2"/>
      <c r="K819" s="2"/>
      <c r="L819" s="2"/>
      <c r="M819" s="5">
        <v>0.72</v>
      </c>
      <c r="N819" s="2"/>
      <c r="O819" s="2"/>
      <c r="P819" s="2"/>
      <c r="Q819" s="2"/>
      <c r="R819" s="2"/>
      <c r="S819" s="8">
        <v>896.72223221856359</v>
      </c>
      <c r="T819" s="2"/>
      <c r="U819" s="16"/>
      <c r="V819" s="16"/>
      <c r="W819" s="16"/>
      <c r="X819" s="16"/>
      <c r="Y819" s="16"/>
      <c r="Z819" s="2"/>
    </row>
    <row r="820" spans="1:26" s="17" customFormat="1" ht="13.15" customHeight="1">
      <c r="A820" s="16"/>
      <c r="B820" s="6" t="str">
        <f>C1412</f>
        <v>ICNBMRFLAT01</v>
      </c>
      <c r="C820" s="6" t="str">
        <f>D1412</f>
        <v>Construction Building Medium ight Renovation Flats</v>
      </c>
      <c r="D820" s="6" t="s">
        <v>1810</v>
      </c>
      <c r="E820" s="6" t="s">
        <v>181</v>
      </c>
      <c r="F820" s="6"/>
      <c r="G820" s="16"/>
      <c r="H820" s="5" t="s">
        <v>2019</v>
      </c>
      <c r="I820" s="16"/>
      <c r="J820" s="5">
        <v>2020</v>
      </c>
      <c r="K820" s="5">
        <v>0.95</v>
      </c>
      <c r="L820" s="5">
        <v>1</v>
      </c>
      <c r="M820" s="16"/>
      <c r="N820" s="16"/>
      <c r="O820" s="16"/>
      <c r="P820" s="16"/>
      <c r="Q820" s="16"/>
      <c r="R820" s="16"/>
      <c r="S820" s="78"/>
      <c r="T820" s="16"/>
      <c r="U820" s="5">
        <v>50</v>
      </c>
      <c r="V820" s="5">
        <v>1</v>
      </c>
      <c r="W820" s="5"/>
      <c r="X820" s="5"/>
      <c r="Y820" s="5">
        <v>2080</v>
      </c>
      <c r="Z820" s="16"/>
    </row>
    <row r="821" spans="1:26">
      <c r="A821" s="8"/>
      <c r="D821" s="8"/>
      <c r="E821" s="8"/>
      <c r="F821" s="8" t="s">
        <v>1028</v>
      </c>
      <c r="G821" s="8"/>
      <c r="H821" s="8"/>
      <c r="I821" s="8"/>
      <c r="J821" s="8"/>
      <c r="K821" s="8"/>
      <c r="L821" s="8"/>
      <c r="M821" s="5">
        <v>0.72</v>
      </c>
      <c r="N821" s="8"/>
      <c r="O821" s="8"/>
      <c r="P821" s="8"/>
      <c r="Q821" s="8"/>
      <c r="R821" s="8"/>
      <c r="S821" s="8">
        <v>5.2949297069590687E-2</v>
      </c>
      <c r="T821" s="8"/>
      <c r="U821" s="8"/>
      <c r="V821" s="8"/>
      <c r="W821" s="8"/>
      <c r="X821" s="8"/>
      <c r="Y821" s="8"/>
      <c r="Z821" s="8"/>
    </row>
    <row r="822" spans="1:26">
      <c r="A822" s="8"/>
      <c r="B822" s="8"/>
      <c r="C822" s="8"/>
      <c r="D822" s="8"/>
      <c r="E822" s="8"/>
      <c r="F822" s="8" t="s">
        <v>369</v>
      </c>
      <c r="G822" s="8"/>
      <c r="H822" s="8"/>
      <c r="I822" s="8"/>
      <c r="J822" s="8"/>
      <c r="K822" s="8"/>
      <c r="L822" s="8"/>
      <c r="M822" s="5">
        <v>0.72</v>
      </c>
      <c r="N822" s="8"/>
      <c r="O822" s="8"/>
      <c r="P822" s="8"/>
      <c r="Q822" s="8"/>
      <c r="R822" s="8"/>
      <c r="S822" s="8">
        <v>9.0609257240870136</v>
      </c>
      <c r="T822" s="8"/>
      <c r="U822" s="8"/>
      <c r="V822" s="8"/>
      <c r="W822" s="8"/>
      <c r="X822" s="8"/>
      <c r="Y822" s="8"/>
      <c r="Z822" s="8"/>
    </row>
    <row r="823" spans="1:26">
      <c r="A823" s="8"/>
      <c r="B823" s="8"/>
      <c r="C823" s="8"/>
      <c r="D823" s="8"/>
      <c r="E823" s="8"/>
      <c r="F823" s="8" t="s">
        <v>963</v>
      </c>
      <c r="G823" s="8"/>
      <c r="H823" s="8"/>
      <c r="I823" s="8"/>
      <c r="J823" s="8"/>
      <c r="K823" s="8"/>
      <c r="L823" s="8"/>
      <c r="M823" s="5">
        <v>0.72</v>
      </c>
      <c r="N823" s="8"/>
      <c r="O823" s="8"/>
      <c r="P823" s="8"/>
      <c r="Q823" s="8"/>
      <c r="R823" s="8"/>
      <c r="S823" s="8">
        <v>13.863026978130176</v>
      </c>
      <c r="T823" s="8"/>
      <c r="U823" s="8"/>
      <c r="V823" s="8"/>
      <c r="W823" s="8"/>
      <c r="X823" s="8"/>
      <c r="Y823" s="8"/>
      <c r="Z823" s="8"/>
    </row>
    <row r="824" spans="1:26">
      <c r="A824" s="8"/>
      <c r="B824" s="8"/>
      <c r="C824" s="8"/>
      <c r="D824" s="8"/>
      <c r="E824" s="8"/>
      <c r="F824" s="8" t="s">
        <v>1025</v>
      </c>
      <c r="G824" s="8"/>
      <c r="H824" s="8"/>
      <c r="I824" s="8"/>
      <c r="J824" s="8"/>
      <c r="K824" s="8"/>
      <c r="L824" s="8"/>
      <c r="M824" s="5">
        <v>0.72</v>
      </c>
      <c r="N824" s="8"/>
      <c r="O824" s="8"/>
      <c r="P824" s="8"/>
      <c r="Q824" s="8"/>
      <c r="R824" s="8"/>
      <c r="S824" s="8">
        <v>0.42790396889649307</v>
      </c>
      <c r="T824" s="8"/>
      <c r="U824" s="8"/>
      <c r="V824" s="8"/>
      <c r="W824" s="8"/>
      <c r="X824" s="8"/>
      <c r="Y824" s="8"/>
      <c r="Z824" s="8"/>
    </row>
    <row r="825" spans="1:26" ht="15">
      <c r="A825" s="8"/>
      <c r="B825" s="8"/>
      <c r="C825" s="8"/>
      <c r="D825" s="8"/>
      <c r="E825" s="8"/>
      <c r="F825" s="8" t="s">
        <v>962</v>
      </c>
      <c r="G825" s="8"/>
      <c r="H825" s="8"/>
      <c r="I825" s="8"/>
      <c r="J825" s="8"/>
      <c r="K825" s="8"/>
      <c r="L825" s="8"/>
      <c r="M825" s="5">
        <v>0.72</v>
      </c>
      <c r="N825" s="8"/>
      <c r="O825" s="8"/>
      <c r="P825" s="8"/>
      <c r="Q825" s="8"/>
      <c r="R825" s="8"/>
      <c r="S825" s="8">
        <v>8.03538513400159</v>
      </c>
      <c r="T825" s="8"/>
      <c r="U825" s="7"/>
      <c r="V825" s="7"/>
      <c r="W825" s="7"/>
      <c r="X825" s="7"/>
      <c r="Y825" s="7"/>
      <c r="Z825" s="8"/>
    </row>
    <row r="826" spans="1:26" ht="15">
      <c r="A826" s="7"/>
      <c r="B826" s="7"/>
      <c r="C826" s="7"/>
      <c r="D826" s="7"/>
      <c r="E826" s="7"/>
      <c r="F826" s="8" t="s">
        <v>1128</v>
      </c>
      <c r="G826" s="8"/>
      <c r="H826" s="8"/>
      <c r="I826" s="8"/>
      <c r="J826" s="8"/>
      <c r="K826" s="8"/>
      <c r="L826" s="8"/>
      <c r="M826" s="5">
        <v>0.72</v>
      </c>
      <c r="N826" s="8"/>
      <c r="O826" s="8"/>
      <c r="P826" s="8"/>
      <c r="Q826" s="8"/>
      <c r="R826" s="8"/>
      <c r="S826" s="8">
        <v>2.4040546656791402</v>
      </c>
      <c r="T826" s="7"/>
      <c r="U826" s="2"/>
      <c r="V826" s="2"/>
      <c r="W826" s="2"/>
      <c r="X826" s="2"/>
      <c r="Y826" s="2"/>
      <c r="Z826" s="7"/>
    </row>
    <row r="827" spans="1:26">
      <c r="A827" s="2"/>
      <c r="B827" s="2"/>
      <c r="C827" s="2"/>
      <c r="D827" s="2"/>
      <c r="E827" s="2"/>
      <c r="F827" s="16" t="s">
        <v>1812</v>
      </c>
      <c r="G827" s="2"/>
      <c r="H827" s="2"/>
      <c r="I827" s="2"/>
      <c r="J827" s="2"/>
      <c r="K827" s="2"/>
      <c r="L827" s="2"/>
      <c r="M827" s="5">
        <v>0.72</v>
      </c>
      <c r="N827" s="2"/>
      <c r="O827" s="2"/>
      <c r="P827" s="2"/>
      <c r="Q827" s="2"/>
      <c r="R827" s="2"/>
      <c r="S827" s="8">
        <v>159.99988765262157</v>
      </c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16" t="s">
        <v>1506</v>
      </c>
      <c r="G828" s="2"/>
      <c r="H828" s="2"/>
      <c r="I828" s="2"/>
      <c r="J828" s="2"/>
      <c r="K828" s="2"/>
      <c r="L828" s="2"/>
      <c r="M828" s="5">
        <v>0.72</v>
      </c>
      <c r="N828" s="2"/>
      <c r="O828" s="2"/>
      <c r="P828" s="2"/>
      <c r="Q828" s="2"/>
      <c r="R828" s="2"/>
      <c r="S828" s="8">
        <v>920.56837245127485</v>
      </c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16" t="s">
        <v>1101</v>
      </c>
      <c r="G829" s="2"/>
      <c r="H829" s="2"/>
      <c r="I829" s="2"/>
      <c r="J829" s="2"/>
      <c r="K829" s="2"/>
      <c r="L829" s="2"/>
      <c r="M829" s="5">
        <v>0.72</v>
      </c>
      <c r="N829" s="2"/>
      <c r="O829" s="2"/>
      <c r="P829" s="2"/>
      <c r="Q829" s="2"/>
      <c r="R829" s="2"/>
      <c r="S829" s="8">
        <v>896.72223221856359</v>
      </c>
      <c r="T829" s="2"/>
      <c r="U829" s="16"/>
      <c r="V829" s="16"/>
      <c r="W829" s="16"/>
      <c r="X829" s="16"/>
      <c r="Y829" s="16"/>
      <c r="Z829" s="2"/>
    </row>
    <row r="830" spans="1:26" s="17" customFormat="1" ht="13.15" customHeight="1">
      <c r="A830" s="16"/>
      <c r="B830" s="6" t="str">
        <f>C1413</f>
        <v>ICNBFRFLAT01</v>
      </c>
      <c r="C830" s="6" t="str">
        <f>D1413</f>
        <v>Construction Building Full Renovation Flats</v>
      </c>
      <c r="D830" s="6" t="s">
        <v>1810</v>
      </c>
      <c r="E830" s="6" t="s">
        <v>181</v>
      </c>
      <c r="F830" s="6"/>
      <c r="G830" s="16"/>
      <c r="H830" s="5" t="s">
        <v>2020</v>
      </c>
      <c r="I830" s="16"/>
      <c r="J830" s="5">
        <v>2020</v>
      </c>
      <c r="K830" s="5">
        <v>0.95</v>
      </c>
      <c r="L830" s="5">
        <v>1</v>
      </c>
      <c r="M830" s="16"/>
      <c r="N830" s="16"/>
      <c r="O830" s="16"/>
      <c r="P830" s="16"/>
      <c r="Q830" s="16"/>
      <c r="R830" s="16"/>
      <c r="S830" s="78"/>
      <c r="T830" s="16"/>
      <c r="U830" s="5">
        <v>50</v>
      </c>
      <c r="V830" s="5">
        <v>1</v>
      </c>
      <c r="W830" s="5"/>
      <c r="X830" s="5"/>
      <c r="Y830" s="5">
        <v>2080</v>
      </c>
      <c r="Z830" s="16"/>
    </row>
    <row r="831" spans="1:26">
      <c r="A831" s="8"/>
      <c r="B831" s="6"/>
      <c r="C831" s="8"/>
      <c r="D831" s="8"/>
      <c r="E831" s="8"/>
      <c r="F831" s="8" t="s">
        <v>1028</v>
      </c>
      <c r="G831" s="8"/>
      <c r="H831" s="8"/>
      <c r="I831" s="8"/>
      <c r="J831" s="8"/>
      <c r="K831" s="8"/>
      <c r="L831" s="8"/>
      <c r="M831" s="5">
        <v>0.72</v>
      </c>
      <c r="N831" s="8"/>
      <c r="O831" s="8"/>
      <c r="P831" s="8"/>
      <c r="Q831" s="8"/>
      <c r="R831" s="8"/>
      <c r="S831" s="8">
        <v>4.9230761137229436E-3</v>
      </c>
      <c r="T831" s="8"/>
      <c r="U831" s="8"/>
      <c r="V831" s="8"/>
      <c r="W831" s="8"/>
      <c r="X831" s="8"/>
      <c r="Y831" s="8"/>
      <c r="Z831" s="8"/>
    </row>
    <row r="832" spans="1:26">
      <c r="A832" s="8"/>
      <c r="B832" s="8"/>
      <c r="C832" s="8"/>
      <c r="D832" s="8"/>
      <c r="E832" s="8"/>
      <c r="F832" s="8" t="s">
        <v>369</v>
      </c>
      <c r="G832" s="8"/>
      <c r="H832" s="8"/>
      <c r="I832" s="8"/>
      <c r="J832" s="8"/>
      <c r="K832" s="8"/>
      <c r="L832" s="8"/>
      <c r="M832" s="5">
        <v>0.72</v>
      </c>
      <c r="N832" s="8"/>
      <c r="O832" s="8"/>
      <c r="P832" s="8"/>
      <c r="Q832" s="8"/>
      <c r="R832" s="8"/>
      <c r="S832" s="8">
        <v>1.3543460709487984</v>
      </c>
      <c r="T832" s="8"/>
      <c r="U832" s="8"/>
      <c r="V832" s="8"/>
      <c r="W832" s="8"/>
      <c r="X832" s="8"/>
      <c r="Y832" s="8"/>
      <c r="Z832" s="8"/>
    </row>
    <row r="833" spans="1:26">
      <c r="A833" s="8"/>
      <c r="B833" s="8"/>
      <c r="C833" s="8"/>
      <c r="D833" s="8"/>
      <c r="E833" s="8"/>
      <c r="F833" s="8" t="s">
        <v>963</v>
      </c>
      <c r="G833" s="8"/>
      <c r="H833" s="8"/>
      <c r="I833" s="8"/>
      <c r="J833" s="8"/>
      <c r="K833" s="8"/>
      <c r="L833" s="8"/>
      <c r="M833" s="5">
        <v>0.72</v>
      </c>
      <c r="N833" s="8"/>
      <c r="O833" s="8"/>
      <c r="P833" s="8"/>
      <c r="Q833" s="8"/>
      <c r="R833" s="8"/>
      <c r="S833" s="8">
        <v>1.9022059485907852</v>
      </c>
      <c r="T833" s="8"/>
      <c r="U833" s="8"/>
      <c r="V833" s="8"/>
      <c r="W833" s="8"/>
      <c r="X833" s="8"/>
      <c r="Y833" s="8"/>
      <c r="Z833" s="8"/>
    </row>
    <row r="834" spans="1:26">
      <c r="A834" s="8"/>
      <c r="B834" s="8"/>
      <c r="C834" s="8"/>
      <c r="D834" s="8"/>
      <c r="E834" s="8"/>
      <c r="F834" s="8" t="s">
        <v>1025</v>
      </c>
      <c r="G834" s="8"/>
      <c r="H834" s="8"/>
      <c r="I834" s="8"/>
      <c r="J834" s="8"/>
      <c r="K834" s="8"/>
      <c r="L834" s="8"/>
      <c r="M834" s="5">
        <v>0.72</v>
      </c>
      <c r="N834" s="8"/>
      <c r="O834" s="8"/>
      <c r="P834" s="8"/>
      <c r="Q834" s="8"/>
      <c r="R834" s="8"/>
      <c r="S834" s="8">
        <v>4.9764322969922607E-2</v>
      </c>
      <c r="T834" s="8"/>
      <c r="U834" s="8"/>
      <c r="V834" s="8"/>
      <c r="W834" s="8"/>
      <c r="X834" s="8"/>
      <c r="Y834" s="8"/>
      <c r="Z834" s="8"/>
    </row>
    <row r="835" spans="1:26" ht="15">
      <c r="A835" s="8"/>
      <c r="B835" s="8"/>
      <c r="C835" s="8"/>
      <c r="D835" s="8"/>
      <c r="E835" s="8"/>
      <c r="F835" s="8" t="s">
        <v>962</v>
      </c>
      <c r="G835" s="8"/>
      <c r="H835" s="8"/>
      <c r="I835" s="8"/>
      <c r="J835" s="8"/>
      <c r="K835" s="8"/>
      <c r="L835" s="8"/>
      <c r="M835" s="5">
        <v>0.72</v>
      </c>
      <c r="N835" s="8"/>
      <c r="O835" s="8"/>
      <c r="P835" s="8"/>
      <c r="Q835" s="8"/>
      <c r="R835" s="8"/>
      <c r="S835" s="8">
        <v>1.2707789864456818</v>
      </c>
      <c r="T835" s="8"/>
      <c r="U835" s="7"/>
      <c r="V835" s="7"/>
      <c r="W835" s="7"/>
      <c r="X835" s="7"/>
      <c r="Y835" s="7"/>
      <c r="Z835" s="8"/>
    </row>
    <row r="836" spans="1:26" ht="15">
      <c r="A836" s="7"/>
      <c r="B836" s="7"/>
      <c r="C836" s="7"/>
      <c r="D836" s="7"/>
      <c r="E836" s="7"/>
      <c r="F836" s="8" t="s">
        <v>1128</v>
      </c>
      <c r="G836" s="8"/>
      <c r="H836" s="8"/>
      <c r="I836" s="8"/>
      <c r="J836" s="8"/>
      <c r="K836" s="8"/>
      <c r="L836" s="8"/>
      <c r="M836" s="5">
        <v>0.72</v>
      </c>
      <c r="N836" s="8"/>
      <c r="O836" s="8"/>
      <c r="P836" s="8"/>
      <c r="Q836" s="8"/>
      <c r="R836" s="8"/>
      <c r="S836" s="8">
        <v>2.4040546656791402</v>
      </c>
      <c r="T836" s="7"/>
      <c r="U836" s="2"/>
      <c r="V836" s="2"/>
      <c r="W836" s="2"/>
      <c r="X836" s="2"/>
      <c r="Y836" s="2"/>
      <c r="Z836" s="7"/>
    </row>
    <row r="837" spans="1:26">
      <c r="A837" s="2"/>
      <c r="B837" s="2"/>
      <c r="C837" s="2"/>
      <c r="D837" s="2"/>
      <c r="E837" s="2"/>
      <c r="F837" s="16" t="s">
        <v>1812</v>
      </c>
      <c r="G837" s="2"/>
      <c r="H837" s="2"/>
      <c r="I837" s="2"/>
      <c r="J837" s="2"/>
      <c r="K837" s="2"/>
      <c r="L837" s="2"/>
      <c r="M837" s="5">
        <v>0.72</v>
      </c>
      <c r="N837" s="2"/>
      <c r="O837" s="2"/>
      <c r="P837" s="2"/>
      <c r="Q837" s="2"/>
      <c r="R837" s="2"/>
      <c r="S837" s="8">
        <v>159.99988765262157</v>
      </c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16" t="s">
        <v>1506</v>
      </c>
      <c r="G838" s="2"/>
      <c r="H838" s="2"/>
      <c r="I838" s="2"/>
      <c r="J838" s="2"/>
      <c r="K838" s="2"/>
      <c r="L838" s="2"/>
      <c r="M838" s="5">
        <v>0.72</v>
      </c>
      <c r="N838" s="2"/>
      <c r="O838" s="2"/>
      <c r="P838" s="2"/>
      <c r="Q838" s="2"/>
      <c r="R838" s="2"/>
      <c r="S838" s="8">
        <v>920.56837245127485</v>
      </c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16" t="s">
        <v>1101</v>
      </c>
      <c r="G839" s="2"/>
      <c r="H839" s="2"/>
      <c r="I839" s="2"/>
      <c r="J839" s="2"/>
      <c r="K839" s="2"/>
      <c r="L839" s="2"/>
      <c r="M839" s="5">
        <v>0.72</v>
      </c>
      <c r="N839" s="2"/>
      <c r="O839" s="2"/>
      <c r="P839" s="2"/>
      <c r="Q839" s="2"/>
      <c r="R839" s="2"/>
      <c r="S839" s="8">
        <v>896.72223221856359</v>
      </c>
      <c r="T839" s="2"/>
      <c r="U839" s="16"/>
      <c r="V839" s="16"/>
      <c r="W839" s="16"/>
      <c r="X839" s="16"/>
      <c r="Y839" s="16"/>
      <c r="Z839" s="2"/>
    </row>
    <row r="840" spans="1:26">
      <c r="A840" s="2"/>
      <c r="B840" s="6" t="str">
        <f>C1428</f>
        <v>ICNBNEFLAT05</v>
      </c>
      <c r="C840" s="6" t="str">
        <f>D1428</f>
        <v>Construction Building New Flats-Energy Efficient</v>
      </c>
      <c r="D840" s="6" t="s">
        <v>1810</v>
      </c>
      <c r="E840" s="6" t="s">
        <v>181</v>
      </c>
      <c r="F840" s="6"/>
      <c r="G840" s="16"/>
      <c r="H840" s="5" t="s">
        <v>1914</v>
      </c>
      <c r="I840" s="16"/>
      <c r="J840" s="5">
        <v>2070</v>
      </c>
      <c r="K840" s="5">
        <v>0.95</v>
      </c>
      <c r="L840" s="5">
        <v>1</v>
      </c>
      <c r="M840" s="16"/>
      <c r="N840" s="16"/>
      <c r="O840" s="16"/>
      <c r="P840" s="16"/>
      <c r="Q840" s="16"/>
      <c r="R840" s="16"/>
      <c r="S840" s="10"/>
      <c r="T840" s="16"/>
      <c r="U840" s="5">
        <v>50</v>
      </c>
      <c r="V840" s="5">
        <v>1</v>
      </c>
      <c r="W840" s="5"/>
      <c r="X840" s="5"/>
      <c r="Y840" s="5">
        <v>2080</v>
      </c>
      <c r="Z840" s="2"/>
    </row>
    <row r="841" spans="1:26">
      <c r="A841" s="8"/>
      <c r="D841" s="8"/>
      <c r="E841" s="8"/>
      <c r="F841" s="8" t="s">
        <v>1028</v>
      </c>
      <c r="G841" s="8"/>
      <c r="H841" s="8"/>
      <c r="I841" s="8"/>
      <c r="J841" s="8"/>
      <c r="K841" s="8"/>
      <c r="L841" s="8"/>
      <c r="M841" s="5">
        <v>0.8</v>
      </c>
      <c r="N841" s="8"/>
      <c r="O841" s="8"/>
      <c r="P841" s="8"/>
      <c r="Q841" s="8"/>
      <c r="R841" s="8"/>
      <c r="S841" s="8">
        <v>0.10360576400520644</v>
      </c>
      <c r="T841" s="8"/>
      <c r="U841" s="8"/>
      <c r="V841" s="8"/>
      <c r="W841" s="8"/>
      <c r="X841" s="8"/>
      <c r="Y841" s="8"/>
      <c r="Z841" s="2"/>
    </row>
    <row r="842" spans="1:26" s="17" customFormat="1" ht="13.15" customHeight="1">
      <c r="A842" s="8"/>
      <c r="D842" s="8"/>
      <c r="E842" s="8"/>
      <c r="F842" s="8" t="s">
        <v>369</v>
      </c>
      <c r="G842" s="8"/>
      <c r="H842" s="8"/>
      <c r="I842" s="8"/>
      <c r="J842" s="8"/>
      <c r="K842" s="8"/>
      <c r="L842" s="8"/>
      <c r="M842" s="5">
        <v>0.8</v>
      </c>
      <c r="N842" s="8"/>
      <c r="O842" s="8"/>
      <c r="P842" s="8"/>
      <c r="Q842" s="8"/>
      <c r="R842" s="8"/>
      <c r="S842" s="8">
        <v>10.297182253969225</v>
      </c>
      <c r="T842" s="8"/>
      <c r="U842" s="8"/>
      <c r="V842" s="8"/>
      <c r="W842" s="8"/>
      <c r="X842" s="8"/>
      <c r="Y842" s="8"/>
      <c r="Z842" s="16"/>
    </row>
    <row r="843" spans="1:26" s="17" customFormat="1" ht="13.15" customHeight="1">
      <c r="A843" s="8"/>
      <c r="D843" s="8"/>
      <c r="E843" s="8"/>
      <c r="F843" s="8" t="s">
        <v>963</v>
      </c>
      <c r="G843" s="8"/>
      <c r="H843" s="8"/>
      <c r="I843" s="8"/>
      <c r="J843" s="8"/>
      <c r="K843" s="8"/>
      <c r="L843" s="8"/>
      <c r="M843" s="5">
        <v>0.8</v>
      </c>
      <c r="N843" s="8"/>
      <c r="O843" s="8"/>
      <c r="P843" s="8"/>
      <c r="Q843" s="8"/>
      <c r="R843" s="8"/>
      <c r="S843" s="8">
        <v>3.518395746847407</v>
      </c>
      <c r="T843" s="8"/>
      <c r="U843" s="8"/>
      <c r="V843" s="8"/>
      <c r="W843" s="8"/>
      <c r="X843" s="8"/>
      <c r="Y843" s="8"/>
      <c r="Z843" s="16"/>
    </row>
    <row r="844" spans="1:26" s="17" customFormat="1" ht="13.15" customHeight="1">
      <c r="A844" s="8"/>
      <c r="B844" s="8"/>
      <c r="C844" s="8"/>
      <c r="D844" s="8"/>
      <c r="E844" s="8"/>
      <c r="F844" s="8" t="s">
        <v>1025</v>
      </c>
      <c r="G844" s="8"/>
      <c r="H844" s="8"/>
      <c r="I844" s="8"/>
      <c r="J844" s="8"/>
      <c r="K844" s="8"/>
      <c r="L844" s="8"/>
      <c r="M844" s="5">
        <v>0.8</v>
      </c>
      <c r="N844" s="8"/>
      <c r="O844" s="8"/>
      <c r="P844" s="8"/>
      <c r="Q844" s="8"/>
      <c r="R844" s="8"/>
      <c r="S844" s="8">
        <v>0.98106085951322408</v>
      </c>
      <c r="T844" s="8"/>
      <c r="U844" s="8"/>
      <c r="V844" s="8"/>
      <c r="W844" s="8"/>
      <c r="X844" s="8"/>
      <c r="Y844" s="8"/>
      <c r="Z844" s="16"/>
    </row>
    <row r="845" spans="1:26" s="17" customFormat="1" ht="13.15" customHeight="1">
      <c r="A845" s="8"/>
      <c r="B845" s="8"/>
      <c r="C845" s="8"/>
      <c r="D845" s="8"/>
      <c r="E845" s="8"/>
      <c r="F845" s="8" t="s">
        <v>962</v>
      </c>
      <c r="G845" s="8"/>
      <c r="H845" s="8"/>
      <c r="I845" s="8"/>
      <c r="J845" s="8"/>
      <c r="K845" s="8"/>
      <c r="L845" s="8"/>
      <c r="M845" s="5">
        <v>0.8</v>
      </c>
      <c r="N845" s="8"/>
      <c r="O845" s="8"/>
      <c r="P845" s="8"/>
      <c r="Q845" s="8"/>
      <c r="R845" s="8"/>
      <c r="S845" s="8">
        <v>10.998706910778125</v>
      </c>
      <c r="T845" s="8"/>
      <c r="U845" s="7"/>
      <c r="V845" s="7"/>
      <c r="W845" s="7"/>
      <c r="X845" s="7"/>
      <c r="Y845" s="7"/>
      <c r="Z845" s="16"/>
    </row>
    <row r="846" spans="1:26" ht="15">
      <c r="A846" s="7"/>
      <c r="B846" s="7"/>
      <c r="C846" s="7"/>
      <c r="D846" s="7"/>
      <c r="E846" s="7"/>
      <c r="F846" s="8" t="s">
        <v>1128</v>
      </c>
      <c r="G846" s="8"/>
      <c r="H846" s="8"/>
      <c r="I846" s="8"/>
      <c r="J846" s="8"/>
      <c r="K846" s="8"/>
      <c r="L846" s="8"/>
      <c r="M846" s="5">
        <v>0.8</v>
      </c>
      <c r="N846" s="8"/>
      <c r="O846" s="8"/>
      <c r="P846" s="8"/>
      <c r="Q846" s="8"/>
      <c r="R846" s="8"/>
      <c r="S846" s="8">
        <v>6.2104745530044454</v>
      </c>
      <c r="T846" s="7"/>
      <c r="U846" s="2"/>
      <c r="V846" s="2"/>
      <c r="W846" s="2"/>
      <c r="X846" s="2"/>
      <c r="Y846" s="2"/>
      <c r="Z846" s="8"/>
    </row>
    <row r="847" spans="1:26">
      <c r="A847" s="2"/>
      <c r="B847" s="2"/>
      <c r="C847" s="2"/>
      <c r="D847" s="2"/>
      <c r="E847" s="2"/>
      <c r="F847" s="16" t="s">
        <v>1812</v>
      </c>
      <c r="G847" s="2"/>
      <c r="H847" s="2"/>
      <c r="I847" s="2"/>
      <c r="J847" s="2"/>
      <c r="K847" s="2"/>
      <c r="L847" s="2"/>
      <c r="M847" s="5">
        <v>0.8</v>
      </c>
      <c r="N847" s="2"/>
      <c r="O847" s="2"/>
      <c r="P847" s="2"/>
      <c r="Q847" s="2"/>
      <c r="R847" s="2"/>
      <c r="S847" s="8">
        <v>413.3330431026057</v>
      </c>
      <c r="T847" s="2"/>
      <c r="U847" s="2"/>
      <c r="V847" s="2"/>
      <c r="W847" s="2"/>
      <c r="X847" s="2"/>
      <c r="Y847" s="2"/>
      <c r="Z847" s="8"/>
    </row>
    <row r="848" spans="1:26">
      <c r="A848" s="2"/>
      <c r="B848" s="2"/>
      <c r="C848" s="2"/>
      <c r="D848" s="2"/>
      <c r="E848" s="2"/>
      <c r="F848" s="16" t="s">
        <v>1506</v>
      </c>
      <c r="G848" s="2"/>
      <c r="H848" s="2"/>
      <c r="I848" s="2"/>
      <c r="J848" s="2"/>
      <c r="K848" s="2"/>
      <c r="L848" s="2"/>
      <c r="M848" s="5">
        <v>0.8</v>
      </c>
      <c r="N848" s="2"/>
      <c r="O848" s="2"/>
      <c r="P848" s="2"/>
      <c r="Q848" s="2"/>
      <c r="R848" s="2"/>
      <c r="S848" s="8">
        <v>2378.1349621657932</v>
      </c>
      <c r="T848" s="2"/>
      <c r="U848" s="2"/>
      <c r="V848" s="2"/>
      <c r="W848" s="2"/>
      <c r="X848" s="2"/>
      <c r="Y848" s="2"/>
      <c r="Z848" s="8"/>
    </row>
    <row r="849" spans="1:26">
      <c r="A849" s="2"/>
      <c r="B849" s="2"/>
      <c r="C849" s="2"/>
      <c r="D849" s="2"/>
      <c r="E849" s="2"/>
      <c r="F849" s="16" t="s">
        <v>1101</v>
      </c>
      <c r="G849" s="2"/>
      <c r="H849" s="2"/>
      <c r="I849" s="2"/>
      <c r="J849" s="2"/>
      <c r="K849" s="2"/>
      <c r="L849" s="2"/>
      <c r="M849" s="5">
        <v>0.8</v>
      </c>
      <c r="N849" s="2"/>
      <c r="O849" s="2"/>
      <c r="P849" s="2"/>
      <c r="Q849" s="2"/>
      <c r="R849" s="2"/>
      <c r="S849" s="8">
        <v>2316.5324332312894</v>
      </c>
      <c r="T849" s="2"/>
      <c r="U849" s="16"/>
      <c r="V849" s="16"/>
      <c r="W849" s="16"/>
      <c r="X849" s="16"/>
      <c r="Y849" s="16"/>
      <c r="Z849" s="8"/>
    </row>
    <row r="850" spans="1:26">
      <c r="A850" s="16"/>
      <c r="B850" s="6" t="str">
        <f>C1429</f>
        <v>ICNBLRFLAT05</v>
      </c>
      <c r="C850" s="6" t="str">
        <f>D1429</f>
        <v>Construction Building Light Renovation Flats-Energy Efficient</v>
      </c>
      <c r="D850" s="6" t="s">
        <v>1810</v>
      </c>
      <c r="E850" s="6" t="s">
        <v>181</v>
      </c>
      <c r="F850" s="6"/>
      <c r="G850" s="16"/>
      <c r="H850" s="5" t="s">
        <v>1914</v>
      </c>
      <c r="I850" s="16"/>
      <c r="J850" s="5">
        <v>2070</v>
      </c>
      <c r="K850" s="5">
        <v>0.95</v>
      </c>
      <c r="L850" s="5">
        <v>1</v>
      </c>
      <c r="M850" s="16"/>
      <c r="N850" s="16"/>
      <c r="O850" s="16"/>
      <c r="P850" s="16"/>
      <c r="Q850" s="16"/>
      <c r="R850" s="16"/>
      <c r="S850" s="78"/>
      <c r="T850" s="16"/>
      <c r="U850" s="5">
        <v>50</v>
      </c>
      <c r="V850" s="5">
        <v>1</v>
      </c>
      <c r="W850" s="5"/>
      <c r="X850" s="5"/>
      <c r="Y850" s="5">
        <v>2080</v>
      </c>
      <c r="Z850" s="8"/>
    </row>
    <row r="851" spans="1:26" ht="15">
      <c r="A851" s="8"/>
      <c r="D851" s="8"/>
      <c r="E851" s="8"/>
      <c r="F851" s="8" t="s">
        <v>1028</v>
      </c>
      <c r="G851" s="8"/>
      <c r="H851" s="8"/>
      <c r="I851" s="8"/>
      <c r="J851" s="8"/>
      <c r="K851" s="8"/>
      <c r="L851" s="8"/>
      <c r="M851" s="5">
        <v>0.8</v>
      </c>
      <c r="N851" s="8"/>
      <c r="O851" s="8"/>
      <c r="P851" s="8"/>
      <c r="Q851" s="8"/>
      <c r="R851" s="8"/>
      <c r="S851" s="8">
        <v>0.15036948213437162</v>
      </c>
      <c r="T851" s="8"/>
      <c r="U851" s="8"/>
      <c r="V851" s="8"/>
      <c r="W851" s="8"/>
      <c r="X851" s="8"/>
      <c r="Y851" s="8"/>
      <c r="Z851" s="7"/>
    </row>
    <row r="852" spans="1:26">
      <c r="A852" s="8"/>
      <c r="B852" s="8"/>
      <c r="C852" s="8"/>
      <c r="D852" s="8"/>
      <c r="E852" s="8"/>
      <c r="F852" s="8" t="s">
        <v>369</v>
      </c>
      <c r="G852" s="8"/>
      <c r="H852" s="8"/>
      <c r="I852" s="8"/>
      <c r="J852" s="8"/>
      <c r="K852" s="8"/>
      <c r="L852" s="8"/>
      <c r="M852" s="5">
        <v>0.8</v>
      </c>
      <c r="N852" s="8"/>
      <c r="O852" s="8"/>
      <c r="P852" s="8"/>
      <c r="Q852" s="8"/>
      <c r="R852" s="8"/>
      <c r="S852" s="8">
        <v>23.803808621144334</v>
      </c>
      <c r="T852" s="8"/>
      <c r="U852" s="8"/>
      <c r="V852" s="8"/>
      <c r="W852" s="8"/>
      <c r="X852" s="8"/>
      <c r="Y852" s="8"/>
      <c r="Z852" s="2"/>
    </row>
    <row r="853" spans="1:26">
      <c r="A853" s="8"/>
      <c r="B853" s="8"/>
      <c r="C853" s="8"/>
      <c r="D853" s="8"/>
      <c r="E853" s="8"/>
      <c r="F853" s="8" t="s">
        <v>963</v>
      </c>
      <c r="G853" s="8"/>
      <c r="H853" s="8"/>
      <c r="I853" s="8"/>
      <c r="J853" s="8"/>
      <c r="K853" s="8"/>
      <c r="L853" s="8"/>
      <c r="M853" s="5">
        <v>0.8</v>
      </c>
      <c r="N853" s="8"/>
      <c r="O853" s="8"/>
      <c r="P853" s="8"/>
      <c r="Q853" s="8"/>
      <c r="R853" s="8"/>
      <c r="S853" s="8">
        <v>44.174892703238747</v>
      </c>
      <c r="T853" s="8"/>
      <c r="U853" s="8"/>
      <c r="V853" s="8"/>
      <c r="W853" s="8"/>
      <c r="X853" s="8"/>
      <c r="Y853" s="8"/>
      <c r="Z853" s="2"/>
    </row>
    <row r="854" spans="1:26">
      <c r="A854" s="8"/>
      <c r="B854" s="8"/>
      <c r="C854" s="8"/>
      <c r="D854" s="8"/>
      <c r="E854" s="8"/>
      <c r="F854" s="8" t="s">
        <v>1025</v>
      </c>
      <c r="G854" s="8"/>
      <c r="H854" s="8"/>
      <c r="I854" s="8"/>
      <c r="J854" s="8"/>
      <c r="K854" s="8"/>
      <c r="L854" s="8"/>
      <c r="M854" s="5">
        <v>0.8</v>
      </c>
      <c r="N854" s="8"/>
      <c r="O854" s="8"/>
      <c r="P854" s="8"/>
      <c r="Q854" s="8"/>
      <c r="R854" s="8"/>
      <c r="S854" s="8">
        <v>0.87348143842369763</v>
      </c>
      <c r="T854" s="8"/>
      <c r="U854" s="8"/>
      <c r="V854" s="8"/>
      <c r="W854" s="8"/>
      <c r="X854" s="8"/>
      <c r="Y854" s="8"/>
      <c r="Z854" s="2"/>
    </row>
    <row r="855" spans="1:26" s="17" customFormat="1" ht="13.15" customHeight="1">
      <c r="A855" s="8"/>
      <c r="B855" s="8"/>
      <c r="C855" s="8"/>
      <c r="D855" s="8"/>
      <c r="E855" s="8"/>
      <c r="F855" s="8" t="s">
        <v>962</v>
      </c>
      <c r="G855" s="8"/>
      <c r="H855" s="8"/>
      <c r="I855" s="8"/>
      <c r="J855" s="8"/>
      <c r="K855" s="8"/>
      <c r="L855" s="8"/>
      <c r="M855" s="5">
        <v>0.8</v>
      </c>
      <c r="N855" s="8"/>
      <c r="O855" s="8"/>
      <c r="P855" s="8"/>
      <c r="Q855" s="8"/>
      <c r="R855" s="8"/>
      <c r="S855" s="8">
        <v>20.816925898921021</v>
      </c>
      <c r="T855" s="8"/>
      <c r="U855" s="7"/>
      <c r="V855" s="7"/>
      <c r="W855" s="7"/>
      <c r="X855" s="7"/>
      <c r="Y855" s="7"/>
      <c r="Z855" s="16"/>
    </row>
    <row r="856" spans="1:26" s="17" customFormat="1" ht="13.15" customHeight="1">
      <c r="A856" s="7"/>
      <c r="B856" s="7"/>
      <c r="C856" s="7"/>
      <c r="D856" s="7"/>
      <c r="E856" s="7"/>
      <c r="F856" s="8" t="s">
        <v>1128</v>
      </c>
      <c r="G856" s="8"/>
      <c r="H856" s="8"/>
      <c r="I856" s="8"/>
      <c r="J856" s="8"/>
      <c r="K856" s="8"/>
      <c r="L856" s="8"/>
      <c r="M856" s="5">
        <v>0.8</v>
      </c>
      <c r="N856" s="8"/>
      <c r="O856" s="8"/>
      <c r="P856" s="8"/>
      <c r="Q856" s="8"/>
      <c r="R856" s="8"/>
      <c r="S856" s="8">
        <v>6.2104745530044454</v>
      </c>
      <c r="T856" s="7"/>
      <c r="U856" s="2"/>
      <c r="V856" s="2"/>
      <c r="W856" s="2"/>
      <c r="X856" s="2"/>
      <c r="Y856" s="2"/>
      <c r="Z856" s="16"/>
    </row>
    <row r="857" spans="1:26" s="17" customFormat="1" ht="13.15" customHeight="1">
      <c r="A857" s="2"/>
      <c r="B857" s="2"/>
      <c r="C857" s="2"/>
      <c r="D857" s="2"/>
      <c r="E857" s="2"/>
      <c r="F857" s="16" t="s">
        <v>1812</v>
      </c>
      <c r="G857" s="2"/>
      <c r="H857" s="2"/>
      <c r="I857" s="2"/>
      <c r="J857" s="2"/>
      <c r="K857" s="2"/>
      <c r="L857" s="2"/>
      <c r="M857" s="5">
        <v>0.8</v>
      </c>
      <c r="N857" s="2"/>
      <c r="O857" s="2"/>
      <c r="P857" s="2"/>
      <c r="Q857" s="2"/>
      <c r="R857" s="2"/>
      <c r="S857" s="8">
        <v>413.3330431026057</v>
      </c>
      <c r="T857" s="2"/>
      <c r="U857" s="2"/>
      <c r="V857" s="2"/>
      <c r="W857" s="2"/>
      <c r="X857" s="2"/>
      <c r="Y857" s="2"/>
      <c r="Z857" s="16"/>
    </row>
    <row r="858" spans="1:26" s="17" customFormat="1" ht="13.15" customHeight="1">
      <c r="A858" s="2"/>
      <c r="B858" s="2"/>
      <c r="C858" s="2"/>
      <c r="D858" s="2"/>
      <c r="E858" s="2"/>
      <c r="F858" s="16" t="s">
        <v>1506</v>
      </c>
      <c r="G858" s="2"/>
      <c r="H858" s="2"/>
      <c r="I858" s="2"/>
      <c r="J858" s="2"/>
      <c r="K858" s="2"/>
      <c r="L858" s="2"/>
      <c r="M858" s="5">
        <v>0.8</v>
      </c>
      <c r="N858" s="2"/>
      <c r="O858" s="2"/>
      <c r="P858" s="2"/>
      <c r="Q858" s="2"/>
      <c r="R858" s="2"/>
      <c r="S858" s="8">
        <v>2378.1349621657932</v>
      </c>
      <c r="T858" s="2"/>
      <c r="U858" s="2"/>
      <c r="V858" s="2"/>
      <c r="W858" s="2"/>
      <c r="X858" s="2"/>
      <c r="Y858" s="2"/>
      <c r="Z858" s="16"/>
    </row>
    <row r="859" spans="1:26">
      <c r="A859" s="2"/>
      <c r="B859" s="2"/>
      <c r="C859" s="2"/>
      <c r="D859" s="2"/>
      <c r="E859" s="2"/>
      <c r="F859" s="16" t="s">
        <v>1101</v>
      </c>
      <c r="G859" s="2"/>
      <c r="H859" s="2"/>
      <c r="I859" s="2"/>
      <c r="J859" s="2"/>
      <c r="K859" s="2"/>
      <c r="L859" s="2"/>
      <c r="M859" s="5">
        <v>0.8</v>
      </c>
      <c r="N859" s="2"/>
      <c r="O859" s="2"/>
      <c r="P859" s="2"/>
      <c r="Q859" s="2"/>
      <c r="R859" s="2"/>
      <c r="S859" s="8">
        <v>2316.5324332312894</v>
      </c>
      <c r="T859" s="2"/>
      <c r="U859" s="16"/>
      <c r="V859" s="16"/>
      <c r="W859" s="16"/>
      <c r="X859" s="16"/>
      <c r="Y859" s="16"/>
      <c r="Z859" s="8"/>
    </row>
    <row r="860" spans="1:26">
      <c r="A860" s="16"/>
      <c r="B860" s="6" t="str">
        <f>C1430</f>
        <v>ICNBMRFLAT05</v>
      </c>
      <c r="C860" s="6" t="str">
        <f>D1430</f>
        <v>Construction Building Medium Renovation Flats-Energy Efficient</v>
      </c>
      <c r="D860" s="6" t="s">
        <v>1810</v>
      </c>
      <c r="E860" s="6" t="s">
        <v>181</v>
      </c>
      <c r="F860" s="6"/>
      <c r="G860" s="16"/>
      <c r="H860" s="5" t="s">
        <v>1914</v>
      </c>
      <c r="I860" s="16"/>
      <c r="J860" s="5">
        <v>2070</v>
      </c>
      <c r="K860" s="5">
        <v>0.95</v>
      </c>
      <c r="L860" s="5">
        <v>1</v>
      </c>
      <c r="M860" s="16"/>
      <c r="N860" s="16"/>
      <c r="O860" s="16"/>
      <c r="P860" s="16"/>
      <c r="Q860" s="16"/>
      <c r="R860" s="16"/>
      <c r="S860" s="78"/>
      <c r="T860" s="16"/>
      <c r="U860" s="5">
        <v>50</v>
      </c>
      <c r="V860" s="5">
        <v>1</v>
      </c>
      <c r="W860" s="5"/>
      <c r="X860" s="5"/>
      <c r="Y860" s="5">
        <v>2080</v>
      </c>
      <c r="Z860" s="8"/>
    </row>
    <row r="861" spans="1:26">
      <c r="A861" s="8"/>
      <c r="D861" s="8"/>
      <c r="E861" s="8"/>
      <c r="F861" s="8" t="s">
        <v>1028</v>
      </c>
      <c r="G861" s="8"/>
      <c r="H861" s="8"/>
      <c r="I861" s="8"/>
      <c r="J861" s="8"/>
      <c r="K861" s="8"/>
      <c r="L861" s="8"/>
      <c r="M861" s="5">
        <v>0.8</v>
      </c>
      <c r="N861" s="8"/>
      <c r="O861" s="8"/>
      <c r="P861" s="8"/>
      <c r="Q861" s="8"/>
      <c r="R861" s="8"/>
      <c r="S861" s="8">
        <v>5.2949297069590687E-2</v>
      </c>
      <c r="T861" s="8"/>
      <c r="U861" s="8"/>
      <c r="V861" s="8"/>
      <c r="W861" s="8"/>
      <c r="X861" s="8"/>
      <c r="Y861" s="8"/>
      <c r="Z861" s="8"/>
    </row>
    <row r="862" spans="1:26">
      <c r="A862" s="8"/>
      <c r="B862" s="8"/>
      <c r="C862" s="8"/>
      <c r="D862" s="8"/>
      <c r="E862" s="8"/>
      <c r="F862" s="8" t="s">
        <v>369</v>
      </c>
      <c r="G862" s="8"/>
      <c r="H862" s="8"/>
      <c r="I862" s="8"/>
      <c r="J862" s="8"/>
      <c r="K862" s="8"/>
      <c r="L862" s="8"/>
      <c r="M862" s="5">
        <v>0.8</v>
      </c>
      <c r="N862" s="8"/>
      <c r="O862" s="8"/>
      <c r="P862" s="8"/>
      <c r="Q862" s="8"/>
      <c r="R862" s="8"/>
      <c r="S862" s="8">
        <v>9.0609257240870136</v>
      </c>
      <c r="T862" s="8"/>
      <c r="U862" s="8"/>
      <c r="V862" s="8"/>
      <c r="W862" s="8"/>
      <c r="X862" s="8"/>
      <c r="Y862" s="8"/>
      <c r="Z862" s="8"/>
    </row>
    <row r="863" spans="1:26">
      <c r="A863" s="8"/>
      <c r="B863" s="8"/>
      <c r="C863" s="8"/>
      <c r="D863" s="8"/>
      <c r="E863" s="8"/>
      <c r="F863" s="8" t="s">
        <v>963</v>
      </c>
      <c r="G863" s="8"/>
      <c r="H863" s="8"/>
      <c r="I863" s="8"/>
      <c r="J863" s="8"/>
      <c r="K863" s="8"/>
      <c r="L863" s="8"/>
      <c r="M863" s="5">
        <v>0.8</v>
      </c>
      <c r="N863" s="8"/>
      <c r="O863" s="8"/>
      <c r="P863" s="8"/>
      <c r="Q863" s="8"/>
      <c r="R863" s="8"/>
      <c r="S863" s="8">
        <v>13.863026978130176</v>
      </c>
      <c r="T863" s="8"/>
      <c r="U863" s="8"/>
      <c r="V863" s="8"/>
      <c r="W863" s="8"/>
      <c r="X863" s="8"/>
      <c r="Y863" s="8"/>
      <c r="Z863" s="8"/>
    </row>
    <row r="864" spans="1:26" ht="15">
      <c r="A864" s="8"/>
      <c r="B864" s="8"/>
      <c r="C864" s="8"/>
      <c r="D864" s="8"/>
      <c r="E864" s="8"/>
      <c r="F864" s="8" t="s">
        <v>1025</v>
      </c>
      <c r="G864" s="8"/>
      <c r="H864" s="8"/>
      <c r="I864" s="8"/>
      <c r="J864" s="8"/>
      <c r="K864" s="8"/>
      <c r="L864" s="8"/>
      <c r="M864" s="5">
        <v>0.8</v>
      </c>
      <c r="N864" s="8"/>
      <c r="O864" s="8"/>
      <c r="P864" s="8"/>
      <c r="Q864" s="8"/>
      <c r="R864" s="8"/>
      <c r="S864" s="8">
        <v>0.42790396889649307</v>
      </c>
      <c r="T864" s="8"/>
      <c r="U864" s="8"/>
      <c r="V864" s="8"/>
      <c r="W864" s="8"/>
      <c r="X864" s="8"/>
      <c r="Y864" s="8"/>
      <c r="Z864" s="7"/>
    </row>
    <row r="865" spans="1:26" ht="15">
      <c r="A865" s="8"/>
      <c r="B865" s="8"/>
      <c r="C865" s="8"/>
      <c r="D865" s="8"/>
      <c r="E865" s="8"/>
      <c r="F865" s="8" t="s">
        <v>962</v>
      </c>
      <c r="G865" s="8"/>
      <c r="H865" s="8"/>
      <c r="I865" s="8"/>
      <c r="J865" s="8"/>
      <c r="K865" s="8"/>
      <c r="L865" s="8"/>
      <c r="M865" s="5">
        <v>0.8</v>
      </c>
      <c r="N865" s="8"/>
      <c r="O865" s="8"/>
      <c r="P865" s="8"/>
      <c r="Q865" s="8"/>
      <c r="R865" s="8"/>
      <c r="S865" s="8">
        <v>8.03538513400159</v>
      </c>
      <c r="T865" s="8"/>
      <c r="U865" s="7"/>
      <c r="V865" s="7"/>
      <c r="W865" s="7"/>
      <c r="X865" s="7"/>
      <c r="Y865" s="7"/>
      <c r="Z865" s="2"/>
    </row>
    <row r="866" spans="1:26" ht="15">
      <c r="A866" s="7"/>
      <c r="B866" s="7"/>
      <c r="C866" s="7"/>
      <c r="D866" s="7"/>
      <c r="E866" s="7"/>
      <c r="F866" s="8" t="s">
        <v>1128</v>
      </c>
      <c r="G866" s="8"/>
      <c r="H866" s="8"/>
      <c r="I866" s="8"/>
      <c r="J866" s="8"/>
      <c r="K866" s="8"/>
      <c r="L866" s="8"/>
      <c r="M866" s="5">
        <v>0.8</v>
      </c>
      <c r="N866" s="8"/>
      <c r="O866" s="8"/>
      <c r="P866" s="8"/>
      <c r="Q866" s="8"/>
      <c r="R866" s="8"/>
      <c r="S866" s="8">
        <v>6.2104745530044454</v>
      </c>
      <c r="T866" s="7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16" t="s">
        <v>1812</v>
      </c>
      <c r="G867" s="2"/>
      <c r="H867" s="2"/>
      <c r="I867" s="2"/>
      <c r="J867" s="2"/>
      <c r="K867" s="2"/>
      <c r="L867" s="2"/>
      <c r="M867" s="5">
        <v>0.8</v>
      </c>
      <c r="N867" s="2"/>
      <c r="O867" s="2"/>
      <c r="P867" s="2"/>
      <c r="Q867" s="2"/>
      <c r="R867" s="2"/>
      <c r="S867" s="8">
        <v>413.3330431026057</v>
      </c>
      <c r="T867" s="2"/>
      <c r="U867" s="2"/>
      <c r="V867" s="2"/>
      <c r="W867" s="2"/>
      <c r="X867" s="2"/>
      <c r="Y867" s="2"/>
      <c r="Z867" s="2"/>
    </row>
    <row r="868" spans="1:26" s="17" customFormat="1" ht="13.15" customHeight="1">
      <c r="A868" s="2"/>
      <c r="B868" s="2"/>
      <c r="C868" s="2"/>
      <c r="D868" s="2"/>
      <c r="E868" s="2"/>
      <c r="F868" s="16" t="s">
        <v>1506</v>
      </c>
      <c r="G868" s="2"/>
      <c r="H868" s="2"/>
      <c r="I868" s="2"/>
      <c r="J868" s="2"/>
      <c r="K868" s="2"/>
      <c r="L868" s="2"/>
      <c r="M868" s="5">
        <v>0.8</v>
      </c>
      <c r="N868" s="2"/>
      <c r="O868" s="2"/>
      <c r="P868" s="2"/>
      <c r="Q868" s="2"/>
      <c r="R868" s="2"/>
      <c r="S868" s="8">
        <v>2378.1349621657932</v>
      </c>
      <c r="T868" s="2"/>
      <c r="U868" s="2"/>
      <c r="V868" s="2"/>
      <c r="W868" s="2"/>
      <c r="X868" s="2"/>
      <c r="Y868" s="2"/>
      <c r="Z868" s="16"/>
    </row>
    <row r="869" spans="1:26">
      <c r="A869" s="2"/>
      <c r="B869" s="2"/>
      <c r="C869" s="2"/>
      <c r="D869" s="2"/>
      <c r="E869" s="2"/>
      <c r="F869" s="16" t="s">
        <v>1101</v>
      </c>
      <c r="G869" s="2"/>
      <c r="H869" s="2"/>
      <c r="I869" s="2"/>
      <c r="J869" s="2"/>
      <c r="K869" s="2"/>
      <c r="L869" s="2"/>
      <c r="M869" s="5">
        <v>0.8</v>
      </c>
      <c r="N869" s="2"/>
      <c r="O869" s="2"/>
      <c r="P869" s="2"/>
      <c r="Q869" s="2"/>
      <c r="R869" s="2"/>
      <c r="S869" s="8">
        <v>2316.5324332312894</v>
      </c>
      <c r="T869" s="2"/>
      <c r="U869" s="16"/>
      <c r="V869" s="16"/>
      <c r="W869" s="16"/>
      <c r="X869" s="16"/>
      <c r="Y869" s="16"/>
      <c r="Z869" s="8"/>
    </row>
    <row r="870" spans="1:26">
      <c r="A870" s="16"/>
      <c r="B870" s="6" t="str">
        <f>C1431</f>
        <v>ICNBFRFLAT05</v>
      </c>
      <c r="C870" s="6" t="str">
        <f>D1431</f>
        <v>Construction Building Full Renovation Flats-Energy Efficient</v>
      </c>
      <c r="D870" s="6" t="s">
        <v>1810</v>
      </c>
      <c r="E870" s="6" t="s">
        <v>181</v>
      </c>
      <c r="F870" s="6"/>
      <c r="G870" s="16"/>
      <c r="H870" s="5" t="s">
        <v>1914</v>
      </c>
      <c r="I870" s="16"/>
      <c r="J870" s="5">
        <v>2070</v>
      </c>
      <c r="K870" s="5">
        <v>0.95</v>
      </c>
      <c r="L870" s="5">
        <v>1</v>
      </c>
      <c r="M870" s="16"/>
      <c r="N870" s="16"/>
      <c r="O870" s="16"/>
      <c r="P870" s="16"/>
      <c r="Q870" s="16"/>
      <c r="R870" s="16"/>
      <c r="S870" s="78"/>
      <c r="T870" s="16"/>
      <c r="U870" s="5">
        <v>50</v>
      </c>
      <c r="V870" s="5">
        <v>1</v>
      </c>
      <c r="W870" s="5"/>
      <c r="X870" s="5"/>
      <c r="Y870" s="5">
        <v>2080</v>
      </c>
      <c r="Z870" s="8"/>
    </row>
    <row r="871" spans="1:26">
      <c r="A871" s="8"/>
      <c r="B871" s="6"/>
      <c r="C871" s="8"/>
      <c r="D871" s="8"/>
      <c r="E871" s="8"/>
      <c r="F871" s="8" t="s">
        <v>1028</v>
      </c>
      <c r="G871" s="8"/>
      <c r="H871" s="8"/>
      <c r="I871" s="8"/>
      <c r="J871" s="8"/>
      <c r="K871" s="8"/>
      <c r="L871" s="8"/>
      <c r="M871" s="5">
        <v>0.8</v>
      </c>
      <c r="N871" s="8"/>
      <c r="O871" s="8"/>
      <c r="P871" s="8"/>
      <c r="Q871" s="8"/>
      <c r="R871" s="8"/>
      <c r="S871" s="8">
        <v>4.9230761137229436E-3</v>
      </c>
      <c r="T871" s="8"/>
      <c r="U871" s="8"/>
      <c r="V871" s="8"/>
      <c r="W871" s="8"/>
      <c r="X871" s="8"/>
      <c r="Y871" s="8"/>
      <c r="Z871" s="8"/>
    </row>
    <row r="872" spans="1:26">
      <c r="A872" s="8"/>
      <c r="B872" s="8"/>
      <c r="C872" s="8"/>
      <c r="D872" s="8"/>
      <c r="E872" s="8"/>
      <c r="F872" s="8" t="s">
        <v>369</v>
      </c>
      <c r="G872" s="8"/>
      <c r="H872" s="8"/>
      <c r="I872" s="8"/>
      <c r="J872" s="8"/>
      <c r="K872" s="8"/>
      <c r="L872" s="8"/>
      <c r="M872" s="5">
        <v>0.8</v>
      </c>
      <c r="N872" s="8"/>
      <c r="O872" s="8"/>
      <c r="P872" s="8"/>
      <c r="Q872" s="8"/>
      <c r="R872" s="8"/>
      <c r="S872" s="8">
        <v>1.3543460709487984</v>
      </c>
      <c r="T872" s="8"/>
      <c r="U872" s="8"/>
      <c r="V872" s="8"/>
      <c r="W872" s="8"/>
      <c r="X872" s="8"/>
      <c r="Y872" s="8"/>
      <c r="Z872" s="8"/>
    </row>
    <row r="873" spans="1:26">
      <c r="A873" s="8"/>
      <c r="B873" s="8"/>
      <c r="C873" s="8"/>
      <c r="D873" s="8"/>
      <c r="E873" s="8"/>
      <c r="F873" s="8" t="s">
        <v>963</v>
      </c>
      <c r="G873" s="8"/>
      <c r="H873" s="8"/>
      <c r="I873" s="8"/>
      <c r="J873" s="8"/>
      <c r="K873" s="8"/>
      <c r="L873" s="8"/>
      <c r="M873" s="5">
        <v>0.8</v>
      </c>
      <c r="N873" s="8"/>
      <c r="O873" s="8"/>
      <c r="P873" s="8"/>
      <c r="Q873" s="8"/>
      <c r="R873" s="8"/>
      <c r="S873" s="8">
        <v>1.9022059485907852</v>
      </c>
      <c r="T873" s="8"/>
      <c r="U873" s="8"/>
      <c r="V873" s="8"/>
      <c r="W873" s="8"/>
      <c r="X873" s="8"/>
      <c r="Y873" s="8"/>
      <c r="Z873" s="8"/>
    </row>
    <row r="874" spans="1:26" ht="15">
      <c r="A874" s="8"/>
      <c r="B874" s="8"/>
      <c r="C874" s="8"/>
      <c r="D874" s="8"/>
      <c r="E874" s="8"/>
      <c r="F874" s="8" t="s">
        <v>1025</v>
      </c>
      <c r="G874" s="8"/>
      <c r="H874" s="8"/>
      <c r="I874" s="8"/>
      <c r="J874" s="8"/>
      <c r="K874" s="8"/>
      <c r="L874" s="8"/>
      <c r="M874" s="5">
        <v>0.8</v>
      </c>
      <c r="N874" s="8"/>
      <c r="O874" s="8"/>
      <c r="P874" s="8"/>
      <c r="Q874" s="8"/>
      <c r="R874" s="8"/>
      <c r="S874" s="8">
        <v>4.9764322969922607E-2</v>
      </c>
      <c r="T874" s="8"/>
      <c r="U874" s="8"/>
      <c r="V874" s="8"/>
      <c r="W874" s="8"/>
      <c r="X874" s="8"/>
      <c r="Y874" s="8"/>
      <c r="Z874" s="7"/>
    </row>
    <row r="875" spans="1:26" ht="15">
      <c r="A875" s="8"/>
      <c r="B875" s="8"/>
      <c r="C875" s="8"/>
      <c r="D875" s="8"/>
      <c r="E875" s="8"/>
      <c r="F875" s="8" t="s">
        <v>962</v>
      </c>
      <c r="G875" s="8"/>
      <c r="H875" s="8"/>
      <c r="I875" s="8"/>
      <c r="J875" s="8"/>
      <c r="K875" s="8"/>
      <c r="L875" s="8"/>
      <c r="M875" s="5">
        <v>0.8</v>
      </c>
      <c r="N875" s="8"/>
      <c r="O875" s="8"/>
      <c r="P875" s="8"/>
      <c r="Q875" s="8"/>
      <c r="R875" s="8"/>
      <c r="S875" s="8">
        <v>1.2707789864456818</v>
      </c>
      <c r="T875" s="8"/>
      <c r="U875" s="7"/>
      <c r="V875" s="7"/>
      <c r="W875" s="7"/>
      <c r="X875" s="7"/>
      <c r="Y875" s="7"/>
      <c r="Z875" s="2"/>
    </row>
    <row r="876" spans="1:26" ht="15">
      <c r="A876" s="7"/>
      <c r="B876" s="7"/>
      <c r="C876" s="7"/>
      <c r="D876" s="7"/>
      <c r="E876" s="7"/>
      <c r="F876" s="8" t="s">
        <v>1128</v>
      </c>
      <c r="G876" s="8"/>
      <c r="H876" s="8"/>
      <c r="I876" s="8"/>
      <c r="J876" s="8"/>
      <c r="K876" s="8"/>
      <c r="L876" s="8"/>
      <c r="M876" s="5">
        <v>0.8</v>
      </c>
      <c r="N876" s="8"/>
      <c r="O876" s="8"/>
      <c r="P876" s="8"/>
      <c r="Q876" s="8"/>
      <c r="R876" s="8"/>
      <c r="S876" s="8">
        <v>6.2104745530044454</v>
      </c>
      <c r="T876" s="7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16" t="s">
        <v>1812</v>
      </c>
      <c r="G877" s="2"/>
      <c r="H877" s="2"/>
      <c r="I877" s="2"/>
      <c r="J877" s="2"/>
      <c r="K877" s="2"/>
      <c r="L877" s="2"/>
      <c r="M877" s="5">
        <v>0.8</v>
      </c>
      <c r="N877" s="2"/>
      <c r="O877" s="2"/>
      <c r="P877" s="2"/>
      <c r="Q877" s="2"/>
      <c r="R877" s="2"/>
      <c r="S877" s="8">
        <v>413.3330431026057</v>
      </c>
      <c r="T877" s="2"/>
      <c r="U877" s="2"/>
      <c r="V877" s="2"/>
      <c r="W877" s="2"/>
      <c r="X877" s="2"/>
      <c r="Y877" s="2"/>
      <c r="Z877" s="2"/>
    </row>
    <row r="878" spans="1:26" s="17" customFormat="1" ht="13.15" customHeight="1">
      <c r="A878" s="2"/>
      <c r="B878" s="2"/>
      <c r="C878" s="2"/>
      <c r="D878" s="2"/>
      <c r="E878" s="2"/>
      <c r="F878" s="16" t="s">
        <v>1506</v>
      </c>
      <c r="G878" s="2"/>
      <c r="H878" s="2"/>
      <c r="I878" s="2"/>
      <c r="J878" s="2"/>
      <c r="K878" s="2"/>
      <c r="L878" s="2"/>
      <c r="M878" s="5">
        <v>0.8</v>
      </c>
      <c r="N878" s="2"/>
      <c r="O878" s="2"/>
      <c r="P878" s="2"/>
      <c r="Q878" s="2"/>
      <c r="R878" s="2"/>
      <c r="S878" s="8">
        <v>2378.1349621657932</v>
      </c>
      <c r="T878" s="2"/>
      <c r="U878" s="2"/>
      <c r="V878" s="2"/>
      <c r="W878" s="2"/>
      <c r="X878" s="2"/>
      <c r="Y878" s="2"/>
      <c r="Z878" s="16"/>
    </row>
    <row r="879" spans="1:26">
      <c r="A879" s="2"/>
      <c r="B879" s="2"/>
      <c r="C879" s="2"/>
      <c r="D879" s="2"/>
      <c r="E879" s="2"/>
      <c r="F879" s="16" t="s">
        <v>1101</v>
      </c>
      <c r="G879" s="2"/>
      <c r="H879" s="2"/>
      <c r="I879" s="2"/>
      <c r="J879" s="2"/>
      <c r="K879" s="2"/>
      <c r="L879" s="2"/>
      <c r="M879" s="5">
        <v>0.8</v>
      </c>
      <c r="N879" s="2"/>
      <c r="O879" s="2"/>
      <c r="P879" s="2"/>
      <c r="Q879" s="2"/>
      <c r="R879" s="2"/>
      <c r="S879" s="8">
        <v>2316.5324332312894</v>
      </c>
      <c r="T879" s="2"/>
      <c r="U879" s="16"/>
      <c r="V879" s="16"/>
      <c r="W879" s="16"/>
      <c r="X879" s="16"/>
      <c r="Y879" s="16"/>
      <c r="Z879" s="8"/>
    </row>
    <row r="880" spans="1:26">
      <c r="A880" s="16"/>
      <c r="B880" s="6" t="str">
        <f>C1446</f>
        <v>ICNBNEFLAT15</v>
      </c>
      <c r="C880" s="6" t="str">
        <f>D1446</f>
        <v>Construction Building New Flats-Energy Shift</v>
      </c>
      <c r="D880" s="6" t="s">
        <v>1810</v>
      </c>
      <c r="E880" s="6" t="s">
        <v>181</v>
      </c>
      <c r="F880" s="6"/>
      <c r="G880" s="16"/>
      <c r="H880" s="5" t="s">
        <v>1914</v>
      </c>
      <c r="I880" s="16"/>
      <c r="J880" s="5">
        <v>2070</v>
      </c>
      <c r="K880" s="5">
        <v>0.95</v>
      </c>
      <c r="L880" s="5">
        <v>1</v>
      </c>
      <c r="M880" s="16"/>
      <c r="N880" s="16"/>
      <c r="O880" s="16"/>
      <c r="P880" s="16"/>
      <c r="Q880" s="16"/>
      <c r="R880" s="16"/>
      <c r="S880" s="10"/>
      <c r="T880" s="16"/>
      <c r="U880" s="5">
        <v>50</v>
      </c>
      <c r="V880" s="5">
        <v>1</v>
      </c>
      <c r="W880" s="5"/>
      <c r="X880" s="5"/>
      <c r="Y880" s="5">
        <v>2080</v>
      </c>
      <c r="Z880" s="8"/>
    </row>
    <row r="881" spans="1:26" ht="15">
      <c r="A881" s="8"/>
      <c r="D881" s="8"/>
      <c r="E881" s="8"/>
      <c r="F881" s="8" t="s">
        <v>962</v>
      </c>
      <c r="G881" s="8"/>
      <c r="H881" s="8"/>
      <c r="I881" s="8"/>
      <c r="J881" s="8"/>
      <c r="K881" s="8"/>
      <c r="L881" s="8"/>
      <c r="M881" s="5">
        <v>0.89</v>
      </c>
      <c r="N881" s="8"/>
      <c r="O881" s="8"/>
      <c r="P881" s="8"/>
      <c r="Q881" s="8"/>
      <c r="R881" s="8"/>
      <c r="S881" s="8">
        <v>10.998706910778125</v>
      </c>
      <c r="T881" s="8"/>
      <c r="U881" s="7"/>
      <c r="V881" s="7"/>
      <c r="W881" s="7"/>
      <c r="X881" s="7"/>
      <c r="Y881" s="7"/>
      <c r="Z881" s="2"/>
    </row>
    <row r="882" spans="1:26">
      <c r="A882" s="16"/>
      <c r="B882" s="6" t="str">
        <f>C1447</f>
        <v>ICNBLRFLAT15</v>
      </c>
      <c r="C882" s="6" t="str">
        <f>D1447</f>
        <v>Construction Building Light Renovation Flats-Energy Shift</v>
      </c>
      <c r="D882" s="6" t="s">
        <v>1810</v>
      </c>
      <c r="E882" s="6" t="s">
        <v>181</v>
      </c>
      <c r="F882" s="6"/>
      <c r="G882" s="16"/>
      <c r="H882" s="5" t="s">
        <v>1914</v>
      </c>
      <c r="I882" s="16"/>
      <c r="J882" s="5">
        <v>2070</v>
      </c>
      <c r="K882" s="5">
        <v>0.95</v>
      </c>
      <c r="L882" s="5">
        <v>1</v>
      </c>
      <c r="M882" s="16"/>
      <c r="N882" s="16"/>
      <c r="O882" s="16"/>
      <c r="P882" s="16"/>
      <c r="Q882" s="16"/>
      <c r="R882" s="16"/>
      <c r="S882" s="10"/>
      <c r="T882" s="16"/>
      <c r="U882" s="5">
        <v>50</v>
      </c>
      <c r="V882" s="5">
        <v>1</v>
      </c>
      <c r="W882" s="5"/>
      <c r="X882" s="5"/>
      <c r="Y882" s="5">
        <v>2080</v>
      </c>
      <c r="Z882" s="8"/>
    </row>
    <row r="883" spans="1:26" ht="15">
      <c r="A883" s="8"/>
      <c r="D883" s="8"/>
      <c r="E883" s="8"/>
      <c r="F883" s="8" t="s">
        <v>962</v>
      </c>
      <c r="G883" s="8"/>
      <c r="H883" s="8"/>
      <c r="I883" s="8"/>
      <c r="J883" s="8"/>
      <c r="K883" s="8"/>
      <c r="L883" s="8"/>
      <c r="M883" s="5">
        <v>0.89</v>
      </c>
      <c r="N883" s="8"/>
      <c r="O883" s="8"/>
      <c r="P883" s="8"/>
      <c r="Q883" s="8"/>
      <c r="R883" s="8"/>
      <c r="S883" s="8">
        <v>20.816925898921021</v>
      </c>
      <c r="T883" s="8"/>
      <c r="U883" s="7"/>
      <c r="V883" s="7"/>
      <c r="W883" s="7"/>
      <c r="X883" s="7"/>
      <c r="Y883" s="7"/>
      <c r="Z883" s="2"/>
    </row>
    <row r="884" spans="1:26">
      <c r="A884" s="16"/>
      <c r="B884" s="6" t="str">
        <f>C1448</f>
        <v>ICNBMRFLAT15</v>
      </c>
      <c r="C884" s="6" t="str">
        <f>D1448</f>
        <v>Construction Building Medium Renovation Flats-Energy Shift</v>
      </c>
      <c r="D884" s="6" t="s">
        <v>1810</v>
      </c>
      <c r="E884" s="6" t="s">
        <v>181</v>
      </c>
      <c r="F884" s="6"/>
      <c r="G884" s="16"/>
      <c r="H884" s="5" t="s">
        <v>1914</v>
      </c>
      <c r="I884" s="16"/>
      <c r="J884" s="5">
        <v>2070</v>
      </c>
      <c r="K884" s="5">
        <v>0.95</v>
      </c>
      <c r="L884" s="5">
        <v>1</v>
      </c>
      <c r="M884" s="16"/>
      <c r="N884" s="16"/>
      <c r="O884" s="16"/>
      <c r="P884" s="16"/>
      <c r="Q884" s="16"/>
      <c r="R884" s="16"/>
      <c r="S884" s="10"/>
      <c r="T884" s="16"/>
      <c r="U884" s="5">
        <v>50</v>
      </c>
      <c r="V884" s="5">
        <v>1</v>
      </c>
      <c r="W884" s="5"/>
      <c r="X884" s="5"/>
      <c r="Y884" s="5">
        <v>2080</v>
      </c>
      <c r="Z884" s="8"/>
    </row>
    <row r="885" spans="1:26" ht="15">
      <c r="A885" s="8"/>
      <c r="B885" s="8"/>
      <c r="C885" s="8"/>
      <c r="D885" s="8"/>
      <c r="E885" s="8"/>
      <c r="F885" s="8" t="s">
        <v>962</v>
      </c>
      <c r="G885" s="8"/>
      <c r="H885" s="8"/>
      <c r="I885" s="8"/>
      <c r="J885" s="8"/>
      <c r="K885" s="8"/>
      <c r="L885" s="8"/>
      <c r="M885" s="5">
        <v>0.89</v>
      </c>
      <c r="N885" s="8"/>
      <c r="O885" s="8"/>
      <c r="P885" s="8"/>
      <c r="Q885" s="8"/>
      <c r="R885" s="8"/>
      <c r="S885" s="8">
        <v>8.03538513400159</v>
      </c>
      <c r="T885" s="8"/>
      <c r="U885" s="7"/>
      <c r="V885" s="7"/>
      <c r="W885" s="7"/>
      <c r="X885" s="7"/>
      <c r="Y885" s="7"/>
      <c r="Z885" s="2"/>
    </row>
    <row r="886" spans="1:26">
      <c r="A886" s="16"/>
      <c r="B886" s="6" t="str">
        <f>C1449</f>
        <v>ICNBFRFLAT15</v>
      </c>
      <c r="C886" s="6" t="str">
        <f>D1449</f>
        <v>Construction Building Full Renovation Flats-Energy Shift</v>
      </c>
      <c r="D886" s="6" t="s">
        <v>1810</v>
      </c>
      <c r="E886" s="6" t="s">
        <v>181</v>
      </c>
      <c r="F886" s="6"/>
      <c r="G886" s="16"/>
      <c r="H886" s="5" t="s">
        <v>1914</v>
      </c>
      <c r="I886" s="16"/>
      <c r="J886" s="5">
        <v>2070</v>
      </c>
      <c r="K886" s="5">
        <v>0.95</v>
      </c>
      <c r="L886" s="5">
        <v>1</v>
      </c>
      <c r="M886" s="16"/>
      <c r="N886" s="16"/>
      <c r="O886" s="16"/>
      <c r="P886" s="16"/>
      <c r="Q886" s="16"/>
      <c r="R886" s="16"/>
      <c r="S886" s="10"/>
      <c r="T886" s="16"/>
      <c r="U886" s="5">
        <v>50</v>
      </c>
      <c r="V886" s="5">
        <v>1</v>
      </c>
      <c r="W886" s="5"/>
      <c r="X886" s="5"/>
      <c r="Y886" s="5">
        <v>2080</v>
      </c>
      <c r="Z886" s="8"/>
    </row>
    <row r="887" spans="1:26" ht="15">
      <c r="A887" s="8"/>
      <c r="B887" s="8"/>
      <c r="C887" s="8"/>
      <c r="D887" s="8"/>
      <c r="E887" s="8"/>
      <c r="F887" s="8" t="s">
        <v>962</v>
      </c>
      <c r="G887" s="8"/>
      <c r="H887" s="8"/>
      <c r="I887" s="8"/>
      <c r="J887" s="8"/>
      <c r="K887" s="8"/>
      <c r="L887" s="8"/>
      <c r="M887" s="5">
        <v>0.89</v>
      </c>
      <c r="N887" s="8"/>
      <c r="O887" s="8"/>
      <c r="P887" s="8"/>
      <c r="Q887" s="8"/>
      <c r="R887" s="8"/>
      <c r="S887" s="8">
        <v>1.2707789864456818</v>
      </c>
      <c r="T887" s="8"/>
      <c r="U887" s="7"/>
      <c r="V887" s="7"/>
      <c r="W887" s="7"/>
      <c r="X887" s="7"/>
      <c r="Y887" s="7"/>
      <c r="Z887" s="2"/>
    </row>
    <row r="888" spans="1:26">
      <c r="A888" s="16"/>
      <c r="B888" s="6" t="str">
        <f>C1414</f>
        <v>ICNBNEHOSP01</v>
      </c>
      <c r="C888" s="6" t="str">
        <f>D1414</f>
        <v>Construction Building New Hospital</v>
      </c>
      <c r="D888" s="6" t="s">
        <v>1810</v>
      </c>
      <c r="E888" s="6" t="s">
        <v>181</v>
      </c>
      <c r="F888" s="6"/>
      <c r="G888" s="16"/>
      <c r="H888" s="5" t="s">
        <v>1816</v>
      </c>
      <c r="I888" s="16"/>
      <c r="J888" s="5">
        <v>2020</v>
      </c>
      <c r="K888" s="5">
        <v>0.95</v>
      </c>
      <c r="L888" s="5">
        <v>1</v>
      </c>
      <c r="M888" s="16"/>
      <c r="N888" s="16"/>
      <c r="O888" s="16"/>
      <c r="P888" s="16"/>
      <c r="Q888" s="16"/>
      <c r="R888" s="16"/>
      <c r="S888" s="78"/>
      <c r="T888" s="16"/>
      <c r="U888" s="5">
        <v>50</v>
      </c>
      <c r="V888" s="5">
        <v>1</v>
      </c>
      <c r="W888" s="5"/>
      <c r="X888" s="5"/>
      <c r="Y888" s="5">
        <v>2080</v>
      </c>
      <c r="Z888" s="8"/>
    </row>
    <row r="889" spans="1:26">
      <c r="A889" s="8"/>
      <c r="D889" s="8"/>
      <c r="E889" s="8"/>
      <c r="F889" s="8" t="s">
        <v>1028</v>
      </c>
      <c r="G889" s="8"/>
      <c r="H889" s="8"/>
      <c r="I889" s="8"/>
      <c r="J889" s="8"/>
      <c r="K889" s="8"/>
      <c r="L889" s="8"/>
      <c r="M889" s="5">
        <v>0.72</v>
      </c>
      <c r="N889" s="8"/>
      <c r="O889" s="8"/>
      <c r="P889" s="8"/>
      <c r="Q889" s="8"/>
      <c r="R889" s="8"/>
      <c r="S889" s="8">
        <v>7.0969660548902188E-3</v>
      </c>
      <c r="T889" s="8"/>
      <c r="U889" s="8"/>
      <c r="V889" s="8"/>
      <c r="W889" s="8"/>
      <c r="X889" s="8"/>
      <c r="Y889" s="8"/>
      <c r="Z889" s="8"/>
    </row>
    <row r="890" spans="1:26" ht="15">
      <c r="A890" s="8"/>
      <c r="B890" s="8"/>
      <c r="C890" s="8"/>
      <c r="D890" s="8"/>
      <c r="E890" s="8"/>
      <c r="F890" s="8" t="s">
        <v>369</v>
      </c>
      <c r="G890" s="8"/>
      <c r="H890" s="8"/>
      <c r="I890" s="8"/>
      <c r="J890" s="8"/>
      <c r="K890" s="8"/>
      <c r="L890" s="8"/>
      <c r="M890" s="5">
        <v>0.72</v>
      </c>
      <c r="N890" s="8"/>
      <c r="O890" s="8"/>
      <c r="P890" s="8"/>
      <c r="Q890" s="8"/>
      <c r="R890" s="8"/>
      <c r="S890" s="8">
        <v>0.75836505006555488</v>
      </c>
      <c r="T890" s="8"/>
      <c r="U890" s="8"/>
      <c r="V890" s="8"/>
      <c r="W890" s="8"/>
      <c r="X890" s="8"/>
      <c r="Y890" s="8"/>
      <c r="Z890" s="7"/>
    </row>
    <row r="891" spans="1:26">
      <c r="A891" s="8"/>
      <c r="B891" s="8"/>
      <c r="C891" s="8"/>
      <c r="D891" s="8"/>
      <c r="E891" s="8"/>
      <c r="F891" s="8" t="s">
        <v>963</v>
      </c>
      <c r="G891" s="8"/>
      <c r="H891" s="8"/>
      <c r="I891" s="8"/>
      <c r="J891" s="8"/>
      <c r="K891" s="8"/>
      <c r="L891" s="8"/>
      <c r="M891" s="5">
        <v>0.72</v>
      </c>
      <c r="N891" s="8"/>
      <c r="O891" s="8"/>
      <c r="P891" s="8"/>
      <c r="Q891" s="8"/>
      <c r="R891" s="8"/>
      <c r="S891" s="8">
        <v>2.9680565128602434</v>
      </c>
      <c r="T891" s="8"/>
      <c r="U891" s="8"/>
      <c r="V891" s="8"/>
      <c r="W891" s="8"/>
      <c r="X891" s="8"/>
      <c r="Y891" s="8"/>
      <c r="Z891" s="2"/>
    </row>
    <row r="892" spans="1:26">
      <c r="A892" s="8"/>
      <c r="B892" s="8"/>
      <c r="C892" s="8"/>
      <c r="D892" s="8"/>
      <c r="E892" s="8"/>
      <c r="F892" s="8" t="s">
        <v>1025</v>
      </c>
      <c r="G892" s="8"/>
      <c r="H892" s="8"/>
      <c r="I892" s="8"/>
      <c r="J892" s="8"/>
      <c r="K892" s="8"/>
      <c r="L892" s="8"/>
      <c r="M892" s="5">
        <v>0.72</v>
      </c>
      <c r="N892" s="8"/>
      <c r="O892" s="8"/>
      <c r="P892" s="8"/>
      <c r="Q892" s="8"/>
      <c r="R892" s="8"/>
      <c r="S892" s="8">
        <v>9.4373520942965736E-2</v>
      </c>
      <c r="T892" s="8"/>
      <c r="U892" s="8"/>
      <c r="V892" s="8"/>
      <c r="W892" s="8"/>
      <c r="X892" s="8"/>
      <c r="Y892" s="8"/>
      <c r="Z892" s="2"/>
    </row>
    <row r="893" spans="1:26" ht="15">
      <c r="A893" s="8"/>
      <c r="B893" s="8"/>
      <c r="C893" s="8"/>
      <c r="D893" s="8"/>
      <c r="E893" s="8"/>
      <c r="F893" s="8" t="s">
        <v>962</v>
      </c>
      <c r="G893" s="8"/>
      <c r="H893" s="8"/>
      <c r="I893" s="8"/>
      <c r="J893" s="8"/>
      <c r="K893" s="8"/>
      <c r="L893" s="8"/>
      <c r="M893" s="5">
        <v>0.72</v>
      </c>
      <c r="N893" s="8"/>
      <c r="O893" s="8"/>
      <c r="P893" s="8"/>
      <c r="Q893" s="8"/>
      <c r="R893" s="8"/>
      <c r="S893" s="8">
        <v>1.1432255055912535</v>
      </c>
      <c r="T893" s="8"/>
      <c r="U893" s="7"/>
      <c r="V893" s="7"/>
      <c r="W893" s="7"/>
      <c r="X893" s="7"/>
      <c r="Y893" s="7"/>
      <c r="Z893" s="2"/>
    </row>
    <row r="894" spans="1:26" s="17" customFormat="1" ht="13.15" customHeight="1">
      <c r="A894" s="7"/>
      <c r="B894" s="7"/>
      <c r="C894" s="7"/>
      <c r="D894" s="7"/>
      <c r="E894" s="7"/>
      <c r="F894" s="8" t="s">
        <v>1128</v>
      </c>
      <c r="G894" s="8"/>
      <c r="H894" s="8"/>
      <c r="I894" s="8"/>
      <c r="J894" s="8"/>
      <c r="K894" s="8"/>
      <c r="L894" s="8"/>
      <c r="M894" s="5">
        <v>0.72</v>
      </c>
      <c r="N894" s="8"/>
      <c r="O894" s="8"/>
      <c r="P894" s="8"/>
      <c r="Q894" s="8"/>
      <c r="R894" s="8"/>
      <c r="S894" s="8">
        <v>6.6064516129032294</v>
      </c>
      <c r="T894" s="7"/>
      <c r="U894" s="2"/>
      <c r="V894" s="2"/>
      <c r="W894" s="2"/>
      <c r="X894" s="2"/>
      <c r="Y894" s="2"/>
      <c r="Z894" s="16"/>
    </row>
    <row r="895" spans="1:26" s="17" customFormat="1" ht="13.15" customHeight="1">
      <c r="A895" s="2"/>
      <c r="B895" s="2"/>
      <c r="C895" s="2"/>
      <c r="D895" s="2"/>
      <c r="E895" s="2"/>
      <c r="F895" s="16" t="s">
        <v>1812</v>
      </c>
      <c r="G895" s="2"/>
      <c r="H895" s="2"/>
      <c r="I895" s="2"/>
      <c r="J895" s="2"/>
      <c r="K895" s="2"/>
      <c r="L895" s="2"/>
      <c r="M895" s="5">
        <v>0.72</v>
      </c>
      <c r="N895" s="2"/>
      <c r="O895" s="2"/>
      <c r="P895" s="2"/>
      <c r="Q895" s="2"/>
      <c r="R895" s="2"/>
      <c r="S895" s="8">
        <v>35.179354838709692</v>
      </c>
      <c r="T895" s="2"/>
      <c r="U895" s="2"/>
      <c r="V895" s="2"/>
      <c r="W895" s="2"/>
      <c r="X895" s="2"/>
      <c r="Y895" s="2"/>
      <c r="Z895" s="16"/>
    </row>
    <row r="896" spans="1:26" s="17" customFormat="1" ht="13.15" customHeight="1">
      <c r="A896" s="2"/>
      <c r="B896" s="2"/>
      <c r="C896" s="2"/>
      <c r="D896" s="2"/>
      <c r="E896" s="2"/>
      <c r="F896" s="16" t="s">
        <v>1506</v>
      </c>
      <c r="G896" s="2"/>
      <c r="H896" s="2"/>
      <c r="I896" s="2"/>
      <c r="J896" s="2"/>
      <c r="K896" s="2"/>
      <c r="L896" s="2"/>
      <c r="M896" s="5">
        <v>0.72</v>
      </c>
      <c r="N896" s="2"/>
      <c r="O896" s="2"/>
      <c r="P896" s="2"/>
      <c r="Q896" s="2"/>
      <c r="R896" s="2"/>
      <c r="S896" s="8">
        <v>82.384516129032221</v>
      </c>
      <c r="T896" s="2"/>
      <c r="U896" s="2"/>
      <c r="V896" s="2"/>
      <c r="W896" s="2"/>
      <c r="X896" s="2"/>
      <c r="Y896" s="2"/>
      <c r="Z896" s="16"/>
    </row>
    <row r="897" spans="1:26" s="17" customFormat="1" ht="13.15" customHeight="1">
      <c r="A897" s="2"/>
      <c r="B897" s="2"/>
      <c r="C897" s="2"/>
      <c r="D897" s="2"/>
      <c r="E897" s="2"/>
      <c r="F897" s="16" t="s">
        <v>1101</v>
      </c>
      <c r="G897" s="2"/>
      <c r="H897" s="2"/>
      <c r="I897" s="2"/>
      <c r="J897" s="2"/>
      <c r="K897" s="2"/>
      <c r="L897" s="2"/>
      <c r="M897" s="5">
        <v>0.72</v>
      </c>
      <c r="N897" s="2"/>
      <c r="O897" s="2"/>
      <c r="P897" s="2"/>
      <c r="Q897" s="2"/>
      <c r="R897" s="2"/>
      <c r="S897" s="8">
        <v>166.49290322580643</v>
      </c>
      <c r="T897" s="2"/>
      <c r="U897" s="16"/>
      <c r="V897" s="16"/>
      <c r="W897" s="16"/>
      <c r="X897" s="16"/>
      <c r="Y897" s="16"/>
      <c r="Z897" s="16"/>
    </row>
    <row r="898" spans="1:26">
      <c r="A898" s="16"/>
      <c r="B898" s="6" t="str">
        <f>C1415</f>
        <v>ICNBNEREST01</v>
      </c>
      <c r="C898" s="6" t="str">
        <f>D1415</f>
        <v>Construction Building New Restaurant</v>
      </c>
      <c r="D898" s="6" t="s">
        <v>1810</v>
      </c>
      <c r="E898" s="6" t="s">
        <v>181</v>
      </c>
      <c r="F898" s="6"/>
      <c r="G898" s="16"/>
      <c r="H898" s="5" t="s">
        <v>1817</v>
      </c>
      <c r="I898" s="16"/>
      <c r="J898" s="5">
        <v>2020</v>
      </c>
      <c r="K898" s="5">
        <v>0.95</v>
      </c>
      <c r="L898" s="5">
        <v>1</v>
      </c>
      <c r="M898" s="16"/>
      <c r="N898" s="16"/>
      <c r="O898" s="16"/>
      <c r="P898" s="16"/>
      <c r="Q898" s="16"/>
      <c r="R898" s="16"/>
      <c r="S898" s="78"/>
      <c r="T898" s="16"/>
      <c r="U898" s="5">
        <v>50</v>
      </c>
      <c r="V898" s="5">
        <v>1</v>
      </c>
      <c r="W898" s="5"/>
      <c r="X898" s="5"/>
      <c r="Y898" s="5">
        <v>2080</v>
      </c>
      <c r="Z898" s="8"/>
    </row>
    <row r="899" spans="1:26">
      <c r="A899" s="8"/>
      <c r="D899" s="8"/>
      <c r="E899" s="8"/>
      <c r="F899" s="8" t="s">
        <v>1028</v>
      </c>
      <c r="G899" s="8"/>
      <c r="H899" s="8"/>
      <c r="I899" s="8"/>
      <c r="J899" s="8"/>
      <c r="K899" s="8"/>
      <c r="L899" s="8"/>
      <c r="M899" s="5">
        <v>0.72</v>
      </c>
      <c r="N899" s="8"/>
      <c r="O899" s="8"/>
      <c r="P899" s="8"/>
      <c r="Q899" s="8"/>
      <c r="R899" s="8"/>
      <c r="S899" s="8">
        <v>1.3953385266935946E-2</v>
      </c>
      <c r="T899" s="8"/>
      <c r="U899" s="8"/>
      <c r="V899" s="8"/>
      <c r="W899" s="8"/>
      <c r="X899" s="8"/>
      <c r="Y899" s="8"/>
      <c r="Z899" s="8"/>
    </row>
    <row r="900" spans="1:26">
      <c r="A900" s="8"/>
      <c r="B900" s="8"/>
      <c r="C900" s="8"/>
      <c r="D900" s="8"/>
      <c r="E900" s="8"/>
      <c r="F900" s="8" t="s">
        <v>369</v>
      </c>
      <c r="G900" s="8"/>
      <c r="H900" s="8"/>
      <c r="I900" s="8"/>
      <c r="J900" s="8"/>
      <c r="K900" s="8"/>
      <c r="L900" s="8"/>
      <c r="M900" s="5">
        <v>0.72</v>
      </c>
      <c r="N900" s="8"/>
      <c r="O900" s="8"/>
      <c r="P900" s="8"/>
      <c r="Q900" s="8"/>
      <c r="R900" s="8"/>
      <c r="S900" s="8">
        <v>1.5466541020122193</v>
      </c>
      <c r="T900" s="8"/>
      <c r="U900" s="8"/>
      <c r="V900" s="8"/>
      <c r="W900" s="8"/>
      <c r="X900" s="8"/>
      <c r="Y900" s="8"/>
      <c r="Z900" s="8"/>
    </row>
    <row r="901" spans="1:26">
      <c r="A901" s="8"/>
      <c r="B901" s="8"/>
      <c r="C901" s="8"/>
      <c r="D901" s="8"/>
      <c r="E901" s="8"/>
      <c r="F901" s="8" t="s">
        <v>963</v>
      </c>
      <c r="G901" s="8"/>
      <c r="H901" s="8"/>
      <c r="I901" s="8"/>
      <c r="J901" s="8"/>
      <c r="K901" s="8"/>
      <c r="L901" s="8"/>
      <c r="M901" s="5">
        <v>0.72</v>
      </c>
      <c r="N901" s="8"/>
      <c r="O901" s="8"/>
      <c r="P901" s="8"/>
      <c r="Q901" s="8"/>
      <c r="R901" s="8"/>
      <c r="S901" s="8">
        <v>4.4090969309233561</v>
      </c>
      <c r="T901" s="8"/>
      <c r="U901" s="8"/>
      <c r="V901" s="8"/>
      <c r="W901" s="8"/>
      <c r="X901" s="8"/>
      <c r="Y901" s="8"/>
      <c r="Z901" s="8"/>
    </row>
    <row r="902" spans="1:26">
      <c r="A902" s="8"/>
      <c r="B902" s="8"/>
      <c r="C902" s="8"/>
      <c r="D902" s="8"/>
      <c r="E902" s="8"/>
      <c r="F902" s="8" t="s">
        <v>1025</v>
      </c>
      <c r="G902" s="8"/>
      <c r="H902" s="8"/>
      <c r="I902" s="8"/>
      <c r="J902" s="8"/>
      <c r="K902" s="8"/>
      <c r="L902" s="8"/>
      <c r="M902" s="5">
        <v>0.72</v>
      </c>
      <c r="N902" s="8"/>
      <c r="O902" s="8"/>
      <c r="P902" s="8"/>
      <c r="Q902" s="8"/>
      <c r="R902" s="8"/>
      <c r="S902" s="8">
        <v>7.5967681669541834E-2</v>
      </c>
      <c r="T902" s="8"/>
      <c r="U902" s="8"/>
      <c r="V902" s="8"/>
      <c r="W902" s="8"/>
      <c r="X902" s="8"/>
      <c r="Y902" s="8"/>
      <c r="Z902" s="8"/>
    </row>
    <row r="903" spans="1:26" ht="15">
      <c r="A903" s="8"/>
      <c r="B903" s="8"/>
      <c r="C903" s="8"/>
      <c r="D903" s="8"/>
      <c r="E903" s="8"/>
      <c r="F903" s="8" t="s">
        <v>962</v>
      </c>
      <c r="G903" s="8"/>
      <c r="H903" s="8"/>
      <c r="I903" s="8"/>
      <c r="J903" s="8"/>
      <c r="K903" s="8"/>
      <c r="L903" s="8"/>
      <c r="M903" s="5">
        <v>0.72</v>
      </c>
      <c r="N903" s="8"/>
      <c r="O903" s="8"/>
      <c r="P903" s="8"/>
      <c r="Q903" s="8"/>
      <c r="R903" s="8"/>
      <c r="S903" s="8">
        <v>1.5414650245147243</v>
      </c>
      <c r="T903" s="8"/>
      <c r="U903" s="7"/>
      <c r="V903" s="7"/>
      <c r="W903" s="7"/>
      <c r="X903" s="7"/>
      <c r="Y903" s="7"/>
      <c r="Z903" s="7"/>
    </row>
    <row r="904" spans="1:26" ht="15">
      <c r="A904" s="7"/>
      <c r="B904" s="7"/>
      <c r="C904" s="7"/>
      <c r="D904" s="7"/>
      <c r="E904" s="7"/>
      <c r="F904" s="8" t="s">
        <v>1128</v>
      </c>
      <c r="G904" s="8"/>
      <c r="H904" s="8"/>
      <c r="I904" s="8"/>
      <c r="J904" s="8"/>
      <c r="K904" s="8"/>
      <c r="L904" s="8"/>
      <c r="M904" s="5">
        <v>0.72</v>
      </c>
      <c r="N904" s="8"/>
      <c r="O904" s="8"/>
      <c r="P904" s="8"/>
      <c r="Q904" s="8"/>
      <c r="R904" s="8"/>
      <c r="S904" s="8">
        <v>2.2809677419354837</v>
      </c>
      <c r="T904" s="7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16" t="s">
        <v>1812</v>
      </c>
      <c r="G905" s="2"/>
      <c r="H905" s="2"/>
      <c r="I905" s="2"/>
      <c r="J905" s="2"/>
      <c r="K905" s="2"/>
      <c r="L905" s="2"/>
      <c r="M905" s="5">
        <v>0.72</v>
      </c>
      <c r="N905" s="2"/>
      <c r="O905" s="2"/>
      <c r="P905" s="2"/>
      <c r="Q905" s="2"/>
      <c r="R905" s="2"/>
      <c r="S905" s="8">
        <v>264.88774193548375</v>
      </c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16" t="s">
        <v>1506</v>
      </c>
      <c r="G906" s="2"/>
      <c r="H906" s="2"/>
      <c r="I906" s="2"/>
      <c r="J906" s="2"/>
      <c r="K906" s="2"/>
      <c r="L906" s="2"/>
      <c r="M906" s="5">
        <v>0.72</v>
      </c>
      <c r="N906" s="2"/>
      <c r="O906" s="2"/>
      <c r="P906" s="2"/>
      <c r="Q906" s="2"/>
      <c r="R906" s="2"/>
      <c r="S906" s="8">
        <v>93.667419354838657</v>
      </c>
      <c r="T906" s="2"/>
      <c r="U906" s="2"/>
      <c r="V906" s="2"/>
      <c r="W906" s="2"/>
      <c r="X906" s="2"/>
      <c r="Y906" s="2"/>
      <c r="Z906" s="2"/>
    </row>
    <row r="907" spans="1:26" s="17" customFormat="1" ht="13.15" customHeight="1">
      <c r="A907" s="2"/>
      <c r="B907" s="2"/>
      <c r="C907" s="2"/>
      <c r="D907" s="2"/>
      <c r="E907" s="2"/>
      <c r="F907" s="16" t="s">
        <v>1101</v>
      </c>
      <c r="G907" s="2"/>
      <c r="H907" s="2"/>
      <c r="I907" s="2"/>
      <c r="J907" s="2"/>
      <c r="K907" s="2"/>
      <c r="L907" s="2"/>
      <c r="M907" s="5">
        <v>0.72</v>
      </c>
      <c r="N907" s="2"/>
      <c r="O907" s="2"/>
      <c r="P907" s="2"/>
      <c r="Q907" s="2"/>
      <c r="R907" s="2"/>
      <c r="S907" s="8">
        <v>112.31999999999996</v>
      </c>
      <c r="T907" s="2"/>
      <c r="U907" s="16"/>
      <c r="V907" s="16"/>
      <c r="W907" s="16"/>
      <c r="X907" s="16"/>
      <c r="Y907" s="16"/>
      <c r="Z907" s="16"/>
    </row>
    <row r="908" spans="1:26">
      <c r="A908" s="16"/>
      <c r="B908" s="6" t="str">
        <f>C1416</f>
        <v>ICNBNESREC01</v>
      </c>
      <c r="C908" s="6" t="str">
        <f>D1416</f>
        <v>Construction Building New Sports and Recreation</v>
      </c>
      <c r="D908" s="6" t="s">
        <v>1810</v>
      </c>
      <c r="E908" s="6" t="s">
        <v>181</v>
      </c>
      <c r="F908" s="6"/>
      <c r="G908" s="16"/>
      <c r="H908" s="5" t="s">
        <v>1818</v>
      </c>
      <c r="I908" s="16"/>
      <c r="J908" s="5">
        <v>2020</v>
      </c>
      <c r="K908" s="5">
        <v>0.95</v>
      </c>
      <c r="L908" s="5">
        <v>1</v>
      </c>
      <c r="M908" s="16"/>
      <c r="N908" s="16"/>
      <c r="O908" s="16"/>
      <c r="P908" s="16"/>
      <c r="Q908" s="16"/>
      <c r="R908" s="16"/>
      <c r="S908" s="78"/>
      <c r="T908" s="16"/>
      <c r="U908" s="5">
        <v>50</v>
      </c>
      <c r="V908" s="5">
        <v>1</v>
      </c>
      <c r="W908" s="5"/>
      <c r="X908" s="5"/>
      <c r="Y908" s="5">
        <v>2080</v>
      </c>
      <c r="Z908" s="8"/>
    </row>
    <row r="909" spans="1:26">
      <c r="A909" s="8"/>
      <c r="D909" s="8"/>
      <c r="E909" s="8"/>
      <c r="F909" s="8" t="s">
        <v>1028</v>
      </c>
      <c r="G909" s="8"/>
      <c r="H909" s="8"/>
      <c r="I909" s="8"/>
      <c r="J909" s="8"/>
      <c r="K909" s="8"/>
      <c r="L909" s="8"/>
      <c r="M909" s="5">
        <v>0.72</v>
      </c>
      <c r="N909" s="8"/>
      <c r="O909" s="8"/>
      <c r="P909" s="8"/>
      <c r="Q909" s="8"/>
      <c r="R909" s="8"/>
      <c r="S909" s="8">
        <v>1.8599523204911726E-2</v>
      </c>
      <c r="T909" s="8"/>
      <c r="U909" s="8"/>
      <c r="V909" s="8"/>
      <c r="W909" s="8"/>
      <c r="X909" s="8"/>
      <c r="Y909" s="8"/>
      <c r="Z909" s="8"/>
    </row>
    <row r="910" spans="1:26">
      <c r="A910" s="8"/>
      <c r="B910" s="8"/>
      <c r="C910" s="8"/>
      <c r="D910" s="8"/>
      <c r="E910" s="8"/>
      <c r="F910" s="8" t="s">
        <v>369</v>
      </c>
      <c r="G910" s="8"/>
      <c r="H910" s="8"/>
      <c r="I910" s="8"/>
      <c r="J910" s="8"/>
      <c r="K910" s="8"/>
      <c r="L910" s="8"/>
      <c r="M910" s="5">
        <v>0.72</v>
      </c>
      <c r="N910" s="8"/>
      <c r="O910" s="8"/>
      <c r="P910" s="8"/>
      <c r="Q910" s="8"/>
      <c r="R910" s="8"/>
      <c r="S910" s="8">
        <v>1.5313630654992343</v>
      </c>
      <c r="T910" s="8"/>
      <c r="U910" s="8"/>
      <c r="V910" s="8"/>
      <c r="W910" s="8"/>
      <c r="X910" s="8"/>
      <c r="Y910" s="8"/>
      <c r="Z910" s="8"/>
    </row>
    <row r="911" spans="1:26">
      <c r="A911" s="8"/>
      <c r="B911" s="8"/>
      <c r="C911" s="8"/>
      <c r="D911" s="8"/>
      <c r="E911" s="8"/>
      <c r="F911" s="8" t="s">
        <v>963</v>
      </c>
      <c r="G911" s="8"/>
      <c r="H911" s="8"/>
      <c r="I911" s="8"/>
      <c r="J911" s="8"/>
      <c r="K911" s="8"/>
      <c r="L911" s="8"/>
      <c r="M911" s="5">
        <v>0.72</v>
      </c>
      <c r="N911" s="8"/>
      <c r="O911" s="8"/>
      <c r="P911" s="8"/>
      <c r="Q911" s="8"/>
      <c r="R911" s="8"/>
      <c r="S911" s="8">
        <v>6.6280459435101102</v>
      </c>
      <c r="T911" s="8"/>
      <c r="U911" s="8"/>
      <c r="V911" s="8"/>
      <c r="W911" s="8"/>
      <c r="X911" s="8"/>
      <c r="Y911" s="8"/>
      <c r="Z911" s="8"/>
    </row>
    <row r="912" spans="1:26">
      <c r="A912" s="8"/>
      <c r="B912" s="8"/>
      <c r="C912" s="8"/>
      <c r="D912" s="8"/>
      <c r="E912" s="8"/>
      <c r="F912" s="8" t="s">
        <v>1025</v>
      </c>
      <c r="G912" s="8"/>
      <c r="H912" s="8"/>
      <c r="I912" s="8"/>
      <c r="J912" s="8"/>
      <c r="K912" s="8"/>
      <c r="L912" s="8"/>
      <c r="M912" s="5">
        <v>0.72</v>
      </c>
      <c r="N912" s="8"/>
      <c r="O912" s="8"/>
      <c r="P912" s="8"/>
      <c r="Q912" s="8"/>
      <c r="R912" s="8"/>
      <c r="S912" s="8">
        <v>0.17240987759665968</v>
      </c>
      <c r="T912" s="8"/>
      <c r="U912" s="8"/>
      <c r="V912" s="8"/>
      <c r="W912" s="8"/>
      <c r="X912" s="8"/>
      <c r="Y912" s="8"/>
      <c r="Z912" s="8"/>
    </row>
    <row r="913" spans="1:26" ht="15">
      <c r="A913" s="8"/>
      <c r="B913" s="8"/>
      <c r="C913" s="8"/>
      <c r="D913" s="8"/>
      <c r="E913" s="8"/>
      <c r="F913" s="8" t="s">
        <v>962</v>
      </c>
      <c r="G913" s="8"/>
      <c r="H913" s="8"/>
      <c r="I913" s="8"/>
      <c r="J913" s="8"/>
      <c r="K913" s="8"/>
      <c r="L913" s="8"/>
      <c r="M913" s="5">
        <v>0.72</v>
      </c>
      <c r="N913" s="8"/>
      <c r="O913" s="8"/>
      <c r="P913" s="8"/>
      <c r="Q913" s="8"/>
      <c r="R913" s="8"/>
      <c r="S913" s="8">
        <v>2.2650179426855068</v>
      </c>
      <c r="T913" s="8"/>
      <c r="U913" s="7"/>
      <c r="V913" s="7"/>
      <c r="W913" s="7"/>
      <c r="X913" s="7"/>
      <c r="Y913" s="7"/>
      <c r="Z913" s="7"/>
    </row>
    <row r="914" spans="1:26" ht="15">
      <c r="A914" s="7"/>
      <c r="B914" s="7"/>
      <c r="C914" s="7"/>
      <c r="D914" s="7"/>
      <c r="E914" s="7"/>
      <c r="F914" s="8" t="s">
        <v>1128</v>
      </c>
      <c r="G914" s="8"/>
      <c r="H914" s="8"/>
      <c r="I914" s="8"/>
      <c r="J914" s="8"/>
      <c r="K914" s="8"/>
      <c r="L914" s="8"/>
      <c r="M914" s="5">
        <v>0.72</v>
      </c>
      <c r="N914" s="8"/>
      <c r="O914" s="8"/>
      <c r="P914" s="8"/>
      <c r="Q914" s="8"/>
      <c r="R914" s="8"/>
      <c r="S914" s="8">
        <v>4.1909677419354852</v>
      </c>
      <c r="T914" s="7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16" t="s">
        <v>1812</v>
      </c>
      <c r="G915" s="2"/>
      <c r="H915" s="2"/>
      <c r="I915" s="2"/>
      <c r="J915" s="2"/>
      <c r="K915" s="2"/>
      <c r="L915" s="2"/>
      <c r="M915" s="5">
        <v>0.72</v>
      </c>
      <c r="N915" s="2"/>
      <c r="O915" s="2"/>
      <c r="P915" s="2"/>
      <c r="Q915" s="2"/>
      <c r="R915" s="2"/>
      <c r="S915" s="8">
        <v>194.80741935483874</v>
      </c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16" t="s">
        <v>1506</v>
      </c>
      <c r="G916" s="2"/>
      <c r="H916" s="2"/>
      <c r="I916" s="2"/>
      <c r="J916" s="2"/>
      <c r="K916" s="2"/>
      <c r="L916" s="2"/>
      <c r="M916" s="5">
        <v>0.72</v>
      </c>
      <c r="N916" s="2"/>
      <c r="O916" s="2"/>
      <c r="P916" s="2"/>
      <c r="Q916" s="2"/>
      <c r="R916" s="2"/>
      <c r="S916" s="8">
        <v>66.446774193548336</v>
      </c>
      <c r="T916" s="2"/>
      <c r="U916" s="2"/>
      <c r="V916" s="2"/>
      <c r="W916" s="2"/>
      <c r="X916" s="2"/>
      <c r="Y916" s="2"/>
      <c r="Z916" s="2"/>
    </row>
    <row r="917" spans="1:26" s="17" customFormat="1" ht="13.15" customHeight="1">
      <c r="A917" s="2"/>
      <c r="B917" s="2"/>
      <c r="C917" s="2"/>
      <c r="D917" s="2"/>
      <c r="E917" s="2"/>
      <c r="F917" s="16" t="s">
        <v>1101</v>
      </c>
      <c r="G917" s="2"/>
      <c r="H917" s="2"/>
      <c r="I917" s="2"/>
      <c r="J917" s="2"/>
      <c r="K917" s="2"/>
      <c r="L917" s="2"/>
      <c r="M917" s="5">
        <v>0.72</v>
      </c>
      <c r="N917" s="2"/>
      <c r="O917" s="2"/>
      <c r="P917" s="2"/>
      <c r="Q917" s="2"/>
      <c r="R917" s="2"/>
      <c r="S917" s="8">
        <v>139.99451612903221</v>
      </c>
      <c r="T917" s="2"/>
      <c r="U917" s="16"/>
      <c r="V917" s="16"/>
      <c r="W917" s="16"/>
      <c r="X917" s="16"/>
      <c r="Y917" s="16"/>
      <c r="Z917" s="16"/>
    </row>
    <row r="918" spans="1:26">
      <c r="A918" s="16"/>
      <c r="B918" s="6" t="str">
        <f>C1417</f>
        <v>ICNBNESHPL01</v>
      </c>
      <c r="C918" s="6" t="str">
        <f>D1417</f>
        <v>Construction Building New Shop Large</v>
      </c>
      <c r="D918" s="6" t="s">
        <v>1810</v>
      </c>
      <c r="E918" s="6" t="s">
        <v>181</v>
      </c>
      <c r="F918" s="6"/>
      <c r="G918" s="16"/>
      <c r="H918" s="5" t="s">
        <v>1819</v>
      </c>
      <c r="I918" s="16"/>
      <c r="J918" s="5">
        <v>2020</v>
      </c>
      <c r="K918" s="5">
        <v>0.95</v>
      </c>
      <c r="L918" s="5">
        <v>1</v>
      </c>
      <c r="M918" s="16"/>
      <c r="N918" s="16"/>
      <c r="O918" s="16"/>
      <c r="P918" s="16"/>
      <c r="Q918" s="16"/>
      <c r="R918" s="16"/>
      <c r="S918" s="78"/>
      <c r="T918" s="16"/>
      <c r="U918" s="5">
        <v>50</v>
      </c>
      <c r="V918" s="5">
        <v>1</v>
      </c>
      <c r="W918" s="5"/>
      <c r="X918" s="5"/>
      <c r="Y918" s="5">
        <v>2080</v>
      </c>
      <c r="Z918" s="8"/>
    </row>
    <row r="919" spans="1:26">
      <c r="A919" s="8"/>
      <c r="D919" s="8"/>
      <c r="E919" s="8"/>
      <c r="F919" s="8" t="s">
        <v>1028</v>
      </c>
      <c r="G919" s="8"/>
      <c r="H919" s="8"/>
      <c r="I919" s="8"/>
      <c r="J919" s="8"/>
      <c r="K919" s="8"/>
      <c r="L919" s="8"/>
      <c r="M919" s="5">
        <v>0.72</v>
      </c>
      <c r="N919" s="8"/>
      <c r="O919" s="8"/>
      <c r="P919" s="8"/>
      <c r="Q919" s="8"/>
      <c r="R919" s="8"/>
      <c r="S919" s="8">
        <v>2.2067568855865694E-2</v>
      </c>
      <c r="T919" s="8"/>
      <c r="U919" s="8"/>
      <c r="V919" s="8"/>
      <c r="W919" s="8"/>
      <c r="X919" s="8"/>
      <c r="Y919" s="8"/>
      <c r="Z919" s="8"/>
    </row>
    <row r="920" spans="1:26">
      <c r="A920" s="8"/>
      <c r="D920" s="8"/>
      <c r="E920" s="8"/>
      <c r="F920" s="8" t="s">
        <v>369</v>
      </c>
      <c r="G920" s="8"/>
      <c r="H920" s="8"/>
      <c r="I920" s="8"/>
      <c r="J920" s="8"/>
      <c r="K920" s="8"/>
      <c r="L920" s="8"/>
      <c r="M920" s="5">
        <v>0.72</v>
      </c>
      <c r="N920" s="8"/>
      <c r="O920" s="8"/>
      <c r="P920" s="8"/>
      <c r="Q920" s="8"/>
      <c r="R920" s="8"/>
      <c r="S920" s="8">
        <v>2.1438359569262517</v>
      </c>
      <c r="T920" s="8"/>
      <c r="U920" s="8"/>
      <c r="V920" s="8"/>
      <c r="W920" s="8"/>
      <c r="X920" s="8"/>
      <c r="Y920" s="8"/>
      <c r="Z920" s="8"/>
    </row>
    <row r="921" spans="1:26">
      <c r="A921" s="8"/>
      <c r="B921" s="8"/>
      <c r="C921" s="8"/>
      <c r="D921" s="8"/>
      <c r="E921" s="8"/>
      <c r="F921" s="8" t="s">
        <v>963</v>
      </c>
      <c r="G921" s="8"/>
      <c r="H921" s="8"/>
      <c r="I921" s="8"/>
      <c r="J921" s="8"/>
      <c r="K921" s="8"/>
      <c r="L921" s="8"/>
      <c r="M921" s="5">
        <v>0.72</v>
      </c>
      <c r="N921" s="8"/>
      <c r="O921" s="8"/>
      <c r="P921" s="8"/>
      <c r="Q921" s="8"/>
      <c r="R921" s="8"/>
      <c r="S921" s="8">
        <v>5.6024425763981585</v>
      </c>
      <c r="T921" s="8"/>
      <c r="U921" s="8"/>
      <c r="V921" s="8"/>
      <c r="W921" s="8"/>
      <c r="X921" s="8"/>
      <c r="Y921" s="8"/>
      <c r="Z921" s="8"/>
    </row>
    <row r="922" spans="1:26">
      <c r="A922" s="8"/>
      <c r="B922" s="8"/>
      <c r="C922" s="8"/>
      <c r="D922" s="8"/>
      <c r="E922" s="8"/>
      <c r="F922" s="8" t="s">
        <v>1025</v>
      </c>
      <c r="G922" s="8"/>
      <c r="H922" s="8"/>
      <c r="I922" s="8"/>
      <c r="J922" s="8"/>
      <c r="K922" s="8"/>
      <c r="L922" s="8"/>
      <c r="M922" s="5">
        <v>0.72</v>
      </c>
      <c r="N922" s="8"/>
      <c r="O922" s="8"/>
      <c r="P922" s="8"/>
      <c r="Q922" s="8"/>
      <c r="R922" s="8"/>
      <c r="S922" s="8">
        <v>7.0973476779824601E-2</v>
      </c>
      <c r="T922" s="8"/>
      <c r="U922" s="8"/>
      <c r="V922" s="8"/>
      <c r="W922" s="8"/>
      <c r="X922" s="8"/>
      <c r="Y922" s="8"/>
      <c r="Z922" s="8"/>
    </row>
    <row r="923" spans="1:26" ht="15">
      <c r="A923" s="8"/>
      <c r="B923" s="8"/>
      <c r="C923" s="8"/>
      <c r="D923" s="8"/>
      <c r="E923" s="8"/>
      <c r="F923" s="8" t="s">
        <v>962</v>
      </c>
      <c r="G923" s="8"/>
      <c r="H923" s="8"/>
      <c r="I923" s="8"/>
      <c r="J923" s="8"/>
      <c r="K923" s="8"/>
      <c r="L923" s="8"/>
      <c r="M923" s="5">
        <v>0.72</v>
      </c>
      <c r="N923" s="8"/>
      <c r="O923" s="8"/>
      <c r="P923" s="8"/>
      <c r="Q923" s="8"/>
      <c r="R923" s="8"/>
      <c r="S923" s="8">
        <v>1.9798242285900671</v>
      </c>
      <c r="T923" s="8"/>
      <c r="U923" s="7"/>
      <c r="V923" s="7"/>
      <c r="W923" s="7"/>
      <c r="X923" s="7"/>
      <c r="Y923" s="7"/>
      <c r="Z923" s="7"/>
    </row>
    <row r="924" spans="1:26" ht="15">
      <c r="A924" s="7"/>
      <c r="B924" s="7"/>
      <c r="C924" s="7"/>
      <c r="D924" s="7"/>
      <c r="E924" s="7"/>
      <c r="F924" s="8" t="s">
        <v>1128</v>
      </c>
      <c r="G924" s="8"/>
      <c r="H924" s="8"/>
      <c r="I924" s="8"/>
      <c r="J924" s="8"/>
      <c r="K924" s="8"/>
      <c r="L924" s="8"/>
      <c r="M924" s="5">
        <v>0.72</v>
      </c>
      <c r="N924" s="8"/>
      <c r="O924" s="8"/>
      <c r="P924" s="8"/>
      <c r="Q924" s="8"/>
      <c r="R924" s="8"/>
      <c r="S924" s="8">
        <v>1.785806451612902</v>
      </c>
      <c r="T924" s="7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16" t="s">
        <v>1812</v>
      </c>
      <c r="G925" s="2"/>
      <c r="H925" s="2"/>
      <c r="I925" s="2"/>
      <c r="J925" s="2"/>
      <c r="K925" s="2"/>
      <c r="L925" s="2"/>
      <c r="M925" s="5">
        <v>0.72</v>
      </c>
      <c r="N925" s="2"/>
      <c r="O925" s="2"/>
      <c r="P925" s="2"/>
      <c r="Q925" s="2"/>
      <c r="R925" s="2"/>
      <c r="S925" s="8">
        <v>70.472258064516126</v>
      </c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16" t="s">
        <v>1506</v>
      </c>
      <c r="G926" s="2"/>
      <c r="H926" s="2"/>
      <c r="I926" s="2"/>
      <c r="J926" s="2"/>
      <c r="K926" s="2"/>
      <c r="L926" s="2"/>
      <c r="M926" s="5">
        <v>0.72</v>
      </c>
      <c r="N926" s="2"/>
      <c r="O926" s="2"/>
      <c r="P926" s="2"/>
      <c r="Q926" s="2"/>
      <c r="R926" s="2"/>
      <c r="S926" s="8">
        <v>70.111290322580672</v>
      </c>
      <c r="T926" s="2"/>
      <c r="U926" s="2"/>
      <c r="V926" s="2"/>
      <c r="W926" s="2"/>
      <c r="X926" s="2"/>
      <c r="Y926" s="2"/>
      <c r="Z926" s="2"/>
    </row>
    <row r="927" spans="1:26" s="17" customFormat="1" ht="13.15" customHeight="1">
      <c r="A927" s="2"/>
      <c r="B927" s="2"/>
      <c r="C927" s="2"/>
      <c r="D927" s="2"/>
      <c r="E927" s="2"/>
      <c r="F927" s="16" t="s">
        <v>1101</v>
      </c>
      <c r="G927" s="2"/>
      <c r="H927" s="2"/>
      <c r="I927" s="2"/>
      <c r="J927" s="2"/>
      <c r="K927" s="2"/>
      <c r="L927" s="2"/>
      <c r="M927" s="5">
        <v>0.72</v>
      </c>
      <c r="N927" s="2"/>
      <c r="O927" s="2"/>
      <c r="P927" s="2"/>
      <c r="Q927" s="2"/>
      <c r="R927" s="2"/>
      <c r="S927" s="8">
        <v>148.67580645161294</v>
      </c>
      <c r="T927" s="2"/>
      <c r="U927" s="16"/>
      <c r="V927" s="16"/>
      <c r="W927" s="16"/>
      <c r="X927" s="16"/>
      <c r="Y927" s="16"/>
      <c r="Z927" s="16"/>
    </row>
    <row r="928" spans="1:26">
      <c r="A928" s="16"/>
      <c r="B928" s="6" t="str">
        <f t="shared" ref="B928:C928" si="0">C1418</f>
        <v>ICNBNESHPS01</v>
      </c>
      <c r="C928" s="6" t="str">
        <f t="shared" si="0"/>
        <v>Construction Building New Shop Small</v>
      </c>
      <c r="D928" s="6" t="s">
        <v>1810</v>
      </c>
      <c r="E928" s="6" t="s">
        <v>181</v>
      </c>
      <c r="F928" s="6"/>
      <c r="G928" s="16"/>
      <c r="H928" s="5" t="s">
        <v>1820</v>
      </c>
      <c r="I928" s="16"/>
      <c r="J928" s="5">
        <v>2020</v>
      </c>
      <c r="K928" s="5">
        <v>0.95</v>
      </c>
      <c r="L928" s="5">
        <v>1</v>
      </c>
      <c r="M928" s="16"/>
      <c r="N928" s="16"/>
      <c r="O928" s="16"/>
      <c r="P928" s="16"/>
      <c r="Q928" s="16"/>
      <c r="R928" s="16"/>
      <c r="S928" s="78"/>
      <c r="T928" s="16"/>
      <c r="U928" s="5">
        <v>50</v>
      </c>
      <c r="V928" s="5">
        <v>1</v>
      </c>
      <c r="W928" s="5"/>
      <c r="X928" s="5"/>
      <c r="Y928" s="5">
        <v>2080</v>
      </c>
      <c r="Z928" s="8"/>
    </row>
    <row r="929" spans="1:26">
      <c r="A929" s="8"/>
      <c r="D929" s="8"/>
      <c r="E929" s="8"/>
      <c r="F929" s="8" t="s">
        <v>1028</v>
      </c>
      <c r="G929" s="8"/>
      <c r="H929" s="8"/>
      <c r="I929" s="8"/>
      <c r="J929" s="8"/>
      <c r="K929" s="8"/>
      <c r="L929" s="8"/>
      <c r="M929" s="5">
        <v>0.72</v>
      </c>
      <c r="N929" s="8"/>
      <c r="O929" s="8"/>
      <c r="P929" s="8"/>
      <c r="Q929" s="8"/>
      <c r="R929" s="8"/>
      <c r="S929" s="8">
        <v>1.1933447047041159E-2</v>
      </c>
      <c r="T929" s="8"/>
      <c r="U929" s="8"/>
      <c r="V929" s="8"/>
      <c r="W929" s="8"/>
      <c r="X929" s="8"/>
      <c r="Y929" s="8"/>
      <c r="Z929" s="8"/>
    </row>
    <row r="930" spans="1:26">
      <c r="A930" s="8"/>
      <c r="B930" s="8"/>
      <c r="C930" s="8"/>
      <c r="D930" s="8"/>
      <c r="E930" s="8"/>
      <c r="F930" s="8" t="s">
        <v>369</v>
      </c>
      <c r="G930" s="8"/>
      <c r="H930" s="8"/>
      <c r="I930" s="8"/>
      <c r="J930" s="8"/>
      <c r="K930" s="8"/>
      <c r="L930" s="8"/>
      <c r="M930" s="5">
        <v>0.72</v>
      </c>
      <c r="N930" s="8"/>
      <c r="O930" s="8"/>
      <c r="P930" s="8"/>
      <c r="Q930" s="8"/>
      <c r="R930" s="8"/>
      <c r="S930" s="8">
        <v>1.4710667016726269</v>
      </c>
      <c r="T930" s="8"/>
      <c r="U930" s="8"/>
      <c r="V930" s="8"/>
      <c r="W930" s="8"/>
      <c r="X930" s="8"/>
      <c r="Y930" s="8"/>
      <c r="Z930" s="8"/>
    </row>
    <row r="931" spans="1:26">
      <c r="A931" s="8"/>
      <c r="B931" s="8"/>
      <c r="C931" s="8"/>
      <c r="D931" s="8"/>
      <c r="E931" s="8"/>
      <c r="F931" s="8" t="s">
        <v>963</v>
      </c>
      <c r="G931" s="8"/>
      <c r="H931" s="8"/>
      <c r="I931" s="8"/>
      <c r="J931" s="8"/>
      <c r="K931" s="8"/>
      <c r="L931" s="8"/>
      <c r="M931" s="5">
        <v>0.72</v>
      </c>
      <c r="N931" s="8"/>
      <c r="O931" s="8"/>
      <c r="P931" s="8"/>
      <c r="Q931" s="8"/>
      <c r="R931" s="8"/>
      <c r="S931" s="8">
        <v>4.3988961026377389</v>
      </c>
      <c r="T931" s="8"/>
      <c r="U931" s="8"/>
      <c r="V931" s="8"/>
      <c r="W931" s="8"/>
      <c r="X931" s="8"/>
      <c r="Y931" s="8"/>
      <c r="Z931" s="8"/>
    </row>
    <row r="932" spans="1:26">
      <c r="A932" s="8"/>
      <c r="B932" s="8"/>
      <c r="C932" s="8"/>
      <c r="D932" s="8"/>
      <c r="E932" s="8"/>
      <c r="F932" s="8" t="s">
        <v>1025</v>
      </c>
      <c r="G932" s="8"/>
      <c r="H932" s="8"/>
      <c r="I932" s="8"/>
      <c r="J932" s="8"/>
      <c r="K932" s="8"/>
      <c r="L932" s="8"/>
      <c r="M932" s="5">
        <v>0.72</v>
      </c>
      <c r="N932" s="8"/>
      <c r="O932" s="8"/>
      <c r="P932" s="8"/>
      <c r="Q932" s="8"/>
      <c r="R932" s="8"/>
      <c r="S932" s="8">
        <v>6.2552087297047032E-2</v>
      </c>
      <c r="T932" s="8"/>
      <c r="U932" s="8"/>
      <c r="V932" s="8"/>
      <c r="W932" s="8"/>
      <c r="X932" s="8"/>
      <c r="Y932" s="8"/>
      <c r="Z932" s="8"/>
    </row>
    <row r="933" spans="1:26" ht="15">
      <c r="A933" s="8"/>
      <c r="B933" s="8"/>
      <c r="C933" s="8"/>
      <c r="D933" s="8"/>
      <c r="E933" s="8"/>
      <c r="F933" s="8" t="s">
        <v>962</v>
      </c>
      <c r="G933" s="8"/>
      <c r="H933" s="8"/>
      <c r="I933" s="8"/>
      <c r="J933" s="8"/>
      <c r="K933" s="8"/>
      <c r="L933" s="8"/>
      <c r="M933" s="5">
        <v>0.72</v>
      </c>
      <c r="N933" s="8"/>
      <c r="O933" s="8"/>
      <c r="P933" s="8"/>
      <c r="Q933" s="8"/>
      <c r="R933" s="8"/>
      <c r="S933" s="8">
        <v>1.5808755187846706</v>
      </c>
      <c r="T933" s="8"/>
      <c r="U933" s="7"/>
      <c r="V933" s="7"/>
      <c r="W933" s="7"/>
      <c r="X933" s="7"/>
      <c r="Y933" s="7"/>
      <c r="Z933" s="7"/>
    </row>
    <row r="934" spans="1:26" ht="15">
      <c r="A934" s="7"/>
      <c r="B934" s="7"/>
      <c r="C934" s="7"/>
      <c r="D934" s="7"/>
      <c r="E934" s="7"/>
      <c r="F934" s="8" t="s">
        <v>1128</v>
      </c>
      <c r="G934" s="8"/>
      <c r="H934" s="8"/>
      <c r="I934" s="8"/>
      <c r="J934" s="8"/>
      <c r="K934" s="8"/>
      <c r="L934" s="8"/>
      <c r="M934" s="5">
        <v>0.72</v>
      </c>
      <c r="N934" s="8"/>
      <c r="O934" s="8"/>
      <c r="P934" s="8"/>
      <c r="Q934" s="8"/>
      <c r="R934" s="8"/>
      <c r="S934" s="8">
        <v>1.1664516129032254</v>
      </c>
      <c r="T934" s="7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16" t="s">
        <v>1812</v>
      </c>
      <c r="G935" s="2"/>
      <c r="H935" s="2"/>
      <c r="I935" s="2"/>
      <c r="J935" s="2"/>
      <c r="K935" s="2"/>
      <c r="L935" s="2"/>
      <c r="M935" s="5">
        <v>0.72</v>
      </c>
      <c r="N935" s="2"/>
      <c r="O935" s="2"/>
      <c r="P935" s="2"/>
      <c r="Q935" s="2"/>
      <c r="R935" s="2"/>
      <c r="S935" s="8">
        <v>110.93677419354832</v>
      </c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16" t="s">
        <v>1506</v>
      </c>
      <c r="G936" s="2"/>
      <c r="H936" s="2"/>
      <c r="I936" s="2"/>
      <c r="J936" s="2"/>
      <c r="K936" s="2"/>
      <c r="L936" s="2"/>
      <c r="M936" s="5">
        <v>0.72</v>
      </c>
      <c r="N936" s="2"/>
      <c r="O936" s="2"/>
      <c r="P936" s="2"/>
      <c r="Q936" s="2"/>
      <c r="R936" s="2"/>
      <c r="S936" s="8">
        <v>97.476129032258044</v>
      </c>
      <c r="T936" s="2"/>
      <c r="U936" s="2"/>
      <c r="V936" s="2"/>
      <c r="W936" s="2"/>
      <c r="X936" s="2"/>
      <c r="Y936" s="2"/>
      <c r="Z936" s="2"/>
    </row>
    <row r="937" spans="1:26" s="17" customFormat="1" ht="13.15" customHeight="1">
      <c r="A937" s="2"/>
      <c r="B937" s="2"/>
      <c r="C937" s="2"/>
      <c r="D937" s="2"/>
      <c r="E937" s="2"/>
      <c r="F937" s="16" t="s">
        <v>1101</v>
      </c>
      <c r="G937" s="2"/>
      <c r="H937" s="2"/>
      <c r="I937" s="2"/>
      <c r="J937" s="2"/>
      <c r="K937" s="2"/>
      <c r="L937" s="2"/>
      <c r="M937" s="5">
        <v>0.72</v>
      </c>
      <c r="N937" s="2"/>
      <c r="O937" s="2"/>
      <c r="P937" s="2"/>
      <c r="Q937" s="2"/>
      <c r="R937" s="2"/>
      <c r="S937" s="8">
        <v>130.26064516129037</v>
      </c>
      <c r="T937" s="2"/>
      <c r="U937" s="16"/>
      <c r="V937" s="16"/>
      <c r="W937" s="16"/>
      <c r="X937" s="16"/>
      <c r="Y937" s="16"/>
      <c r="Z937" s="16"/>
    </row>
    <row r="938" spans="1:26">
      <c r="A938" s="16"/>
      <c r="B938" s="6" t="str">
        <f>C1419</f>
        <v>ICNBNEOFFC01</v>
      </c>
      <c r="C938" s="6" t="str">
        <f>D1419</f>
        <v>Construction Building New Office</v>
      </c>
      <c r="D938" s="6" t="s">
        <v>1810</v>
      </c>
      <c r="E938" s="6" t="s">
        <v>181</v>
      </c>
      <c r="F938" s="6"/>
      <c r="G938" s="16"/>
      <c r="H938" s="5" t="s">
        <v>1821</v>
      </c>
      <c r="I938" s="16"/>
      <c r="J938" s="5">
        <v>2020</v>
      </c>
      <c r="K938" s="5">
        <v>0.95</v>
      </c>
      <c r="L938" s="5">
        <v>1</v>
      </c>
      <c r="M938" s="16"/>
      <c r="N938" s="16"/>
      <c r="O938" s="16"/>
      <c r="P938" s="16"/>
      <c r="Q938" s="16"/>
      <c r="R938" s="16"/>
      <c r="S938" s="78"/>
      <c r="T938" s="16"/>
      <c r="U938" s="5">
        <v>50</v>
      </c>
      <c r="V938" s="5">
        <v>1</v>
      </c>
      <c r="W938" s="5"/>
      <c r="X938" s="5"/>
      <c r="Y938" s="5">
        <v>2080</v>
      </c>
      <c r="Z938" s="8"/>
    </row>
    <row r="939" spans="1:26">
      <c r="A939" s="8"/>
      <c r="D939" s="8"/>
      <c r="E939" s="8"/>
      <c r="F939" s="8" t="s">
        <v>1028</v>
      </c>
      <c r="G939" s="8"/>
      <c r="H939" s="8"/>
      <c r="I939" s="8"/>
      <c r="J939" s="8"/>
      <c r="K939" s="8"/>
      <c r="L939" s="8"/>
      <c r="M939" s="5">
        <v>0.72</v>
      </c>
      <c r="N939" s="8"/>
      <c r="O939" s="8"/>
      <c r="P939" s="8"/>
      <c r="Q939" s="8"/>
      <c r="R939" s="8"/>
      <c r="S939" s="8">
        <v>3.8308496357157523E-2</v>
      </c>
      <c r="T939" s="8"/>
      <c r="U939" s="8"/>
      <c r="V939" s="8"/>
      <c r="W939" s="8"/>
      <c r="X939" s="8"/>
      <c r="Y939" s="8"/>
      <c r="Z939" s="8"/>
    </row>
    <row r="940" spans="1:26">
      <c r="A940" s="8"/>
      <c r="B940" s="8"/>
      <c r="C940" s="8"/>
      <c r="D940" s="8"/>
      <c r="E940" s="8"/>
      <c r="F940" s="8" t="s">
        <v>369</v>
      </c>
      <c r="G940" s="8"/>
      <c r="H940" s="8"/>
      <c r="I940" s="8"/>
      <c r="J940" s="8"/>
      <c r="K940" s="8"/>
      <c r="L940" s="8"/>
      <c r="M940" s="5">
        <v>0.72</v>
      </c>
      <c r="N940" s="8"/>
      <c r="O940" s="8"/>
      <c r="P940" s="8"/>
      <c r="Q940" s="8"/>
      <c r="R940" s="8"/>
      <c r="S940" s="8">
        <v>4.4946242469492228</v>
      </c>
      <c r="T940" s="8"/>
      <c r="U940" s="8"/>
      <c r="V940" s="8"/>
      <c r="W940" s="8"/>
      <c r="X940" s="8"/>
      <c r="Y940" s="8"/>
      <c r="Z940" s="8"/>
    </row>
    <row r="941" spans="1:26">
      <c r="A941" s="8"/>
      <c r="B941" s="8"/>
      <c r="C941" s="8"/>
      <c r="D941" s="8"/>
      <c r="E941" s="8"/>
      <c r="F941" s="8" t="s">
        <v>963</v>
      </c>
      <c r="G941" s="8"/>
      <c r="H941" s="8"/>
      <c r="I941" s="8"/>
      <c r="J941" s="8"/>
      <c r="K941" s="8"/>
      <c r="L941" s="8"/>
      <c r="M941" s="5">
        <v>0.72</v>
      </c>
      <c r="N941" s="8"/>
      <c r="O941" s="8"/>
      <c r="P941" s="8"/>
      <c r="Q941" s="8"/>
      <c r="R941" s="8"/>
      <c r="S941" s="8">
        <v>14.693799988374586</v>
      </c>
      <c r="T941" s="8"/>
      <c r="U941" s="8"/>
      <c r="V941" s="8"/>
      <c r="W941" s="8"/>
      <c r="X941" s="8"/>
      <c r="Y941" s="8"/>
      <c r="Z941" s="8"/>
    </row>
    <row r="942" spans="1:26">
      <c r="A942" s="8"/>
      <c r="B942" s="8"/>
      <c r="C942" s="8"/>
      <c r="D942" s="8"/>
      <c r="E942" s="8"/>
      <c r="F942" s="8" t="s">
        <v>1025</v>
      </c>
      <c r="G942" s="8"/>
      <c r="H942" s="8"/>
      <c r="I942" s="8"/>
      <c r="J942" s="8"/>
      <c r="K942" s="8"/>
      <c r="L942" s="8"/>
      <c r="M942" s="5">
        <v>0.72</v>
      </c>
      <c r="N942" s="8"/>
      <c r="O942" s="8"/>
      <c r="P942" s="8"/>
      <c r="Q942" s="8"/>
      <c r="R942" s="8"/>
      <c r="S942" s="8">
        <v>0.45987301300127048</v>
      </c>
      <c r="T942" s="8"/>
      <c r="U942" s="8"/>
      <c r="V942" s="8"/>
      <c r="W942" s="8"/>
      <c r="X942" s="8"/>
      <c r="Y942" s="8"/>
      <c r="Z942" s="8"/>
    </row>
    <row r="943" spans="1:26" ht="15">
      <c r="A943" s="8"/>
      <c r="B943" s="8"/>
      <c r="C943" s="8"/>
      <c r="D943" s="8"/>
      <c r="E943" s="8"/>
      <c r="F943" s="8" t="s">
        <v>962</v>
      </c>
      <c r="G943" s="8"/>
      <c r="H943" s="8"/>
      <c r="I943" s="8"/>
      <c r="J943" s="8"/>
      <c r="K943" s="8"/>
      <c r="L943" s="8"/>
      <c r="M943" s="5">
        <v>0.72</v>
      </c>
      <c r="N943" s="8"/>
      <c r="O943" s="8"/>
      <c r="P943" s="8"/>
      <c r="Q943" s="8"/>
      <c r="R943" s="8"/>
      <c r="S943" s="8">
        <v>6.025668186291945</v>
      </c>
      <c r="T943" s="8"/>
      <c r="U943" s="7"/>
      <c r="V943" s="7"/>
      <c r="W943" s="7"/>
      <c r="X943" s="7"/>
      <c r="Y943" s="7"/>
      <c r="Z943" s="7"/>
    </row>
    <row r="944" spans="1:26" ht="15">
      <c r="A944" s="7"/>
      <c r="B944" s="7"/>
      <c r="C944" s="7"/>
      <c r="D944" s="7"/>
      <c r="E944" s="7"/>
      <c r="F944" s="8" t="s">
        <v>1128</v>
      </c>
      <c r="G944" s="8"/>
      <c r="H944" s="8"/>
      <c r="I944" s="8"/>
      <c r="J944" s="8"/>
      <c r="K944" s="8"/>
      <c r="L944" s="8"/>
      <c r="M944" s="5">
        <v>0.72</v>
      </c>
      <c r="N944" s="8"/>
      <c r="O944" s="8"/>
      <c r="P944" s="8"/>
      <c r="Q944" s="8"/>
      <c r="R944" s="8"/>
      <c r="S944" s="8">
        <v>6.440645161290325</v>
      </c>
      <c r="T944" s="7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16" t="s">
        <v>1812</v>
      </c>
      <c r="G945" s="2"/>
      <c r="H945" s="2"/>
      <c r="I945" s="2"/>
      <c r="J945" s="2"/>
      <c r="K945" s="2"/>
      <c r="L945" s="2"/>
      <c r="M945" s="5">
        <v>0.72</v>
      </c>
      <c r="N945" s="2"/>
      <c r="O945" s="2"/>
      <c r="P945" s="2"/>
      <c r="Q945" s="2"/>
      <c r="R945" s="2"/>
      <c r="S945" s="8">
        <v>169.89935483870974</v>
      </c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16" t="s">
        <v>1506</v>
      </c>
      <c r="G946" s="2"/>
      <c r="H946" s="2"/>
      <c r="I946" s="2"/>
      <c r="J946" s="2"/>
      <c r="K946" s="2"/>
      <c r="L946" s="2"/>
      <c r="M946" s="5">
        <v>0.72</v>
      </c>
      <c r="N946" s="2"/>
      <c r="O946" s="2"/>
      <c r="P946" s="2"/>
      <c r="Q946" s="2"/>
      <c r="R946" s="2"/>
      <c r="S946" s="8">
        <v>43.065483870967761</v>
      </c>
      <c r="T946" s="2"/>
      <c r="U946" s="2"/>
      <c r="V946" s="2"/>
      <c r="W946" s="2"/>
      <c r="X946" s="2"/>
      <c r="Y946" s="2"/>
      <c r="Z946" s="2"/>
    </row>
    <row r="947" spans="1:26" s="17" customFormat="1" ht="13.15" customHeight="1">
      <c r="A947" s="2"/>
      <c r="B947" s="2"/>
      <c r="C947" s="2"/>
      <c r="D947" s="2"/>
      <c r="E947" s="2"/>
      <c r="F947" s="16" t="s">
        <v>1101</v>
      </c>
      <c r="G947" s="2"/>
      <c r="H947" s="2"/>
      <c r="I947" s="2"/>
      <c r="J947" s="2"/>
      <c r="K947" s="2"/>
      <c r="L947" s="2"/>
      <c r="M947" s="5">
        <v>0.72</v>
      </c>
      <c r="N947" s="2"/>
      <c r="O947" s="2"/>
      <c r="P947" s="2"/>
      <c r="Q947" s="2"/>
      <c r="R947" s="2"/>
      <c r="S947" s="8">
        <v>131.76774193548394</v>
      </c>
      <c r="T947" s="2"/>
      <c r="U947" s="16"/>
      <c r="V947" s="16"/>
      <c r="W947" s="16"/>
      <c r="X947" s="16"/>
      <c r="Y947" s="16"/>
      <c r="Z947" s="16"/>
    </row>
    <row r="948" spans="1:26" s="17" customFormat="1" ht="13.15" customHeight="1">
      <c r="A948" s="16"/>
      <c r="B948" s="6" t="str">
        <f>C1432</f>
        <v>ICNBNEHOSP05</v>
      </c>
      <c r="C948" s="6" t="str">
        <f>D1432</f>
        <v>Construction Building New Hospital-Energy Efficient</v>
      </c>
      <c r="D948" s="6" t="s">
        <v>1810</v>
      </c>
      <c r="E948" s="6" t="s">
        <v>181</v>
      </c>
      <c r="F948" s="6"/>
      <c r="G948" s="16"/>
      <c r="H948" s="5" t="s">
        <v>1816</v>
      </c>
      <c r="I948" s="16"/>
      <c r="J948" s="5">
        <v>2070</v>
      </c>
      <c r="K948" s="5">
        <v>0.95</v>
      </c>
      <c r="L948" s="5">
        <v>1</v>
      </c>
      <c r="M948" s="16"/>
      <c r="N948" s="16"/>
      <c r="O948" s="16"/>
      <c r="P948" s="16"/>
      <c r="Q948" s="16"/>
      <c r="R948" s="16"/>
      <c r="S948" s="78"/>
      <c r="T948" s="16"/>
      <c r="U948" s="5">
        <v>50</v>
      </c>
      <c r="V948" s="5">
        <v>1</v>
      </c>
      <c r="W948" s="5"/>
      <c r="X948" s="5"/>
      <c r="Y948" s="5">
        <v>2080</v>
      </c>
      <c r="Z948" s="16"/>
    </row>
    <row r="949" spans="1:26" s="17" customFormat="1" ht="13.15" customHeight="1">
      <c r="A949" s="8"/>
      <c r="B949"/>
      <c r="C949"/>
      <c r="D949" s="8"/>
      <c r="E949" s="8"/>
      <c r="F949" s="8" t="s">
        <v>1028</v>
      </c>
      <c r="G949" s="8"/>
      <c r="H949" s="8"/>
      <c r="I949" s="8"/>
      <c r="J949" s="8"/>
      <c r="K949" s="8"/>
      <c r="L949" s="8"/>
      <c r="M949" s="5">
        <v>0.8</v>
      </c>
      <c r="N949" s="8"/>
      <c r="O949" s="8"/>
      <c r="P949" s="8"/>
      <c r="Q949" s="8"/>
      <c r="R949" s="8"/>
      <c r="S949" s="8">
        <v>7.0969660548902188E-3</v>
      </c>
      <c r="T949" s="8"/>
      <c r="U949" s="8"/>
      <c r="V949" s="8"/>
      <c r="W949" s="8"/>
      <c r="X949" s="8"/>
      <c r="Y949" s="8"/>
      <c r="Z949" s="16"/>
    </row>
    <row r="950" spans="1:26">
      <c r="A950" s="8"/>
      <c r="B950" s="8"/>
      <c r="C950" s="8"/>
      <c r="D950" s="8"/>
      <c r="E950" s="8"/>
      <c r="F950" s="8" t="s">
        <v>369</v>
      </c>
      <c r="G950" s="8"/>
      <c r="H950" s="8"/>
      <c r="I950" s="8"/>
      <c r="J950" s="8"/>
      <c r="K950" s="8"/>
      <c r="L950" s="8"/>
      <c r="M950" s="5">
        <v>0.8</v>
      </c>
      <c r="N950" s="8"/>
      <c r="O950" s="8"/>
      <c r="P950" s="8"/>
      <c r="Q950" s="8"/>
      <c r="R950" s="8"/>
      <c r="S950" s="8">
        <v>0.75836505006555488</v>
      </c>
      <c r="T950" s="8"/>
      <c r="U950" s="8"/>
      <c r="V950" s="8"/>
      <c r="W950" s="8"/>
      <c r="X950" s="8"/>
      <c r="Y950" s="8"/>
      <c r="Z950" s="8"/>
    </row>
    <row r="951" spans="1:26">
      <c r="A951" s="8"/>
      <c r="B951" s="8"/>
      <c r="C951" s="8"/>
      <c r="D951" s="8"/>
      <c r="E951" s="8"/>
      <c r="F951" s="8" t="s">
        <v>963</v>
      </c>
      <c r="G951" s="8"/>
      <c r="H951" s="8"/>
      <c r="I951" s="8"/>
      <c r="J951" s="8"/>
      <c r="K951" s="8"/>
      <c r="L951" s="8"/>
      <c r="M951" s="5">
        <v>0.8</v>
      </c>
      <c r="N951" s="8"/>
      <c r="O951" s="8"/>
      <c r="P951" s="8"/>
      <c r="Q951" s="8"/>
      <c r="R951" s="8"/>
      <c r="S951" s="8">
        <v>2.9680565128602434</v>
      </c>
      <c r="T951" s="8"/>
      <c r="U951" s="8"/>
      <c r="V951" s="8"/>
      <c r="W951" s="8"/>
      <c r="X951" s="8"/>
      <c r="Y951" s="8"/>
      <c r="Z951" s="8"/>
    </row>
    <row r="952" spans="1:26">
      <c r="A952" s="8"/>
      <c r="B952" s="8"/>
      <c r="C952" s="8"/>
      <c r="D952" s="8"/>
      <c r="E952" s="8"/>
      <c r="F952" s="8" t="s">
        <v>1025</v>
      </c>
      <c r="G952" s="8"/>
      <c r="H952" s="8"/>
      <c r="I952" s="8"/>
      <c r="J952" s="8"/>
      <c r="K952" s="8"/>
      <c r="L952" s="8"/>
      <c r="M952" s="5">
        <v>0.8</v>
      </c>
      <c r="N952" s="8"/>
      <c r="O952" s="8"/>
      <c r="P952" s="8"/>
      <c r="Q952" s="8"/>
      <c r="R952" s="8"/>
      <c r="S952" s="8">
        <v>9.4373520942965736E-2</v>
      </c>
      <c r="T952" s="8"/>
      <c r="U952" s="8"/>
      <c r="V952" s="8"/>
      <c r="W952" s="8"/>
      <c r="X952" s="8"/>
      <c r="Y952" s="8"/>
      <c r="Z952" s="8"/>
    </row>
    <row r="953" spans="1:26" ht="15">
      <c r="A953" s="8"/>
      <c r="B953" s="8"/>
      <c r="C953" s="8"/>
      <c r="D953" s="8"/>
      <c r="E953" s="8"/>
      <c r="F953" s="8" t="s">
        <v>962</v>
      </c>
      <c r="G953" s="8"/>
      <c r="H953" s="8"/>
      <c r="I953" s="8"/>
      <c r="J953" s="8"/>
      <c r="K953" s="8"/>
      <c r="L953" s="8"/>
      <c r="M953" s="5">
        <v>0.8</v>
      </c>
      <c r="N953" s="8"/>
      <c r="O953" s="8"/>
      <c r="P953" s="8"/>
      <c r="Q953" s="8"/>
      <c r="R953" s="8"/>
      <c r="S953" s="8">
        <v>1.1432255055912535</v>
      </c>
      <c r="T953" s="8"/>
      <c r="U953" s="7"/>
      <c r="V953" s="7"/>
      <c r="W953" s="7"/>
      <c r="X953" s="7"/>
      <c r="Y953" s="7"/>
      <c r="Z953" s="8"/>
    </row>
    <row r="954" spans="1:26" ht="15">
      <c r="A954" s="7"/>
      <c r="B954" s="7"/>
      <c r="C954" s="7"/>
      <c r="D954" s="7"/>
      <c r="E954" s="7"/>
      <c r="F954" s="8" t="s">
        <v>1128</v>
      </c>
      <c r="G954" s="8"/>
      <c r="H954" s="8"/>
      <c r="I954" s="8"/>
      <c r="J954" s="8"/>
      <c r="K954" s="8"/>
      <c r="L954" s="8"/>
      <c r="M954" s="5">
        <v>0.8</v>
      </c>
      <c r="N954" s="8"/>
      <c r="O954" s="8"/>
      <c r="P954" s="8"/>
      <c r="Q954" s="8"/>
      <c r="R954" s="8"/>
      <c r="S954" s="8">
        <v>68.266666666666694</v>
      </c>
      <c r="T954" s="7"/>
      <c r="U954" s="2"/>
      <c r="V954" s="2"/>
      <c r="W954" s="2"/>
      <c r="X954" s="2"/>
      <c r="Y954" s="2"/>
      <c r="Z954" s="8"/>
    </row>
    <row r="955" spans="1:26" ht="15">
      <c r="A955" s="2"/>
      <c r="B955" s="2"/>
      <c r="C955" s="2"/>
      <c r="D955" s="2"/>
      <c r="E955" s="2"/>
      <c r="F955" s="16" t="s">
        <v>1812</v>
      </c>
      <c r="G955" s="2"/>
      <c r="H955" s="2"/>
      <c r="I955" s="2"/>
      <c r="J955" s="2"/>
      <c r="K955" s="2"/>
      <c r="L955" s="2"/>
      <c r="M955" s="5">
        <v>0.8</v>
      </c>
      <c r="N955" s="2"/>
      <c r="O955" s="2"/>
      <c r="P955" s="2"/>
      <c r="Q955" s="2"/>
      <c r="R955" s="2"/>
      <c r="S955" s="8">
        <v>272.6400000000001</v>
      </c>
      <c r="T955" s="2"/>
      <c r="U955" s="2"/>
      <c r="V955" s="2"/>
      <c r="W955" s="2"/>
      <c r="X955" s="2"/>
      <c r="Y955" s="2"/>
      <c r="Z955" s="7"/>
    </row>
    <row r="956" spans="1:26">
      <c r="A956" s="2"/>
      <c r="B956" s="2"/>
      <c r="C956" s="2"/>
      <c r="D956" s="2"/>
      <c r="E956" s="2"/>
      <c r="F956" s="16" t="s">
        <v>1506</v>
      </c>
      <c r="G956" s="2"/>
      <c r="H956" s="2"/>
      <c r="I956" s="2"/>
      <c r="J956" s="2"/>
      <c r="K956" s="2"/>
      <c r="L956" s="2"/>
      <c r="M956" s="5">
        <v>0.8</v>
      </c>
      <c r="N956" s="2"/>
      <c r="O956" s="2"/>
      <c r="P956" s="2"/>
      <c r="Q956" s="2"/>
      <c r="R956" s="2"/>
      <c r="S956" s="8">
        <v>851.30666666666627</v>
      </c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16" t="s">
        <v>1101</v>
      </c>
      <c r="G957" s="2"/>
      <c r="H957" s="2"/>
      <c r="I957" s="2"/>
      <c r="J957" s="2"/>
      <c r="K957" s="2"/>
      <c r="L957" s="2"/>
      <c r="M957" s="5">
        <v>0.8</v>
      </c>
      <c r="N957" s="2"/>
      <c r="O957" s="2"/>
      <c r="P957" s="2"/>
      <c r="Q957" s="2"/>
      <c r="R957" s="2"/>
      <c r="S957" s="8">
        <v>1720.4266666666665</v>
      </c>
      <c r="T957" s="2"/>
      <c r="U957" s="16"/>
      <c r="V957" s="16"/>
      <c r="W957" s="16"/>
      <c r="X957" s="16"/>
      <c r="Y957" s="16"/>
      <c r="Z957" s="2"/>
    </row>
    <row r="958" spans="1:26">
      <c r="A958" s="16"/>
      <c r="B958" s="6" t="str">
        <f>C1433</f>
        <v>ICNBNEREST05</v>
      </c>
      <c r="C958" s="6" t="str">
        <f>D1433</f>
        <v>Construction Building New Restaurant-Energy Efficient</v>
      </c>
      <c r="D958" s="6" t="s">
        <v>1810</v>
      </c>
      <c r="E958" s="6" t="s">
        <v>181</v>
      </c>
      <c r="F958" s="6"/>
      <c r="G958" s="16"/>
      <c r="H958" s="5" t="s">
        <v>1817</v>
      </c>
      <c r="I958" s="16"/>
      <c r="J958" s="5">
        <v>2070</v>
      </c>
      <c r="K958" s="5">
        <v>0.95</v>
      </c>
      <c r="L958" s="5">
        <v>1</v>
      </c>
      <c r="M958" s="16"/>
      <c r="N958" s="16"/>
      <c r="O958" s="16"/>
      <c r="P958" s="16"/>
      <c r="Q958" s="16"/>
      <c r="R958" s="16"/>
      <c r="S958" s="78"/>
      <c r="T958" s="16"/>
      <c r="U958" s="5">
        <v>50</v>
      </c>
      <c r="V958" s="5">
        <v>1</v>
      </c>
      <c r="W958" s="5"/>
      <c r="X958" s="5"/>
      <c r="Y958" s="5">
        <v>2080</v>
      </c>
      <c r="Z958" s="2"/>
    </row>
    <row r="959" spans="1:26" s="17" customFormat="1" ht="13.15" customHeight="1">
      <c r="A959" s="8"/>
      <c r="B959"/>
      <c r="C959"/>
      <c r="D959" s="8"/>
      <c r="E959" s="8"/>
      <c r="F959" s="8" t="s">
        <v>1028</v>
      </c>
      <c r="G959" s="8"/>
      <c r="H959" s="8"/>
      <c r="I959" s="8"/>
      <c r="J959" s="8"/>
      <c r="K959" s="8"/>
      <c r="L959" s="8"/>
      <c r="M959" s="5">
        <v>0.8</v>
      </c>
      <c r="N959" s="8"/>
      <c r="O959" s="8"/>
      <c r="P959" s="8"/>
      <c r="Q959" s="8"/>
      <c r="R959" s="8"/>
      <c r="S959" s="8">
        <v>1.3953385266935946E-2</v>
      </c>
      <c r="T959" s="8"/>
      <c r="U959" s="8"/>
      <c r="V959" s="8"/>
      <c r="W959" s="8"/>
      <c r="X959" s="8"/>
      <c r="Y959" s="8"/>
      <c r="Z959" s="16"/>
    </row>
    <row r="960" spans="1:26" s="17" customFormat="1" ht="13.15" customHeight="1">
      <c r="A960" s="8"/>
      <c r="B960" s="8"/>
      <c r="C960" s="8"/>
      <c r="D960" s="8"/>
      <c r="E960" s="8"/>
      <c r="F960" s="8" t="s">
        <v>369</v>
      </c>
      <c r="G960" s="8"/>
      <c r="H960" s="8"/>
      <c r="I960" s="8"/>
      <c r="J960" s="8"/>
      <c r="K960" s="8"/>
      <c r="L960" s="8"/>
      <c r="M960" s="5">
        <v>0.8</v>
      </c>
      <c r="N960" s="8"/>
      <c r="O960" s="8"/>
      <c r="P960" s="8"/>
      <c r="Q960" s="8"/>
      <c r="R960" s="8"/>
      <c r="S960" s="8">
        <v>1.5466541020122193</v>
      </c>
      <c r="T960" s="8"/>
      <c r="U960" s="8"/>
      <c r="V960" s="8"/>
      <c r="W960" s="8"/>
      <c r="X960" s="8"/>
      <c r="Y960" s="8"/>
      <c r="Z960" s="16"/>
    </row>
    <row r="961" spans="1:26" s="17" customFormat="1" ht="13.15" customHeight="1">
      <c r="A961" s="8"/>
      <c r="B961" s="8"/>
      <c r="C961" s="8"/>
      <c r="D961" s="8"/>
      <c r="E961" s="8"/>
      <c r="F961" s="8" t="s">
        <v>963</v>
      </c>
      <c r="G961" s="8"/>
      <c r="H961" s="8"/>
      <c r="I961" s="8"/>
      <c r="J961" s="8"/>
      <c r="K961" s="8"/>
      <c r="L961" s="8"/>
      <c r="M961" s="5">
        <v>0.8</v>
      </c>
      <c r="N961" s="8"/>
      <c r="O961" s="8"/>
      <c r="P961" s="8"/>
      <c r="Q961" s="8"/>
      <c r="R961" s="8"/>
      <c r="S961" s="8">
        <v>4.4090969309233561</v>
      </c>
      <c r="T961" s="8"/>
      <c r="U961" s="8"/>
      <c r="V961" s="8"/>
      <c r="W961" s="8"/>
      <c r="X961" s="8"/>
      <c r="Y961" s="8"/>
      <c r="Z961" s="16"/>
    </row>
    <row r="962" spans="1:26">
      <c r="A962" s="8"/>
      <c r="B962" s="8"/>
      <c r="C962" s="8"/>
      <c r="D962" s="8"/>
      <c r="E962" s="8"/>
      <c r="F962" s="8" t="s">
        <v>1025</v>
      </c>
      <c r="G962" s="8"/>
      <c r="H962" s="8"/>
      <c r="I962" s="8"/>
      <c r="J962" s="8"/>
      <c r="K962" s="8"/>
      <c r="L962" s="8"/>
      <c r="M962" s="5">
        <v>0.8</v>
      </c>
      <c r="N962" s="8"/>
      <c r="O962" s="8"/>
      <c r="P962" s="8"/>
      <c r="Q962" s="8"/>
      <c r="R962" s="8"/>
      <c r="S962" s="8">
        <v>7.5967681669541834E-2</v>
      </c>
      <c r="T962" s="8"/>
      <c r="U962" s="8"/>
      <c r="V962" s="8"/>
      <c r="W962" s="8"/>
      <c r="X962" s="8"/>
      <c r="Y962" s="8"/>
      <c r="Z962" s="8"/>
    </row>
    <row r="963" spans="1:26" ht="15">
      <c r="A963" s="8"/>
      <c r="B963" s="8"/>
      <c r="C963" s="8"/>
      <c r="D963" s="8"/>
      <c r="E963" s="8"/>
      <c r="F963" s="8" t="s">
        <v>962</v>
      </c>
      <c r="G963" s="8"/>
      <c r="H963" s="8"/>
      <c r="I963" s="8"/>
      <c r="J963" s="8"/>
      <c r="K963" s="8"/>
      <c r="L963" s="8"/>
      <c r="M963" s="5">
        <v>0.8</v>
      </c>
      <c r="N963" s="8"/>
      <c r="O963" s="8"/>
      <c r="P963" s="8"/>
      <c r="Q963" s="8"/>
      <c r="R963" s="8"/>
      <c r="S963" s="8">
        <v>1.5414650245147243</v>
      </c>
      <c r="T963" s="8"/>
      <c r="U963" s="7"/>
      <c r="V963" s="7"/>
      <c r="W963" s="7"/>
      <c r="X963" s="7"/>
      <c r="Y963" s="7"/>
      <c r="Z963" s="8"/>
    </row>
    <row r="964" spans="1:26" ht="15">
      <c r="A964" s="7"/>
      <c r="B964" s="7"/>
      <c r="C964" s="7"/>
      <c r="D964" s="7"/>
      <c r="E964" s="7"/>
      <c r="F964" s="8" t="s">
        <v>1128</v>
      </c>
      <c r="G964" s="8"/>
      <c r="H964" s="8"/>
      <c r="I964" s="8"/>
      <c r="J964" s="8"/>
      <c r="K964" s="8"/>
      <c r="L964" s="8"/>
      <c r="M964" s="5">
        <v>0.8</v>
      </c>
      <c r="N964" s="8"/>
      <c r="O964" s="8"/>
      <c r="P964" s="8"/>
      <c r="Q964" s="8"/>
      <c r="R964" s="8"/>
      <c r="S964" s="8">
        <v>23.569999999999997</v>
      </c>
      <c r="T964" s="7"/>
      <c r="U964" s="2"/>
      <c r="V964" s="2"/>
      <c r="W964" s="2"/>
      <c r="X964" s="2"/>
      <c r="Y964" s="2"/>
      <c r="Z964" s="8"/>
    </row>
    <row r="965" spans="1:26">
      <c r="A965" s="2"/>
      <c r="B965" s="2"/>
      <c r="C965" s="2"/>
      <c r="D965" s="2"/>
      <c r="E965" s="2"/>
      <c r="F965" s="16" t="s">
        <v>1812</v>
      </c>
      <c r="G965" s="2"/>
      <c r="H965" s="2"/>
      <c r="I965" s="2"/>
      <c r="J965" s="2"/>
      <c r="K965" s="2"/>
      <c r="L965" s="2"/>
      <c r="M965" s="5">
        <v>0.8</v>
      </c>
      <c r="N965" s="2"/>
      <c r="O965" s="2"/>
      <c r="P965" s="2"/>
      <c r="Q965" s="2"/>
      <c r="R965" s="2"/>
      <c r="S965" s="8">
        <v>2052.8799999999992</v>
      </c>
      <c r="T965" s="2"/>
      <c r="U965" s="2"/>
      <c r="V965" s="2"/>
      <c r="W965" s="2"/>
      <c r="X965" s="2"/>
      <c r="Y965" s="2"/>
      <c r="Z965" s="8"/>
    </row>
    <row r="966" spans="1:26">
      <c r="A966" s="2"/>
      <c r="B966" s="2"/>
      <c r="C966" s="2"/>
      <c r="D966" s="2"/>
      <c r="E966" s="2"/>
      <c r="F966" s="16" t="s">
        <v>1506</v>
      </c>
      <c r="G966" s="2"/>
      <c r="H966" s="2"/>
      <c r="I966" s="2"/>
      <c r="J966" s="2"/>
      <c r="K966" s="2"/>
      <c r="L966" s="2"/>
      <c r="M966" s="5">
        <v>0.8</v>
      </c>
      <c r="N966" s="2"/>
      <c r="O966" s="2"/>
      <c r="P966" s="2"/>
      <c r="Q966" s="2"/>
      <c r="R966" s="2"/>
      <c r="S966" s="8">
        <v>967.89666666666608</v>
      </c>
      <c r="T966" s="2"/>
      <c r="U966" s="2"/>
      <c r="V966" s="2"/>
      <c r="W966" s="2"/>
      <c r="X966" s="2"/>
      <c r="Y966" s="2"/>
      <c r="Z966" s="8"/>
    </row>
    <row r="967" spans="1:26" ht="15">
      <c r="A967" s="2"/>
      <c r="B967" s="2"/>
      <c r="C967" s="2"/>
      <c r="D967" s="2"/>
      <c r="E967" s="2"/>
      <c r="F967" s="16" t="s">
        <v>1101</v>
      </c>
      <c r="G967" s="2"/>
      <c r="H967" s="2"/>
      <c r="I967" s="2"/>
      <c r="J967" s="2"/>
      <c r="K967" s="2"/>
      <c r="L967" s="2"/>
      <c r="M967" s="5">
        <v>0.8</v>
      </c>
      <c r="N967" s="2"/>
      <c r="O967" s="2"/>
      <c r="P967" s="2"/>
      <c r="Q967" s="2"/>
      <c r="R967" s="2"/>
      <c r="S967" s="8">
        <v>1160.6399999999996</v>
      </c>
      <c r="T967" s="2"/>
      <c r="U967" s="16"/>
      <c r="V967" s="16"/>
      <c r="W967" s="16"/>
      <c r="X967" s="16"/>
      <c r="Y967" s="16"/>
      <c r="Z967" s="7"/>
    </row>
    <row r="968" spans="1:26">
      <c r="A968" s="16"/>
      <c r="B968" s="6" t="str">
        <f>C1434</f>
        <v>ICNBNESREC05</v>
      </c>
      <c r="C968" s="6" t="str">
        <f>D1434</f>
        <v>Construction Building New Sports and Recreation-Energy Efficient</v>
      </c>
      <c r="D968" s="6" t="s">
        <v>1810</v>
      </c>
      <c r="E968" s="6" t="s">
        <v>181</v>
      </c>
      <c r="F968" s="6"/>
      <c r="G968" s="16"/>
      <c r="H968" s="5" t="s">
        <v>1818</v>
      </c>
      <c r="I968" s="16"/>
      <c r="J968" s="5">
        <v>2070</v>
      </c>
      <c r="K968" s="5">
        <v>0.95</v>
      </c>
      <c r="L968" s="5">
        <v>1</v>
      </c>
      <c r="M968" s="16"/>
      <c r="N968" s="16"/>
      <c r="O968" s="16"/>
      <c r="P968" s="16"/>
      <c r="Q968" s="16"/>
      <c r="R968" s="16"/>
      <c r="S968" s="78"/>
      <c r="T968" s="16"/>
      <c r="U968" s="5">
        <v>50</v>
      </c>
      <c r="V968" s="5">
        <v>1</v>
      </c>
      <c r="W968" s="5"/>
      <c r="X968" s="5"/>
      <c r="Y968" s="5">
        <v>2080</v>
      </c>
      <c r="Z968" s="2"/>
    </row>
    <row r="969" spans="1:26">
      <c r="A969" s="8"/>
      <c r="D969" s="8"/>
      <c r="E969" s="8"/>
      <c r="F969" s="8" t="s">
        <v>1028</v>
      </c>
      <c r="G969" s="8"/>
      <c r="H969" s="8"/>
      <c r="I969" s="8"/>
      <c r="J969" s="8"/>
      <c r="K969" s="8"/>
      <c r="L969" s="8"/>
      <c r="M969" s="5">
        <v>0.8</v>
      </c>
      <c r="N969" s="8"/>
      <c r="O969" s="8"/>
      <c r="P969" s="8"/>
      <c r="Q969" s="8"/>
      <c r="R969" s="8"/>
      <c r="S969" s="8">
        <v>1.8599523204911726E-2</v>
      </c>
      <c r="T969" s="8"/>
      <c r="U969" s="8"/>
      <c r="V969" s="8"/>
      <c r="W969" s="8"/>
      <c r="X969" s="8"/>
      <c r="Y969" s="8"/>
      <c r="Z969" s="2"/>
    </row>
    <row r="970" spans="1:26">
      <c r="A970" s="8"/>
      <c r="B970" s="8"/>
      <c r="C970" s="8"/>
      <c r="D970" s="8"/>
      <c r="E970" s="8"/>
      <c r="F970" s="8" t="s">
        <v>369</v>
      </c>
      <c r="G970" s="8"/>
      <c r="H970" s="8"/>
      <c r="I970" s="8"/>
      <c r="J970" s="8"/>
      <c r="K970" s="8"/>
      <c r="L970" s="8"/>
      <c r="M970" s="5">
        <v>0.8</v>
      </c>
      <c r="N970" s="8"/>
      <c r="O970" s="8"/>
      <c r="P970" s="8"/>
      <c r="Q970" s="8"/>
      <c r="R970" s="8"/>
      <c r="S970" s="8">
        <v>1.5313630654992343</v>
      </c>
      <c r="T970" s="8"/>
      <c r="U970" s="8"/>
      <c r="V970" s="8"/>
      <c r="W970" s="8"/>
      <c r="X970" s="8"/>
      <c r="Y970" s="8"/>
      <c r="Z970" s="2"/>
    </row>
    <row r="971" spans="1:26" s="17" customFormat="1" ht="13.15" customHeight="1">
      <c r="A971" s="8"/>
      <c r="B971" s="8"/>
      <c r="C971" s="8"/>
      <c r="D971" s="8"/>
      <c r="E971" s="8"/>
      <c r="F971" s="8" t="s">
        <v>963</v>
      </c>
      <c r="G971" s="8"/>
      <c r="H971" s="8"/>
      <c r="I971" s="8"/>
      <c r="J971" s="8"/>
      <c r="K971" s="8"/>
      <c r="L971" s="8"/>
      <c r="M971" s="5">
        <v>0.8</v>
      </c>
      <c r="N971" s="8"/>
      <c r="O971" s="8"/>
      <c r="P971" s="8"/>
      <c r="Q971" s="8"/>
      <c r="R971" s="8"/>
      <c r="S971" s="8">
        <v>6.6280459435101102</v>
      </c>
      <c r="T971" s="8"/>
      <c r="U971" s="8"/>
      <c r="V971" s="8"/>
      <c r="W971" s="8"/>
      <c r="X971" s="8"/>
      <c r="Y971" s="8"/>
      <c r="Z971" s="16"/>
    </row>
    <row r="972" spans="1:26" s="17" customFormat="1" ht="13.15" customHeight="1">
      <c r="A972" s="8"/>
      <c r="B972" s="8"/>
      <c r="C972" s="8"/>
      <c r="D972" s="8"/>
      <c r="E972" s="8"/>
      <c r="F972" s="8" t="s">
        <v>1025</v>
      </c>
      <c r="G972" s="8"/>
      <c r="H972" s="8"/>
      <c r="I972" s="8"/>
      <c r="J972" s="8"/>
      <c r="K972" s="8"/>
      <c r="L972" s="8"/>
      <c r="M972" s="5">
        <v>0.8</v>
      </c>
      <c r="N972" s="8"/>
      <c r="O972" s="8"/>
      <c r="P972" s="8"/>
      <c r="Q972" s="8"/>
      <c r="R972" s="8"/>
      <c r="S972" s="8">
        <v>0.17240987759665968</v>
      </c>
      <c r="T972" s="8"/>
      <c r="U972" s="8"/>
      <c r="V972" s="8"/>
      <c r="W972" s="8"/>
      <c r="X972" s="8"/>
      <c r="Y972" s="8"/>
      <c r="Z972" s="16"/>
    </row>
    <row r="973" spans="1:26" s="17" customFormat="1" ht="13.15" customHeight="1">
      <c r="A973" s="8"/>
      <c r="B973" s="8"/>
      <c r="C973" s="8"/>
      <c r="D973" s="8"/>
      <c r="E973" s="8"/>
      <c r="F973" s="8" t="s">
        <v>962</v>
      </c>
      <c r="G973" s="8"/>
      <c r="H973" s="8"/>
      <c r="I973" s="8"/>
      <c r="J973" s="8"/>
      <c r="K973" s="8"/>
      <c r="L973" s="8"/>
      <c r="M973" s="5">
        <v>0.8</v>
      </c>
      <c r="N973" s="8"/>
      <c r="O973" s="8"/>
      <c r="P973" s="8"/>
      <c r="Q973" s="8"/>
      <c r="R973" s="8"/>
      <c r="S973" s="8">
        <v>2.2650179426855068</v>
      </c>
      <c r="T973" s="8"/>
      <c r="U973" s="7"/>
      <c r="V973" s="7"/>
      <c r="W973" s="7"/>
      <c r="X973" s="7"/>
      <c r="Y973" s="7"/>
      <c r="Z973" s="16"/>
    </row>
    <row r="974" spans="1:26" ht="15">
      <c r="A974" s="7"/>
      <c r="B974" s="7"/>
      <c r="C974" s="7"/>
      <c r="D974" s="7"/>
      <c r="E974" s="7"/>
      <c r="F974" s="8" t="s">
        <v>1128</v>
      </c>
      <c r="G974" s="8"/>
      <c r="H974" s="8"/>
      <c r="I974" s="8"/>
      <c r="J974" s="8"/>
      <c r="K974" s="8"/>
      <c r="L974" s="8"/>
      <c r="M974" s="5">
        <v>0.8</v>
      </c>
      <c r="N974" s="8"/>
      <c r="O974" s="8"/>
      <c r="P974" s="8"/>
      <c r="Q974" s="8"/>
      <c r="R974" s="8"/>
      <c r="S974" s="8">
        <v>43.306666666666679</v>
      </c>
      <c r="T974" s="7"/>
      <c r="U974" s="2"/>
      <c r="V974" s="2"/>
      <c r="W974" s="2"/>
      <c r="X974" s="2"/>
      <c r="Y974" s="2"/>
      <c r="Z974" s="8"/>
    </row>
    <row r="975" spans="1:26">
      <c r="A975" s="2"/>
      <c r="B975" s="2"/>
      <c r="C975" s="2"/>
      <c r="D975" s="2"/>
      <c r="E975" s="2"/>
      <c r="F975" s="16" t="s">
        <v>1812</v>
      </c>
      <c r="G975" s="2"/>
      <c r="H975" s="2"/>
      <c r="I975" s="2"/>
      <c r="J975" s="2"/>
      <c r="K975" s="2"/>
      <c r="L975" s="2"/>
      <c r="M975" s="5">
        <v>0.8</v>
      </c>
      <c r="N975" s="2"/>
      <c r="O975" s="2"/>
      <c r="P975" s="2"/>
      <c r="Q975" s="2"/>
      <c r="R975" s="2"/>
      <c r="S975" s="8">
        <v>1509.7575000000002</v>
      </c>
      <c r="T975" s="2"/>
      <c r="U975" s="2"/>
      <c r="V975" s="2"/>
      <c r="W975" s="2"/>
      <c r="X975" s="2"/>
      <c r="Y975" s="2"/>
      <c r="Z975" s="8"/>
    </row>
    <row r="976" spans="1:26">
      <c r="A976" s="2"/>
      <c r="B976" s="2"/>
      <c r="C976" s="2"/>
      <c r="D976" s="2"/>
      <c r="E976" s="2"/>
      <c r="F976" s="16" t="s">
        <v>1506</v>
      </c>
      <c r="G976" s="2"/>
      <c r="H976" s="2"/>
      <c r="I976" s="2"/>
      <c r="J976" s="2"/>
      <c r="K976" s="2"/>
      <c r="L976" s="2"/>
      <c r="M976" s="5">
        <v>0.8</v>
      </c>
      <c r="N976" s="2"/>
      <c r="O976" s="2"/>
      <c r="P976" s="2"/>
      <c r="Q976" s="2"/>
      <c r="R976" s="2"/>
      <c r="S976" s="8">
        <v>686.61666666666622</v>
      </c>
      <c r="T976" s="2"/>
      <c r="U976" s="2"/>
      <c r="V976" s="2"/>
      <c r="W976" s="2"/>
      <c r="X976" s="2"/>
      <c r="Y976" s="2"/>
      <c r="Z976" s="8"/>
    </row>
    <row r="977" spans="1:26">
      <c r="A977" s="2"/>
      <c r="B977" s="2"/>
      <c r="C977" s="2"/>
      <c r="D977" s="2"/>
      <c r="E977" s="2"/>
      <c r="F977" s="16" t="s">
        <v>1101</v>
      </c>
      <c r="G977" s="2"/>
      <c r="H977" s="2"/>
      <c r="I977" s="2"/>
      <c r="J977" s="2"/>
      <c r="K977" s="2"/>
      <c r="L977" s="2"/>
      <c r="M977" s="5">
        <v>0.8</v>
      </c>
      <c r="N977" s="2"/>
      <c r="O977" s="2"/>
      <c r="P977" s="2"/>
      <c r="Q977" s="2"/>
      <c r="R977" s="2"/>
      <c r="S977" s="8">
        <v>1446.6099999999994</v>
      </c>
      <c r="T977" s="2"/>
      <c r="U977" s="16"/>
      <c r="V977" s="16"/>
      <c r="W977" s="16"/>
      <c r="X977" s="16"/>
      <c r="Y977" s="16"/>
      <c r="Z977" s="8"/>
    </row>
    <row r="978" spans="1:26">
      <c r="A978" s="16"/>
      <c r="B978" s="6" t="str">
        <f>C1435</f>
        <v>ICNBNESHPL05</v>
      </c>
      <c r="C978" s="6" t="str">
        <f>D1435</f>
        <v>Construction Building New Shop Large-Energy Efficient</v>
      </c>
      <c r="D978" s="6" t="s">
        <v>1810</v>
      </c>
      <c r="E978" s="6" t="s">
        <v>181</v>
      </c>
      <c r="F978" s="6"/>
      <c r="G978" s="16"/>
      <c r="H978" s="5" t="s">
        <v>1819</v>
      </c>
      <c r="I978" s="16"/>
      <c r="J978" s="5">
        <v>2070</v>
      </c>
      <c r="K978" s="5">
        <v>0.95</v>
      </c>
      <c r="L978" s="5">
        <v>1</v>
      </c>
      <c r="M978" s="16"/>
      <c r="N978" s="16"/>
      <c r="O978" s="16"/>
      <c r="P978" s="16"/>
      <c r="Q978" s="16"/>
      <c r="R978" s="16"/>
      <c r="S978" s="78"/>
      <c r="T978" s="16"/>
      <c r="U978" s="5">
        <v>50</v>
      </c>
      <c r="V978" s="5">
        <v>1</v>
      </c>
      <c r="W978" s="5"/>
      <c r="X978" s="5"/>
      <c r="Y978" s="5">
        <v>2080</v>
      </c>
      <c r="Z978" s="8"/>
    </row>
    <row r="979" spans="1:26" ht="15">
      <c r="A979" s="8"/>
      <c r="D979" s="8"/>
      <c r="E979" s="8"/>
      <c r="F979" s="8" t="s">
        <v>1028</v>
      </c>
      <c r="G979" s="8"/>
      <c r="H979" s="8"/>
      <c r="I979" s="8"/>
      <c r="J979" s="8"/>
      <c r="K979" s="8"/>
      <c r="L979" s="8"/>
      <c r="M979" s="5">
        <v>0.8</v>
      </c>
      <c r="N979" s="8"/>
      <c r="O979" s="8"/>
      <c r="P979" s="8"/>
      <c r="Q979" s="8"/>
      <c r="R979" s="8"/>
      <c r="S979" s="8">
        <v>2.2067568855865694E-2</v>
      </c>
      <c r="T979" s="8"/>
      <c r="U979" s="8"/>
      <c r="V979" s="8"/>
      <c r="W979" s="8"/>
      <c r="X979" s="8"/>
      <c r="Y979" s="8"/>
      <c r="Z979" s="7"/>
    </row>
    <row r="980" spans="1:26">
      <c r="A980" s="8"/>
      <c r="D980" s="8"/>
      <c r="E980" s="8"/>
      <c r="F980" s="8" t="s">
        <v>369</v>
      </c>
      <c r="G980" s="8"/>
      <c r="H980" s="8"/>
      <c r="I980" s="8"/>
      <c r="J980" s="8"/>
      <c r="K980" s="8"/>
      <c r="L980" s="8"/>
      <c r="M980" s="5">
        <v>0.8</v>
      </c>
      <c r="N980" s="8"/>
      <c r="O980" s="8"/>
      <c r="P980" s="8"/>
      <c r="Q980" s="8"/>
      <c r="R980" s="8"/>
      <c r="S980" s="8">
        <v>2.1438359569262517</v>
      </c>
      <c r="T980" s="8"/>
      <c r="U980" s="8"/>
      <c r="V980" s="8"/>
      <c r="W980" s="8"/>
      <c r="X980" s="8"/>
      <c r="Y980" s="8"/>
      <c r="Z980" s="2"/>
    </row>
    <row r="981" spans="1:26">
      <c r="A981" s="8"/>
      <c r="B981" s="8"/>
      <c r="C981" s="8"/>
      <c r="D981" s="8"/>
      <c r="E981" s="8"/>
      <c r="F981" s="8" t="s">
        <v>963</v>
      </c>
      <c r="G981" s="8"/>
      <c r="H981" s="8"/>
      <c r="I981" s="8"/>
      <c r="J981" s="8"/>
      <c r="K981" s="8"/>
      <c r="L981" s="8"/>
      <c r="M981" s="5">
        <v>0.8</v>
      </c>
      <c r="N981" s="8"/>
      <c r="O981" s="8"/>
      <c r="P981" s="8"/>
      <c r="Q981" s="8"/>
      <c r="R981" s="8"/>
      <c r="S981" s="8">
        <v>5.6024425763981585</v>
      </c>
      <c r="T981" s="8"/>
      <c r="U981" s="8"/>
      <c r="V981" s="8"/>
      <c r="W981" s="8"/>
      <c r="X981" s="8"/>
      <c r="Y981" s="8"/>
      <c r="Z981" s="2"/>
    </row>
    <row r="982" spans="1:26">
      <c r="A982" s="8"/>
      <c r="B982" s="8"/>
      <c r="C982" s="8"/>
      <c r="D982" s="8"/>
      <c r="E982" s="8"/>
      <c r="F982" s="8" t="s">
        <v>1025</v>
      </c>
      <c r="G982" s="8"/>
      <c r="H982" s="8"/>
      <c r="I982" s="8"/>
      <c r="J982" s="8"/>
      <c r="K982" s="8"/>
      <c r="L982" s="8"/>
      <c r="M982" s="5">
        <v>0.8</v>
      </c>
      <c r="N982" s="8"/>
      <c r="O982" s="8"/>
      <c r="P982" s="8"/>
      <c r="Q982" s="8"/>
      <c r="R982" s="8"/>
      <c r="S982" s="8">
        <v>7.0973476779824601E-2</v>
      </c>
      <c r="T982" s="8"/>
      <c r="U982" s="8"/>
      <c r="V982" s="8"/>
      <c r="W982" s="8"/>
      <c r="X982" s="8"/>
      <c r="Y982" s="8"/>
      <c r="Z982" s="2"/>
    </row>
    <row r="983" spans="1:26" s="17" customFormat="1" ht="13.15" customHeight="1">
      <c r="A983" s="8"/>
      <c r="B983" s="8"/>
      <c r="C983" s="8"/>
      <c r="D983" s="8"/>
      <c r="E983" s="8"/>
      <c r="F983" s="8" t="s">
        <v>962</v>
      </c>
      <c r="G983" s="8"/>
      <c r="H983" s="8"/>
      <c r="I983" s="8"/>
      <c r="J983" s="8"/>
      <c r="K983" s="8"/>
      <c r="L983" s="8"/>
      <c r="M983" s="5">
        <v>0.8</v>
      </c>
      <c r="N983" s="8"/>
      <c r="O983" s="8"/>
      <c r="P983" s="8"/>
      <c r="Q983" s="8"/>
      <c r="R983" s="8"/>
      <c r="S983" s="8">
        <v>1.9798242285900671</v>
      </c>
      <c r="T983" s="8"/>
      <c r="U983" s="7"/>
      <c r="V983" s="7"/>
      <c r="W983" s="7"/>
      <c r="X983" s="7"/>
      <c r="Y983" s="7"/>
      <c r="Z983" s="16"/>
    </row>
    <row r="984" spans="1:26" s="17" customFormat="1" ht="13.15" customHeight="1">
      <c r="A984" s="7"/>
      <c r="B984" s="7"/>
      <c r="C984" s="7"/>
      <c r="D984" s="7"/>
      <c r="E984" s="7"/>
      <c r="F984" s="8" t="s">
        <v>1128</v>
      </c>
      <c r="G984" s="8"/>
      <c r="H984" s="8"/>
      <c r="I984" s="8"/>
      <c r="J984" s="8"/>
      <c r="K984" s="8"/>
      <c r="L984" s="8"/>
      <c r="M984" s="5">
        <v>0.8</v>
      </c>
      <c r="N984" s="8"/>
      <c r="O984" s="8"/>
      <c r="P984" s="8"/>
      <c r="Q984" s="8"/>
      <c r="R984" s="8"/>
      <c r="S984" s="8">
        <v>18.453333333333322</v>
      </c>
      <c r="T984" s="7"/>
      <c r="U984" s="2"/>
      <c r="V984" s="2"/>
      <c r="W984" s="2"/>
      <c r="X984" s="2"/>
      <c r="Y984" s="2"/>
      <c r="Z984" s="16"/>
    </row>
    <row r="985" spans="1:26" s="17" customFormat="1" ht="13.15" customHeight="1">
      <c r="A985" s="2"/>
      <c r="B985" s="2"/>
      <c r="C985" s="2"/>
      <c r="D985" s="2"/>
      <c r="E985" s="2"/>
      <c r="F985" s="16" t="s">
        <v>1812</v>
      </c>
      <c r="G985" s="2"/>
      <c r="H985" s="2"/>
      <c r="I985" s="2"/>
      <c r="J985" s="2"/>
      <c r="K985" s="2"/>
      <c r="L985" s="2"/>
      <c r="M985" s="5">
        <v>0.8</v>
      </c>
      <c r="N985" s="2"/>
      <c r="O985" s="2"/>
      <c r="P985" s="2"/>
      <c r="Q985" s="2"/>
      <c r="R985" s="2"/>
      <c r="S985" s="8">
        <v>546.16</v>
      </c>
      <c r="T985" s="2"/>
      <c r="U985" s="2"/>
      <c r="V985" s="2"/>
      <c r="W985" s="2"/>
      <c r="X985" s="2"/>
      <c r="Y985" s="2"/>
      <c r="Z985" s="16"/>
    </row>
    <row r="986" spans="1:26">
      <c r="A986" s="2"/>
      <c r="B986" s="2"/>
      <c r="C986" s="2"/>
      <c r="D986" s="2"/>
      <c r="E986" s="2"/>
      <c r="F986" s="16" t="s">
        <v>1506</v>
      </c>
      <c r="G986" s="2"/>
      <c r="H986" s="2"/>
      <c r="I986" s="2"/>
      <c r="J986" s="2"/>
      <c r="K986" s="2"/>
      <c r="L986" s="2"/>
      <c r="M986" s="5">
        <v>0.8</v>
      </c>
      <c r="N986" s="2"/>
      <c r="O986" s="2"/>
      <c r="P986" s="2"/>
      <c r="Q986" s="2"/>
      <c r="R986" s="2"/>
      <c r="S986" s="8">
        <v>724.48333333333358</v>
      </c>
      <c r="T986" s="2"/>
      <c r="U986" s="2"/>
      <c r="V986" s="2"/>
      <c r="W986" s="2"/>
      <c r="X986" s="2"/>
      <c r="Y986" s="2"/>
      <c r="Z986" s="8"/>
    </row>
    <row r="987" spans="1:26">
      <c r="A987" s="2"/>
      <c r="B987" s="2"/>
      <c r="C987" s="2"/>
      <c r="D987" s="2"/>
      <c r="E987" s="2"/>
      <c r="F987" s="16" t="s">
        <v>1101</v>
      </c>
      <c r="G987" s="2"/>
      <c r="H987" s="2"/>
      <c r="I987" s="2"/>
      <c r="J987" s="2"/>
      <c r="K987" s="2"/>
      <c r="L987" s="2"/>
      <c r="M987" s="5">
        <v>0.8</v>
      </c>
      <c r="N987" s="2"/>
      <c r="O987" s="2"/>
      <c r="P987" s="2"/>
      <c r="Q987" s="2"/>
      <c r="R987" s="2"/>
      <c r="S987" s="8">
        <v>1536.3166666666673</v>
      </c>
      <c r="T987" s="2"/>
      <c r="U987" s="16"/>
      <c r="V987" s="16"/>
      <c r="W987" s="16"/>
      <c r="X987" s="16"/>
      <c r="Y987" s="16"/>
      <c r="Z987" s="8"/>
    </row>
    <row r="988" spans="1:26">
      <c r="A988" s="16"/>
      <c r="B988" s="6" t="str">
        <f>C1436</f>
        <v>ICNBNESHPS05</v>
      </c>
      <c r="C988" s="6" t="str">
        <f>D1436</f>
        <v>Construction Building New Shop Small-Energy Efficient</v>
      </c>
      <c r="D988" s="6" t="s">
        <v>1810</v>
      </c>
      <c r="E988" s="6" t="s">
        <v>181</v>
      </c>
      <c r="F988" s="6"/>
      <c r="G988" s="16"/>
      <c r="H988" s="5" t="s">
        <v>1820</v>
      </c>
      <c r="I988" s="16"/>
      <c r="J988" s="5">
        <v>2070</v>
      </c>
      <c r="K988" s="5">
        <v>0.95</v>
      </c>
      <c r="L988" s="5">
        <v>1</v>
      </c>
      <c r="M988" s="16"/>
      <c r="N988" s="16"/>
      <c r="O988" s="16"/>
      <c r="P988" s="16"/>
      <c r="Q988" s="16"/>
      <c r="R988" s="16"/>
      <c r="S988" s="78"/>
      <c r="T988" s="16"/>
      <c r="U988" s="5">
        <v>50</v>
      </c>
      <c r="V988" s="5">
        <v>1</v>
      </c>
      <c r="W988" s="5"/>
      <c r="X988" s="5"/>
      <c r="Y988" s="5">
        <v>2080</v>
      </c>
      <c r="Z988" s="8"/>
    </row>
    <row r="989" spans="1:26">
      <c r="A989" s="8"/>
      <c r="D989" s="8"/>
      <c r="E989" s="8"/>
      <c r="F989" s="8" t="s">
        <v>1028</v>
      </c>
      <c r="G989" s="8"/>
      <c r="H989" s="8"/>
      <c r="I989" s="8"/>
      <c r="J989" s="8"/>
      <c r="K989" s="8"/>
      <c r="L989" s="8"/>
      <c r="M989" s="5">
        <v>0.8</v>
      </c>
      <c r="N989" s="8"/>
      <c r="O989" s="8"/>
      <c r="P989" s="8"/>
      <c r="Q989" s="8"/>
      <c r="R989" s="8"/>
      <c r="S989" s="8">
        <v>1.1933447047041159E-2</v>
      </c>
      <c r="T989" s="8"/>
      <c r="U989" s="8"/>
      <c r="V989" s="8"/>
      <c r="W989" s="8"/>
      <c r="X989" s="8"/>
      <c r="Y989" s="8"/>
      <c r="Z989" s="8"/>
    </row>
    <row r="990" spans="1:26">
      <c r="A990" s="8"/>
      <c r="B990" s="8"/>
      <c r="C990" s="8"/>
      <c r="D990" s="8"/>
      <c r="E990" s="8"/>
      <c r="F990" s="8" t="s">
        <v>369</v>
      </c>
      <c r="G990" s="8"/>
      <c r="H990" s="8"/>
      <c r="I990" s="8"/>
      <c r="J990" s="8"/>
      <c r="K990" s="8"/>
      <c r="L990" s="8"/>
      <c r="M990" s="5">
        <v>0.8</v>
      </c>
      <c r="N990" s="8"/>
      <c r="O990" s="8"/>
      <c r="P990" s="8"/>
      <c r="Q990" s="8"/>
      <c r="R990" s="8"/>
      <c r="S990" s="8">
        <v>1.4710667016726269</v>
      </c>
      <c r="T990" s="8"/>
      <c r="U990" s="8"/>
      <c r="V990" s="8"/>
      <c r="W990" s="8"/>
      <c r="X990" s="8"/>
      <c r="Y990" s="8"/>
      <c r="Z990" s="8"/>
    </row>
    <row r="991" spans="1:26" ht="15">
      <c r="A991" s="8"/>
      <c r="B991" s="8"/>
      <c r="C991" s="8"/>
      <c r="D991" s="8"/>
      <c r="E991" s="8"/>
      <c r="F991" s="8" t="s">
        <v>963</v>
      </c>
      <c r="G991" s="8"/>
      <c r="H991" s="8"/>
      <c r="I991" s="8"/>
      <c r="J991" s="8"/>
      <c r="K991" s="8"/>
      <c r="L991" s="8"/>
      <c r="M991" s="5">
        <v>0.8</v>
      </c>
      <c r="N991" s="8"/>
      <c r="O991" s="8"/>
      <c r="P991" s="8"/>
      <c r="Q991" s="8"/>
      <c r="R991" s="8"/>
      <c r="S991" s="8">
        <v>4.3988961026377389</v>
      </c>
      <c r="T991" s="8"/>
      <c r="U991" s="8"/>
      <c r="V991" s="8"/>
      <c r="W991" s="8"/>
      <c r="X991" s="8"/>
      <c r="Y991" s="8"/>
      <c r="Z991" s="7"/>
    </row>
    <row r="992" spans="1:26">
      <c r="A992" s="8"/>
      <c r="B992" s="8"/>
      <c r="C992" s="8"/>
      <c r="D992" s="8"/>
      <c r="E992" s="8"/>
      <c r="F992" s="8" t="s">
        <v>1025</v>
      </c>
      <c r="G992" s="8"/>
      <c r="H992" s="8"/>
      <c r="I992" s="8"/>
      <c r="J992" s="8"/>
      <c r="K992" s="8"/>
      <c r="L992" s="8"/>
      <c r="M992" s="5">
        <v>0.8</v>
      </c>
      <c r="N992" s="8"/>
      <c r="O992" s="8"/>
      <c r="P992" s="8"/>
      <c r="Q992" s="8"/>
      <c r="R992" s="8"/>
      <c r="S992" s="8">
        <v>6.2552087297047032E-2</v>
      </c>
      <c r="T992" s="8"/>
      <c r="U992" s="8"/>
      <c r="V992" s="8"/>
      <c r="W992" s="8"/>
      <c r="X992" s="8"/>
      <c r="Y992" s="8"/>
      <c r="Z992" s="2"/>
    </row>
    <row r="993" spans="1:26" ht="15">
      <c r="A993" s="8"/>
      <c r="B993" s="8"/>
      <c r="C993" s="8"/>
      <c r="D993" s="8"/>
      <c r="E993" s="8"/>
      <c r="F993" s="8" t="s">
        <v>962</v>
      </c>
      <c r="G993" s="8"/>
      <c r="H993" s="8"/>
      <c r="I993" s="8"/>
      <c r="J993" s="8"/>
      <c r="K993" s="8"/>
      <c r="L993" s="8"/>
      <c r="M993" s="5">
        <v>0.8</v>
      </c>
      <c r="N993" s="8"/>
      <c r="O993" s="8"/>
      <c r="P993" s="8"/>
      <c r="Q993" s="8"/>
      <c r="R993" s="8"/>
      <c r="S993" s="8">
        <v>1.5808755187846706</v>
      </c>
      <c r="T993" s="8"/>
      <c r="U993" s="7"/>
      <c r="V993" s="7"/>
      <c r="W993" s="7"/>
      <c r="X993" s="7"/>
      <c r="Y993" s="7"/>
      <c r="Z993" s="2"/>
    </row>
    <row r="994" spans="1:26" ht="15">
      <c r="A994" s="7"/>
      <c r="B994" s="7"/>
      <c r="C994" s="7"/>
      <c r="D994" s="7"/>
      <c r="E994" s="7"/>
      <c r="F994" s="8" t="s">
        <v>1128</v>
      </c>
      <c r="G994" s="8"/>
      <c r="H994" s="8"/>
      <c r="I994" s="8"/>
      <c r="J994" s="8"/>
      <c r="K994" s="8"/>
      <c r="L994" s="8"/>
      <c r="M994" s="5">
        <v>0.8</v>
      </c>
      <c r="N994" s="8"/>
      <c r="O994" s="8"/>
      <c r="P994" s="8"/>
      <c r="Q994" s="8"/>
      <c r="R994" s="8"/>
      <c r="S994" s="8">
        <v>12.053333333333329</v>
      </c>
      <c r="T994" s="7"/>
      <c r="U994" s="2"/>
      <c r="V994" s="2"/>
      <c r="W994" s="2"/>
      <c r="X994" s="2"/>
      <c r="Y994" s="2"/>
      <c r="Z994" s="2"/>
    </row>
    <row r="995" spans="1:26" s="17" customFormat="1" ht="13.15" customHeight="1">
      <c r="A995" s="2"/>
      <c r="B995" s="2"/>
      <c r="C995" s="2"/>
      <c r="D995" s="2"/>
      <c r="E995" s="2"/>
      <c r="F995" s="16" t="s">
        <v>1812</v>
      </c>
      <c r="G995" s="2"/>
      <c r="H995" s="2"/>
      <c r="I995" s="2"/>
      <c r="J995" s="2"/>
      <c r="K995" s="2"/>
      <c r="L995" s="2"/>
      <c r="M995" s="5">
        <v>0.8</v>
      </c>
      <c r="N995" s="2"/>
      <c r="O995" s="2"/>
      <c r="P995" s="2"/>
      <c r="Q995" s="2"/>
      <c r="R995" s="2"/>
      <c r="S995" s="8">
        <v>859.75999999999942</v>
      </c>
      <c r="T995" s="2"/>
      <c r="U995" s="2"/>
      <c r="V995" s="2"/>
      <c r="W995" s="2"/>
      <c r="X995" s="2"/>
      <c r="Y995" s="2"/>
      <c r="Z995" s="16"/>
    </row>
    <row r="996" spans="1:26" s="17" customFormat="1" ht="13.15" customHeight="1">
      <c r="A996" s="2"/>
      <c r="B996" s="2"/>
      <c r="C996" s="2"/>
      <c r="D996" s="2"/>
      <c r="E996" s="2"/>
      <c r="F996" s="16" t="s">
        <v>1506</v>
      </c>
      <c r="G996" s="2"/>
      <c r="H996" s="2"/>
      <c r="I996" s="2"/>
      <c r="J996" s="2"/>
      <c r="K996" s="2"/>
      <c r="L996" s="2"/>
      <c r="M996" s="5">
        <v>0.8</v>
      </c>
      <c r="N996" s="2"/>
      <c r="O996" s="2"/>
      <c r="P996" s="2"/>
      <c r="Q996" s="2"/>
      <c r="R996" s="2"/>
      <c r="S996" s="8">
        <v>1007.2533333333331</v>
      </c>
      <c r="T996" s="2"/>
      <c r="U996" s="2"/>
      <c r="V996" s="2"/>
      <c r="W996" s="2"/>
      <c r="X996" s="2"/>
      <c r="Y996" s="2"/>
      <c r="Z996" s="16"/>
    </row>
    <row r="997" spans="1:26" s="17" customFormat="1" ht="13.15" customHeight="1">
      <c r="A997" s="2"/>
      <c r="B997" s="2"/>
      <c r="C997" s="2"/>
      <c r="D997" s="2"/>
      <c r="E997" s="2"/>
      <c r="F997" s="16" t="s">
        <v>1101</v>
      </c>
      <c r="G997" s="2"/>
      <c r="H997" s="2"/>
      <c r="I997" s="2"/>
      <c r="J997" s="2"/>
      <c r="K997" s="2"/>
      <c r="L997" s="2"/>
      <c r="M997" s="5">
        <v>0.8</v>
      </c>
      <c r="N997" s="2"/>
      <c r="O997" s="2"/>
      <c r="P997" s="2"/>
      <c r="Q997" s="2"/>
      <c r="R997" s="2"/>
      <c r="S997" s="8">
        <v>1346.0266666666671</v>
      </c>
      <c r="T997" s="2"/>
      <c r="U997" s="16"/>
      <c r="V997" s="16"/>
      <c r="W997" s="16"/>
      <c r="X997" s="16"/>
      <c r="Y997" s="16"/>
      <c r="Z997" s="16"/>
    </row>
    <row r="998" spans="1:26">
      <c r="A998" s="16"/>
      <c r="B998" s="6" t="str">
        <f>C1437</f>
        <v>ICNBNEOFFC05</v>
      </c>
      <c r="C998" s="6" t="str">
        <f>D1437</f>
        <v>Construction Building New Office-Energy Efficient</v>
      </c>
      <c r="D998" s="6" t="s">
        <v>1810</v>
      </c>
      <c r="E998" s="6" t="s">
        <v>181</v>
      </c>
      <c r="F998" s="6"/>
      <c r="G998" s="16"/>
      <c r="H998" s="5" t="s">
        <v>1821</v>
      </c>
      <c r="I998" s="16"/>
      <c r="J998" s="5">
        <v>2070</v>
      </c>
      <c r="K998" s="5">
        <v>0.95</v>
      </c>
      <c r="L998" s="5">
        <v>1</v>
      </c>
      <c r="M998" s="16"/>
      <c r="N998" s="16"/>
      <c r="O998" s="16"/>
      <c r="P998" s="16"/>
      <c r="Q998" s="16"/>
      <c r="R998" s="16"/>
      <c r="S998" s="78"/>
      <c r="T998" s="16"/>
      <c r="U998" s="5">
        <v>50</v>
      </c>
      <c r="V998" s="5">
        <v>1</v>
      </c>
      <c r="W998" s="5"/>
      <c r="X998" s="5"/>
      <c r="Y998" s="5">
        <v>2080</v>
      </c>
      <c r="Z998" s="8"/>
    </row>
    <row r="999" spans="1:26">
      <c r="A999" s="8"/>
      <c r="D999" s="8"/>
      <c r="E999" s="8"/>
      <c r="F999" s="8" t="s">
        <v>1028</v>
      </c>
      <c r="G999" s="8"/>
      <c r="H999" s="8"/>
      <c r="I999" s="8"/>
      <c r="J999" s="8"/>
      <c r="K999" s="8"/>
      <c r="L999" s="8"/>
      <c r="M999" s="5">
        <v>0.8</v>
      </c>
      <c r="N999" s="8"/>
      <c r="O999" s="8"/>
      <c r="P999" s="8"/>
      <c r="Q999" s="8"/>
      <c r="R999" s="8"/>
      <c r="S999" s="8">
        <v>3.8308496357157523E-2</v>
      </c>
      <c r="T999" s="8"/>
      <c r="U999" s="8"/>
      <c r="V999" s="8"/>
      <c r="W999" s="8"/>
      <c r="X999" s="8"/>
      <c r="Y999" s="8"/>
      <c r="Z999" s="8"/>
    </row>
    <row r="1000" spans="1:26">
      <c r="A1000" s="8"/>
      <c r="B1000" s="8"/>
      <c r="C1000" s="8"/>
      <c r="D1000" s="8"/>
      <c r="E1000" s="8"/>
      <c r="F1000" s="8" t="s">
        <v>369</v>
      </c>
      <c r="G1000" s="8"/>
      <c r="H1000" s="8"/>
      <c r="I1000" s="8"/>
      <c r="J1000" s="8"/>
      <c r="K1000" s="8"/>
      <c r="L1000" s="8"/>
      <c r="M1000" s="5">
        <v>0.8</v>
      </c>
      <c r="N1000" s="8"/>
      <c r="O1000" s="8"/>
      <c r="P1000" s="8"/>
      <c r="Q1000" s="8"/>
      <c r="R1000" s="8"/>
      <c r="S1000" s="8">
        <v>4.4946242469492228</v>
      </c>
      <c r="T1000" s="8"/>
      <c r="U1000" s="8"/>
      <c r="V1000" s="8"/>
      <c r="W1000" s="8"/>
      <c r="X1000" s="8"/>
      <c r="Y1000" s="8"/>
      <c r="Z1000" s="8"/>
    </row>
    <row r="1001" spans="1:26" ht="15">
      <c r="A1001" s="8"/>
      <c r="B1001" s="8"/>
      <c r="C1001" s="8"/>
      <c r="D1001" s="8"/>
      <c r="E1001" s="8"/>
      <c r="F1001" s="8" t="s">
        <v>963</v>
      </c>
      <c r="G1001" s="8"/>
      <c r="H1001" s="8"/>
      <c r="I1001" s="8"/>
      <c r="J1001" s="8"/>
      <c r="K1001" s="8"/>
      <c r="L1001" s="8"/>
      <c r="M1001" s="5">
        <v>0.8</v>
      </c>
      <c r="N1001" s="8"/>
      <c r="O1001" s="8"/>
      <c r="P1001" s="8"/>
      <c r="Q1001" s="8"/>
      <c r="R1001" s="8"/>
      <c r="S1001" s="8">
        <v>14.693799988374586</v>
      </c>
      <c r="T1001" s="8"/>
      <c r="U1001" s="8"/>
      <c r="V1001" s="8"/>
      <c r="W1001" s="8"/>
      <c r="X1001" s="8"/>
      <c r="Y1001" s="8"/>
      <c r="Z1001" s="7"/>
    </row>
    <row r="1002" spans="1:26">
      <c r="A1002" s="8"/>
      <c r="B1002" s="8"/>
      <c r="C1002" s="8"/>
      <c r="D1002" s="8"/>
      <c r="E1002" s="8"/>
      <c r="F1002" s="8" t="s">
        <v>1025</v>
      </c>
      <c r="G1002" s="8"/>
      <c r="H1002" s="8"/>
      <c r="I1002" s="8"/>
      <c r="J1002" s="8"/>
      <c r="K1002" s="8"/>
      <c r="L1002" s="8"/>
      <c r="M1002" s="5">
        <v>0.8</v>
      </c>
      <c r="N1002" s="8"/>
      <c r="O1002" s="8"/>
      <c r="P1002" s="8"/>
      <c r="Q1002" s="8"/>
      <c r="R1002" s="8"/>
      <c r="S1002" s="8">
        <v>0.45987301300127048</v>
      </c>
      <c r="T1002" s="8"/>
      <c r="U1002" s="8"/>
      <c r="V1002" s="8"/>
      <c r="W1002" s="8"/>
      <c r="X1002" s="8"/>
      <c r="Y1002" s="8"/>
      <c r="Z1002" s="2"/>
    </row>
    <row r="1003" spans="1:26" ht="15">
      <c r="A1003" s="8"/>
      <c r="B1003" s="8"/>
      <c r="C1003" s="8"/>
      <c r="D1003" s="8"/>
      <c r="E1003" s="8"/>
      <c r="F1003" s="8" t="s">
        <v>962</v>
      </c>
      <c r="G1003" s="8"/>
      <c r="H1003" s="8"/>
      <c r="I1003" s="8"/>
      <c r="J1003" s="8"/>
      <c r="K1003" s="8"/>
      <c r="L1003" s="8"/>
      <c r="M1003" s="5">
        <v>0.8</v>
      </c>
      <c r="N1003" s="8"/>
      <c r="O1003" s="8"/>
      <c r="P1003" s="8"/>
      <c r="Q1003" s="8"/>
      <c r="R1003" s="8"/>
      <c r="S1003" s="8">
        <v>6.025668186291945</v>
      </c>
      <c r="T1003" s="8"/>
      <c r="U1003" s="7"/>
      <c r="V1003" s="7"/>
      <c r="W1003" s="7"/>
      <c r="X1003" s="7"/>
      <c r="Y1003" s="7"/>
      <c r="Z1003" s="2"/>
    </row>
    <row r="1004" spans="1:26" ht="15">
      <c r="A1004" s="7"/>
      <c r="B1004" s="7"/>
      <c r="C1004" s="7"/>
      <c r="D1004" s="7"/>
      <c r="E1004" s="7"/>
      <c r="F1004" s="8" t="s">
        <v>1128</v>
      </c>
      <c r="G1004" s="8"/>
      <c r="H1004" s="8"/>
      <c r="I1004" s="8"/>
      <c r="J1004" s="8"/>
      <c r="K1004" s="8"/>
      <c r="L1004" s="8"/>
      <c r="M1004" s="5">
        <v>0.8</v>
      </c>
      <c r="N1004" s="8"/>
      <c r="O1004" s="8"/>
      <c r="P1004" s="8"/>
      <c r="Q1004" s="8"/>
      <c r="R1004" s="8"/>
      <c r="S1004" s="8">
        <v>66.553333333333356</v>
      </c>
      <c r="T1004" s="7"/>
      <c r="U1004" s="2"/>
      <c r="V1004" s="2"/>
      <c r="W1004" s="2"/>
      <c r="X1004" s="2"/>
      <c r="Y1004" s="2"/>
      <c r="Z1004" s="2"/>
    </row>
    <row r="1005" spans="1:26" s="17" customFormat="1" ht="13.15" customHeight="1">
      <c r="A1005" s="2"/>
      <c r="B1005" s="2"/>
      <c r="C1005" s="2"/>
      <c r="D1005" s="2"/>
      <c r="E1005" s="2"/>
      <c r="F1005" s="16" t="s">
        <v>1812</v>
      </c>
      <c r="G1005" s="2"/>
      <c r="H1005" s="2"/>
      <c r="I1005" s="2"/>
      <c r="J1005" s="2"/>
      <c r="K1005" s="2"/>
      <c r="L1005" s="2"/>
      <c r="M1005" s="5">
        <v>0.8</v>
      </c>
      <c r="N1005" s="2"/>
      <c r="O1005" s="2"/>
      <c r="P1005" s="2"/>
      <c r="Q1005" s="2"/>
      <c r="R1005" s="2"/>
      <c r="S1005" s="8">
        <v>1316.7200000000005</v>
      </c>
      <c r="T1005" s="2"/>
      <c r="U1005" s="2"/>
      <c r="V1005" s="2"/>
      <c r="W1005" s="2"/>
      <c r="X1005" s="2"/>
      <c r="Y1005" s="2"/>
      <c r="Z1005" s="16"/>
    </row>
    <row r="1006" spans="1:26" s="17" customFormat="1" ht="13.15" customHeight="1">
      <c r="A1006" s="2"/>
      <c r="B1006" s="2"/>
      <c r="C1006" s="2"/>
      <c r="D1006" s="2"/>
      <c r="E1006" s="2"/>
      <c r="F1006" s="16" t="s">
        <v>1506</v>
      </c>
      <c r="G1006" s="2"/>
      <c r="H1006" s="2"/>
      <c r="I1006" s="2"/>
      <c r="J1006" s="2"/>
      <c r="K1006" s="2"/>
      <c r="L1006" s="2"/>
      <c r="M1006" s="5">
        <v>0.8</v>
      </c>
      <c r="N1006" s="2"/>
      <c r="O1006" s="2"/>
      <c r="P1006" s="2"/>
      <c r="Q1006" s="2"/>
      <c r="R1006" s="2"/>
      <c r="S1006" s="8">
        <v>445.01000000000022</v>
      </c>
      <c r="T1006" s="2"/>
      <c r="U1006" s="2"/>
      <c r="V1006" s="2"/>
      <c r="W1006" s="2"/>
      <c r="X1006" s="2"/>
      <c r="Y1006" s="2"/>
      <c r="Z1006" s="16"/>
    </row>
    <row r="1007" spans="1:26" s="17" customFormat="1" ht="13.15" customHeight="1">
      <c r="A1007" s="2"/>
      <c r="B1007" s="2"/>
      <c r="C1007" s="2"/>
      <c r="D1007" s="2"/>
      <c r="E1007" s="2"/>
      <c r="F1007" s="16" t="s">
        <v>1101</v>
      </c>
      <c r="G1007" s="2"/>
      <c r="H1007" s="2"/>
      <c r="I1007" s="2"/>
      <c r="J1007" s="2"/>
      <c r="K1007" s="2"/>
      <c r="L1007" s="2"/>
      <c r="M1007" s="5">
        <v>0.8</v>
      </c>
      <c r="N1007" s="2"/>
      <c r="O1007" s="2"/>
      <c r="P1007" s="2"/>
      <c r="Q1007" s="2"/>
      <c r="R1007" s="2"/>
      <c r="S1007" s="8">
        <v>1361.6000000000006</v>
      </c>
      <c r="T1007" s="2"/>
      <c r="U1007" s="16"/>
      <c r="V1007" s="16"/>
      <c r="W1007" s="16"/>
      <c r="X1007" s="16"/>
      <c r="Y1007" s="16"/>
      <c r="Z1007" s="16"/>
    </row>
    <row r="1008" spans="1:26" ht="15">
      <c r="A1008" s="16"/>
      <c r="B1008" s="6" t="str">
        <f>C1450</f>
        <v>ICNBNEHOSP15</v>
      </c>
      <c r="C1008" s="6" t="str">
        <f>D1450</f>
        <v>Construction Building New Hospital-Energy Shift</v>
      </c>
      <c r="D1008" s="6" t="s">
        <v>1810</v>
      </c>
      <c r="E1008" s="6" t="s">
        <v>181</v>
      </c>
      <c r="F1008" s="6"/>
      <c r="G1008" s="16"/>
      <c r="H1008" s="5" t="s">
        <v>1816</v>
      </c>
      <c r="I1008" s="16"/>
      <c r="J1008" s="5">
        <v>2070</v>
      </c>
      <c r="K1008" s="5">
        <v>0.95</v>
      </c>
      <c r="L1008" s="5">
        <v>1</v>
      </c>
      <c r="M1008" s="16"/>
      <c r="N1008" s="16"/>
      <c r="O1008" s="16"/>
      <c r="P1008" s="16"/>
      <c r="Q1008" s="16"/>
      <c r="R1008" s="16"/>
      <c r="S1008" s="78"/>
      <c r="T1008" s="16"/>
      <c r="U1008" s="5">
        <v>50</v>
      </c>
      <c r="V1008" s="5">
        <v>1</v>
      </c>
      <c r="W1008" s="5"/>
      <c r="X1008" s="5"/>
      <c r="Y1008" s="5">
        <v>2080</v>
      </c>
      <c r="Z1008" s="7"/>
    </row>
    <row r="1009" spans="1:26" ht="15">
      <c r="A1009" s="8"/>
      <c r="B1009" s="8"/>
      <c r="C1009" s="8"/>
      <c r="D1009" s="8"/>
      <c r="E1009" s="8"/>
      <c r="F1009" s="8" t="s">
        <v>962</v>
      </c>
      <c r="G1009" s="8"/>
      <c r="H1009" s="8"/>
      <c r="I1009" s="8"/>
      <c r="J1009" s="8"/>
      <c r="K1009" s="8"/>
      <c r="L1009" s="8"/>
      <c r="M1009" s="5">
        <v>0.89</v>
      </c>
      <c r="N1009" s="8"/>
      <c r="O1009" s="8"/>
      <c r="P1009" s="8"/>
      <c r="Q1009" s="8"/>
      <c r="R1009" s="8"/>
      <c r="S1009" s="8">
        <v>1.1432255055912535</v>
      </c>
      <c r="T1009" s="8"/>
      <c r="U1009" s="7"/>
      <c r="V1009" s="7"/>
      <c r="W1009" s="7"/>
      <c r="X1009" s="7"/>
      <c r="Y1009" s="7"/>
      <c r="Z1009" s="2"/>
    </row>
    <row r="1010" spans="1:26">
      <c r="A1010" s="16"/>
      <c r="B1010" s="6" t="str">
        <f>C1451</f>
        <v>ICNBNEREST15</v>
      </c>
      <c r="C1010" s="6" t="str">
        <f>D1451</f>
        <v>Construction Building New Restaurant-Energy Shift</v>
      </c>
      <c r="D1010" s="6" t="s">
        <v>1810</v>
      </c>
      <c r="E1010" s="6" t="s">
        <v>181</v>
      </c>
      <c r="F1010" s="6"/>
      <c r="G1010" s="16"/>
      <c r="H1010" s="5" t="s">
        <v>1817</v>
      </c>
      <c r="I1010" s="16"/>
      <c r="J1010" s="5">
        <v>2070</v>
      </c>
      <c r="K1010" s="5">
        <v>0.95</v>
      </c>
      <c r="L1010" s="5">
        <v>1</v>
      </c>
      <c r="M1010" s="16"/>
      <c r="N1010" s="16"/>
      <c r="O1010" s="16"/>
      <c r="P1010" s="16"/>
      <c r="Q1010" s="16"/>
      <c r="R1010" s="16"/>
      <c r="S1010" s="78"/>
      <c r="T1010" s="16"/>
      <c r="U1010" s="5">
        <v>50</v>
      </c>
      <c r="V1010" s="5">
        <v>1</v>
      </c>
      <c r="W1010" s="5"/>
      <c r="X1010" s="5"/>
      <c r="Y1010" s="5">
        <v>2080</v>
      </c>
      <c r="Z1010" s="2"/>
    </row>
    <row r="1011" spans="1:26" ht="15">
      <c r="A1011" s="8"/>
      <c r="B1011" s="8"/>
      <c r="C1011" s="8"/>
      <c r="D1011" s="8"/>
      <c r="E1011" s="8"/>
      <c r="F1011" s="8" t="s">
        <v>962</v>
      </c>
      <c r="G1011" s="8"/>
      <c r="H1011" s="8"/>
      <c r="I1011" s="8"/>
      <c r="J1011" s="8"/>
      <c r="K1011" s="8"/>
      <c r="L1011" s="8"/>
      <c r="M1011" s="5">
        <v>0.89</v>
      </c>
      <c r="N1011" s="8"/>
      <c r="O1011" s="8"/>
      <c r="P1011" s="8"/>
      <c r="Q1011" s="8"/>
      <c r="R1011" s="8"/>
      <c r="S1011" s="8">
        <v>1.5414650245147243</v>
      </c>
      <c r="T1011" s="8"/>
      <c r="U1011" s="7"/>
      <c r="V1011" s="7"/>
      <c r="W1011" s="7"/>
      <c r="X1011" s="7"/>
      <c r="Y1011" s="7"/>
      <c r="Z1011" s="2"/>
    </row>
    <row r="1012" spans="1:26">
      <c r="A1012" s="16"/>
      <c r="B1012" s="6" t="str">
        <f>C1452</f>
        <v>ICNBNESREC15</v>
      </c>
      <c r="C1012" s="6" t="str">
        <f>D1452</f>
        <v>Construction Building New Sports and Recreation-Energy Shift</v>
      </c>
      <c r="D1012" s="6" t="s">
        <v>1810</v>
      </c>
      <c r="E1012" s="6" t="s">
        <v>181</v>
      </c>
      <c r="F1012" s="6"/>
      <c r="G1012" s="16"/>
      <c r="H1012" s="5" t="s">
        <v>1818</v>
      </c>
      <c r="I1012" s="16"/>
      <c r="J1012" s="5">
        <v>2070</v>
      </c>
      <c r="K1012" s="5">
        <v>0.95</v>
      </c>
      <c r="L1012" s="5">
        <v>1</v>
      </c>
      <c r="M1012" s="16"/>
      <c r="N1012" s="16"/>
      <c r="O1012" s="16"/>
      <c r="P1012" s="16"/>
      <c r="Q1012" s="16"/>
      <c r="R1012" s="16"/>
      <c r="S1012" s="78"/>
      <c r="T1012" s="16"/>
      <c r="U1012" s="5">
        <v>50</v>
      </c>
      <c r="V1012" s="5">
        <v>1</v>
      </c>
      <c r="W1012" s="5"/>
      <c r="X1012" s="5"/>
      <c r="Y1012" s="5">
        <v>2080</v>
      </c>
      <c r="Z1012" s="2"/>
    </row>
    <row r="1013" spans="1:26" ht="15">
      <c r="A1013" s="8"/>
      <c r="B1013" s="8"/>
      <c r="C1013" s="8"/>
      <c r="D1013" s="8"/>
      <c r="E1013" s="8"/>
      <c r="F1013" s="8" t="s">
        <v>962</v>
      </c>
      <c r="G1013" s="8"/>
      <c r="H1013" s="8"/>
      <c r="I1013" s="8"/>
      <c r="J1013" s="8"/>
      <c r="K1013" s="8"/>
      <c r="L1013" s="8"/>
      <c r="M1013" s="5">
        <v>0.89</v>
      </c>
      <c r="N1013" s="8"/>
      <c r="O1013" s="8"/>
      <c r="P1013" s="8"/>
      <c r="Q1013" s="8"/>
      <c r="R1013" s="8"/>
      <c r="S1013" s="8">
        <v>2.2650179426855068</v>
      </c>
      <c r="T1013" s="8"/>
      <c r="U1013" s="7"/>
      <c r="V1013" s="7"/>
      <c r="W1013" s="7"/>
      <c r="X1013" s="7"/>
      <c r="Y1013" s="7"/>
      <c r="Z1013" s="2"/>
    </row>
    <row r="1014" spans="1:26">
      <c r="A1014" s="16"/>
      <c r="B1014" s="6" t="str">
        <f>C1453</f>
        <v>ICNBNESHPL15</v>
      </c>
      <c r="C1014" s="6" t="str">
        <f>D1453</f>
        <v>Construction Building New Shop Large-Energy Shift</v>
      </c>
      <c r="D1014" s="6" t="s">
        <v>1810</v>
      </c>
      <c r="E1014" s="6" t="s">
        <v>181</v>
      </c>
      <c r="F1014" s="6"/>
      <c r="G1014" s="16"/>
      <c r="H1014" s="5" t="s">
        <v>1819</v>
      </c>
      <c r="I1014" s="16"/>
      <c r="J1014" s="5">
        <v>2070</v>
      </c>
      <c r="K1014" s="5">
        <v>0.95</v>
      </c>
      <c r="L1014" s="5">
        <v>1</v>
      </c>
      <c r="M1014" s="16"/>
      <c r="N1014" s="16"/>
      <c r="O1014" s="16"/>
      <c r="P1014" s="16"/>
      <c r="Q1014" s="16"/>
      <c r="R1014" s="16"/>
      <c r="S1014" s="78"/>
      <c r="T1014" s="16"/>
      <c r="U1014" s="5">
        <v>50</v>
      </c>
      <c r="V1014" s="5">
        <v>1</v>
      </c>
      <c r="W1014" s="5"/>
      <c r="X1014" s="5"/>
      <c r="Y1014" s="5">
        <v>2080</v>
      </c>
      <c r="Z1014" s="2"/>
    </row>
    <row r="1015" spans="1:26" ht="15">
      <c r="A1015" s="8"/>
      <c r="B1015" s="8"/>
      <c r="C1015" s="8"/>
      <c r="D1015" s="8"/>
      <c r="E1015" s="8"/>
      <c r="F1015" s="8" t="s">
        <v>962</v>
      </c>
      <c r="G1015" s="8"/>
      <c r="H1015" s="8"/>
      <c r="I1015" s="8"/>
      <c r="J1015" s="8"/>
      <c r="K1015" s="8"/>
      <c r="L1015" s="8"/>
      <c r="M1015" s="5">
        <v>0.89</v>
      </c>
      <c r="N1015" s="8"/>
      <c r="O1015" s="8"/>
      <c r="P1015" s="8"/>
      <c r="Q1015" s="8"/>
      <c r="R1015" s="8"/>
      <c r="S1015" s="8">
        <v>1.9798242285900671</v>
      </c>
      <c r="T1015" s="8"/>
      <c r="U1015" s="7"/>
      <c r="V1015" s="7"/>
      <c r="W1015" s="7"/>
      <c r="X1015" s="7"/>
      <c r="Y1015" s="7"/>
      <c r="Z1015" s="2"/>
    </row>
    <row r="1016" spans="1:26">
      <c r="A1016" s="16"/>
      <c r="B1016" s="6" t="str">
        <f>C1454</f>
        <v>ICNBNESHPS15</v>
      </c>
      <c r="C1016" s="6" t="str">
        <f>D1454</f>
        <v>Construction Building New Shop Small-Energy Shift</v>
      </c>
      <c r="D1016" s="6" t="s">
        <v>1810</v>
      </c>
      <c r="E1016" s="6" t="s">
        <v>181</v>
      </c>
      <c r="F1016" s="6"/>
      <c r="G1016" s="16"/>
      <c r="H1016" s="5" t="s">
        <v>1820</v>
      </c>
      <c r="I1016" s="16"/>
      <c r="J1016" s="5">
        <v>2070</v>
      </c>
      <c r="K1016" s="5">
        <v>0.95</v>
      </c>
      <c r="L1016" s="5">
        <v>1</v>
      </c>
      <c r="M1016" s="16"/>
      <c r="N1016" s="16"/>
      <c r="O1016" s="16"/>
      <c r="P1016" s="16"/>
      <c r="Q1016" s="16"/>
      <c r="R1016" s="16"/>
      <c r="S1016" s="78"/>
      <c r="T1016" s="16"/>
      <c r="U1016" s="5">
        <v>50</v>
      </c>
      <c r="V1016" s="5">
        <v>1</v>
      </c>
      <c r="W1016" s="5"/>
      <c r="X1016" s="5"/>
      <c r="Y1016" s="5">
        <v>2080</v>
      </c>
      <c r="Z1016" s="2"/>
    </row>
    <row r="1017" spans="1:26" ht="15">
      <c r="A1017" s="8"/>
      <c r="B1017" s="8"/>
      <c r="C1017" s="8"/>
      <c r="D1017" s="8"/>
      <c r="E1017" s="8"/>
      <c r="F1017" s="8" t="s">
        <v>962</v>
      </c>
      <c r="G1017" s="8"/>
      <c r="H1017" s="8"/>
      <c r="I1017" s="8"/>
      <c r="J1017" s="8"/>
      <c r="K1017" s="8"/>
      <c r="L1017" s="8"/>
      <c r="M1017" s="5">
        <v>0.89</v>
      </c>
      <c r="N1017" s="8"/>
      <c r="O1017" s="8"/>
      <c r="P1017" s="8"/>
      <c r="Q1017" s="8"/>
      <c r="R1017" s="8"/>
      <c r="S1017" s="8">
        <v>1.5808755187846706</v>
      </c>
      <c r="T1017" s="8"/>
      <c r="U1017" s="7"/>
      <c r="V1017" s="7"/>
      <c r="W1017" s="7"/>
      <c r="X1017" s="7"/>
      <c r="Y1017" s="7"/>
      <c r="Z1017" s="2"/>
    </row>
    <row r="1018" spans="1:26" ht="12" customHeight="1">
      <c r="A1018" s="16"/>
      <c r="B1018" s="6" t="str">
        <f>C1455</f>
        <v>ICNBNEOFFC15</v>
      </c>
      <c r="C1018" s="6" t="str">
        <f>D1455</f>
        <v>Construction Building New Office-Energy Shift</v>
      </c>
      <c r="D1018" s="6" t="s">
        <v>1810</v>
      </c>
      <c r="E1018" s="6" t="s">
        <v>181</v>
      </c>
      <c r="F1018" s="6"/>
      <c r="G1018" s="16"/>
      <c r="H1018" s="5" t="s">
        <v>1821</v>
      </c>
      <c r="I1018" s="16"/>
      <c r="J1018" s="5">
        <v>2070</v>
      </c>
      <c r="K1018" s="5">
        <v>0.95</v>
      </c>
      <c r="L1018" s="5">
        <v>1</v>
      </c>
      <c r="M1018" s="16"/>
      <c r="N1018" s="16"/>
      <c r="O1018" s="16"/>
      <c r="P1018" s="16"/>
      <c r="Q1018" s="16"/>
      <c r="R1018" s="16"/>
      <c r="S1018" s="78"/>
      <c r="T1018" s="16"/>
      <c r="U1018" s="5">
        <v>50</v>
      </c>
      <c r="V1018" s="5">
        <v>1</v>
      </c>
      <c r="W1018" s="5"/>
      <c r="X1018" s="5"/>
      <c r="Y1018" s="5">
        <v>2080</v>
      </c>
    </row>
    <row r="1019" spans="1:26" ht="12" customHeight="1">
      <c r="A1019" s="8"/>
      <c r="B1019" s="8"/>
      <c r="C1019" s="8"/>
      <c r="D1019" s="8"/>
      <c r="E1019" s="8"/>
      <c r="F1019" s="8" t="s">
        <v>962</v>
      </c>
      <c r="G1019" s="8"/>
      <c r="H1019" s="8"/>
      <c r="I1019" s="8"/>
      <c r="J1019" s="8"/>
      <c r="K1019" s="8"/>
      <c r="L1019" s="8"/>
      <c r="M1019" s="5">
        <v>0.89</v>
      </c>
      <c r="N1019" s="8"/>
      <c r="O1019" s="8"/>
      <c r="P1019" s="8"/>
      <c r="Q1019" s="8"/>
      <c r="R1019" s="8"/>
      <c r="S1019" s="8">
        <v>6.025668186291945</v>
      </c>
      <c r="T1019" s="8"/>
      <c r="U1019" s="7"/>
      <c r="V1019" s="7"/>
      <c r="W1019" s="7"/>
      <c r="X1019" s="7"/>
      <c r="Y1019" s="7"/>
    </row>
    <row r="1020" spans="1:26" ht="12" customHeight="1">
      <c r="A1020" s="16"/>
      <c r="B1020" s="6"/>
      <c r="C1020" s="6"/>
      <c r="D1020" s="6"/>
      <c r="E1020" s="6"/>
      <c r="F1020" s="6"/>
      <c r="G1020" s="16"/>
      <c r="H1020" s="5"/>
      <c r="I1020" s="16"/>
      <c r="J1020" s="5"/>
      <c r="K1020" s="5"/>
      <c r="L1020" s="5"/>
      <c r="M1020" s="16"/>
      <c r="N1020" s="16"/>
      <c r="O1020" s="16"/>
      <c r="P1020" s="16"/>
      <c r="Q1020" s="16"/>
      <c r="R1020" s="16"/>
      <c r="S1020" s="78"/>
      <c r="T1020" s="16"/>
      <c r="U1020" s="5"/>
      <c r="V1020" s="5"/>
      <c r="W1020" s="5"/>
      <c r="X1020" s="5"/>
      <c r="Y1020" s="5"/>
    </row>
    <row r="1021" spans="1:26" ht="12" customHeight="1">
      <c r="A1021" s="16"/>
      <c r="B1021" s="6"/>
      <c r="C1021" s="6"/>
      <c r="D1021" s="6"/>
      <c r="E1021" s="6"/>
      <c r="F1021" s="6"/>
      <c r="G1021" s="16"/>
      <c r="H1021" s="5"/>
      <c r="I1021" s="16"/>
      <c r="J1021" s="5"/>
      <c r="K1021" s="5"/>
      <c r="L1021" s="5"/>
      <c r="M1021" s="16"/>
      <c r="N1021" s="16"/>
      <c r="O1021" s="16"/>
      <c r="P1021" s="16"/>
      <c r="Q1021" s="16"/>
      <c r="R1021" s="16"/>
      <c r="S1021" s="10"/>
      <c r="T1021" s="16"/>
      <c r="U1021" s="5"/>
      <c r="V1021" s="5"/>
      <c r="W1021" s="5"/>
      <c r="X1021" s="5"/>
      <c r="Y1021" s="5"/>
    </row>
    <row r="1022" spans="1:26" ht="12" customHeight="1">
      <c r="A1022" s="16"/>
      <c r="B1022" s="6"/>
      <c r="C1022" s="6"/>
      <c r="D1022" s="6"/>
      <c r="E1022" s="6"/>
      <c r="F1022" s="6"/>
      <c r="G1022" s="16"/>
      <c r="H1022" s="5"/>
      <c r="I1022" s="16"/>
      <c r="J1022" s="5"/>
      <c r="K1022" s="5"/>
      <c r="L1022" s="5"/>
      <c r="M1022" s="16"/>
      <c r="N1022" s="16"/>
      <c r="O1022" s="16"/>
      <c r="P1022" s="16"/>
      <c r="Q1022" s="16"/>
      <c r="R1022" s="16"/>
      <c r="S1022" s="10"/>
      <c r="T1022" s="16"/>
      <c r="U1022" s="5"/>
      <c r="V1022" s="5"/>
      <c r="W1022" s="5"/>
      <c r="X1022" s="5"/>
      <c r="Y1022" s="5"/>
    </row>
    <row r="1023" spans="1:26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5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</row>
    <row r="1024" spans="1:26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5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</row>
    <row r="1025" spans="1: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5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</row>
    <row r="1026" spans="1:25" ht="12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5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</row>
    <row r="1027" spans="1:25" ht="12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5"/>
      <c r="N1027" s="8"/>
      <c r="O1027" s="8"/>
      <c r="P1027" s="8"/>
      <c r="Q1027" s="8"/>
      <c r="R1027" s="8"/>
      <c r="S1027" s="8"/>
      <c r="T1027" s="8"/>
      <c r="U1027" s="7"/>
      <c r="V1027" s="7"/>
      <c r="W1027" s="7"/>
      <c r="X1027" s="7"/>
      <c r="Y1027" s="7"/>
    </row>
    <row r="1028" spans="1:25" ht="12" customHeight="1">
      <c r="A1028" s="7"/>
      <c r="B1028" s="7"/>
      <c r="C1028" s="7"/>
      <c r="D1028" s="7"/>
      <c r="E1028" s="7"/>
      <c r="F1028" s="8"/>
      <c r="G1028" s="8"/>
      <c r="H1028" s="8"/>
      <c r="I1028" s="8"/>
      <c r="J1028" s="8"/>
      <c r="K1028" s="8"/>
      <c r="L1028" s="8"/>
      <c r="M1028" s="5"/>
      <c r="N1028" s="8"/>
      <c r="O1028" s="8"/>
      <c r="P1028" s="8"/>
      <c r="Q1028" s="8"/>
      <c r="R1028" s="8"/>
      <c r="S1028" s="8"/>
      <c r="T1028" s="7"/>
      <c r="U1028" s="2"/>
      <c r="V1028" s="2"/>
      <c r="W1028" s="2"/>
      <c r="X1028" s="2"/>
      <c r="Y1028" s="2"/>
    </row>
    <row r="1029" spans="1:25" ht="12" customHeight="1">
      <c r="A1029" s="2"/>
      <c r="B1029" s="2"/>
      <c r="C1029" s="2"/>
      <c r="D1029" s="2"/>
      <c r="E1029" s="2"/>
      <c r="F1029" s="16"/>
      <c r="G1029" s="2"/>
      <c r="H1029" s="2"/>
      <c r="I1029" s="2"/>
      <c r="J1029" s="2"/>
      <c r="K1029" s="2"/>
      <c r="L1029" s="2"/>
      <c r="M1029" s="5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12" customHeight="1">
      <c r="A1030" s="2"/>
      <c r="B1030" s="2"/>
      <c r="C1030" s="2"/>
      <c r="D1030" s="2"/>
      <c r="E1030" s="2"/>
      <c r="F1030" s="16"/>
      <c r="G1030" s="2"/>
      <c r="H1030" s="2"/>
      <c r="I1030" s="2"/>
      <c r="J1030" s="2"/>
      <c r="K1030" s="2"/>
      <c r="L1030" s="2"/>
      <c r="M1030" s="5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12" customHeight="1">
      <c r="A1031" s="2"/>
      <c r="B1031" s="2"/>
      <c r="C1031" s="2"/>
      <c r="D1031" s="2"/>
      <c r="E1031" s="2"/>
      <c r="F1031" s="16"/>
      <c r="G1031" s="2"/>
      <c r="H1031" s="2"/>
      <c r="I1031" s="2"/>
      <c r="J1031" s="2"/>
      <c r="K1031" s="2"/>
      <c r="L1031" s="2"/>
      <c r="M1031" s="5"/>
      <c r="N1031" s="2"/>
      <c r="O1031" s="2"/>
      <c r="P1031" s="2"/>
      <c r="Q1031" s="2"/>
      <c r="R1031" s="2"/>
      <c r="S1031" s="2"/>
      <c r="T1031" s="2"/>
      <c r="U1031" s="16"/>
      <c r="V1031" s="16"/>
      <c r="W1031" s="16"/>
      <c r="X1031" s="16"/>
      <c r="Y1031" s="16"/>
    </row>
    <row r="1032" spans="1:25" ht="12" customHeight="1">
      <c r="A1032" s="16"/>
      <c r="B1032" s="6"/>
      <c r="C1032" s="6"/>
      <c r="D1032" s="6"/>
      <c r="E1032" s="6"/>
      <c r="F1032" s="6"/>
      <c r="G1032" s="16"/>
      <c r="H1032" s="5"/>
      <c r="I1032" s="16"/>
      <c r="J1032" s="5"/>
      <c r="K1032" s="5"/>
      <c r="L1032" s="5"/>
      <c r="M1032" s="16"/>
      <c r="N1032" s="16"/>
      <c r="O1032" s="16"/>
      <c r="P1032" s="16"/>
      <c r="Q1032" s="16"/>
      <c r="R1032" s="16"/>
      <c r="S1032" s="78"/>
      <c r="T1032" s="16"/>
      <c r="U1032" s="5"/>
      <c r="V1032" s="5"/>
      <c r="W1032" s="5"/>
      <c r="X1032" s="5"/>
      <c r="Y1032" s="5"/>
    </row>
    <row r="1033" spans="1:25" ht="12" customHeight="1">
      <c r="A1033" s="16"/>
      <c r="B1033" s="6"/>
      <c r="C1033" s="6"/>
      <c r="D1033" s="6"/>
      <c r="E1033" s="6"/>
      <c r="F1033" s="6"/>
      <c r="G1033" s="16"/>
      <c r="H1033" s="5"/>
      <c r="I1033" s="16"/>
      <c r="J1033" s="5"/>
      <c r="K1033" s="5"/>
      <c r="L1033" s="5"/>
      <c r="M1033" s="16"/>
      <c r="N1033" s="16"/>
      <c r="O1033" s="16"/>
      <c r="P1033" s="16"/>
      <c r="Q1033" s="16"/>
      <c r="R1033" s="16"/>
      <c r="S1033" s="10"/>
      <c r="T1033" s="16"/>
      <c r="U1033" s="5"/>
      <c r="V1033" s="5"/>
      <c r="W1033" s="5"/>
      <c r="X1033" s="5"/>
      <c r="Y1033" s="5"/>
    </row>
    <row r="1034" spans="1:25" ht="12" customHeight="1">
      <c r="A1034" s="16"/>
      <c r="B1034" s="6"/>
      <c r="C1034" s="6"/>
      <c r="D1034" s="6"/>
      <c r="E1034" s="6"/>
      <c r="F1034" s="6"/>
      <c r="G1034" s="16"/>
      <c r="H1034" s="5"/>
      <c r="I1034" s="16"/>
      <c r="J1034" s="5"/>
      <c r="K1034" s="5"/>
      <c r="L1034" s="5"/>
      <c r="M1034" s="16"/>
      <c r="N1034" s="16"/>
      <c r="O1034" s="16"/>
      <c r="P1034" s="16"/>
      <c r="Q1034" s="16"/>
      <c r="R1034" s="16"/>
      <c r="S1034" s="10"/>
      <c r="T1034" s="16"/>
      <c r="U1034" s="5"/>
      <c r="V1034" s="5"/>
      <c r="W1034" s="5"/>
      <c r="X1034" s="5"/>
      <c r="Y1034" s="5"/>
    </row>
    <row r="1035" spans="1:25" ht="12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5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</row>
    <row r="1036" spans="1:25" ht="12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5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</row>
    <row r="1037" spans="1:25" ht="12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5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</row>
    <row r="1038" spans="1:25" ht="12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5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</row>
    <row r="1039" spans="1:25" ht="12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5"/>
      <c r="N1039" s="8"/>
      <c r="O1039" s="8"/>
      <c r="P1039" s="8"/>
      <c r="Q1039" s="8"/>
      <c r="R1039" s="8"/>
      <c r="S1039" s="8"/>
      <c r="T1039" s="8"/>
      <c r="U1039" s="7"/>
      <c r="V1039" s="7"/>
      <c r="W1039" s="7"/>
      <c r="X1039" s="7"/>
      <c r="Y1039" s="7"/>
    </row>
    <row r="1040" spans="1:25" ht="12" customHeight="1">
      <c r="A1040" s="7"/>
      <c r="B1040" s="7"/>
      <c r="C1040" s="7"/>
      <c r="D1040" s="7"/>
      <c r="E1040" s="7"/>
      <c r="F1040" s="8"/>
      <c r="G1040" s="8"/>
      <c r="H1040" s="8"/>
      <c r="I1040" s="8"/>
      <c r="J1040" s="8"/>
      <c r="K1040" s="8"/>
      <c r="L1040" s="8"/>
      <c r="M1040" s="5"/>
      <c r="N1040" s="8"/>
      <c r="O1040" s="8"/>
      <c r="P1040" s="8"/>
      <c r="Q1040" s="8"/>
      <c r="R1040" s="8"/>
      <c r="S1040" s="8"/>
      <c r="T1040" s="7"/>
      <c r="U1040" s="2"/>
      <c r="V1040" s="2"/>
      <c r="W1040" s="2"/>
      <c r="X1040" s="2"/>
      <c r="Y1040" s="2"/>
    </row>
    <row r="1041" spans="1:25" ht="12" customHeight="1">
      <c r="A1041" s="2"/>
      <c r="B1041" s="2"/>
      <c r="C1041" s="2"/>
      <c r="D1041" s="2"/>
      <c r="E1041" s="2"/>
      <c r="F1041" s="16"/>
      <c r="G1041" s="2"/>
      <c r="H1041" s="2"/>
      <c r="I1041" s="2"/>
      <c r="J1041" s="2"/>
      <c r="K1041" s="2"/>
      <c r="L1041" s="2"/>
      <c r="M1041" s="5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1:25" ht="12" customHeight="1">
      <c r="A1042" s="2"/>
      <c r="B1042" s="2"/>
      <c r="C1042" s="2"/>
      <c r="D1042" s="2"/>
      <c r="E1042" s="2"/>
      <c r="F1042" s="16"/>
      <c r="G1042" s="2"/>
      <c r="H1042" s="2"/>
      <c r="I1042" s="2"/>
      <c r="J1042" s="2"/>
      <c r="K1042" s="2"/>
      <c r="L1042" s="2"/>
      <c r="M1042" s="5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1:25" ht="12" customHeight="1">
      <c r="A1043" s="2"/>
      <c r="B1043" s="2"/>
      <c r="C1043" s="2"/>
      <c r="D1043" s="2"/>
      <c r="E1043" s="2"/>
      <c r="F1043" s="16"/>
      <c r="G1043" s="2"/>
      <c r="H1043" s="2"/>
      <c r="I1043" s="2"/>
      <c r="J1043" s="2"/>
      <c r="K1043" s="2"/>
      <c r="L1043" s="2"/>
      <c r="M1043" s="5"/>
      <c r="N1043" s="2"/>
      <c r="O1043" s="2"/>
      <c r="P1043" s="2"/>
      <c r="Q1043" s="2"/>
      <c r="R1043" s="2"/>
      <c r="S1043" s="2"/>
      <c r="T1043" s="2"/>
      <c r="U1043" s="16"/>
      <c r="V1043" s="16"/>
      <c r="W1043" s="16"/>
      <c r="X1043" s="16"/>
      <c r="Y1043" s="16"/>
    </row>
    <row r="1044" spans="1:25" ht="12" customHeight="1">
      <c r="A1044" s="16"/>
      <c r="B1044" s="6"/>
      <c r="C1044" s="6"/>
      <c r="D1044" s="6"/>
      <c r="E1044" s="6"/>
      <c r="F1044" s="6"/>
      <c r="G1044" s="16"/>
      <c r="H1044" s="5"/>
      <c r="I1044" s="16"/>
      <c r="J1044" s="5"/>
      <c r="K1044" s="5"/>
      <c r="L1044" s="5"/>
      <c r="M1044" s="16"/>
      <c r="N1044" s="16"/>
      <c r="O1044" s="16"/>
      <c r="P1044" s="16"/>
      <c r="Q1044" s="16"/>
      <c r="R1044" s="16"/>
      <c r="S1044" s="78"/>
      <c r="T1044" s="16"/>
      <c r="U1044" s="5"/>
      <c r="V1044" s="5"/>
      <c r="W1044" s="5"/>
      <c r="X1044" s="5"/>
      <c r="Y1044" s="5"/>
    </row>
    <row r="1045" spans="1:25" ht="12" customHeight="1">
      <c r="A1045" s="16"/>
      <c r="B1045" s="6"/>
      <c r="C1045" s="6"/>
      <c r="D1045" s="6"/>
      <c r="E1045" s="6"/>
      <c r="F1045" s="6"/>
      <c r="G1045" s="16"/>
      <c r="H1045" s="5"/>
      <c r="I1045" s="16"/>
      <c r="J1045" s="5"/>
      <c r="K1045" s="5"/>
      <c r="L1045" s="5"/>
      <c r="M1045" s="16"/>
      <c r="N1045" s="16"/>
      <c r="O1045" s="16"/>
      <c r="P1045" s="16"/>
      <c r="Q1045" s="16"/>
      <c r="R1045" s="16"/>
      <c r="S1045" s="10"/>
      <c r="T1045" s="16"/>
      <c r="U1045" s="5"/>
      <c r="V1045" s="5"/>
      <c r="W1045" s="5"/>
      <c r="X1045" s="5"/>
      <c r="Y1045" s="5"/>
    </row>
    <row r="1046" spans="1:25" ht="12" customHeight="1">
      <c r="A1046" s="16"/>
      <c r="B1046" s="6"/>
      <c r="C1046" s="6"/>
      <c r="D1046" s="6"/>
      <c r="E1046" s="6"/>
      <c r="F1046" s="6"/>
      <c r="G1046" s="16"/>
      <c r="H1046" s="5"/>
      <c r="I1046" s="16"/>
      <c r="J1046" s="5"/>
      <c r="K1046" s="5"/>
      <c r="L1046" s="5"/>
      <c r="M1046" s="16"/>
      <c r="N1046" s="16"/>
      <c r="O1046" s="16"/>
      <c r="P1046" s="16"/>
      <c r="Q1046" s="16"/>
      <c r="R1046" s="16"/>
      <c r="S1046" s="10"/>
      <c r="T1046" s="16"/>
      <c r="U1046" s="5"/>
      <c r="V1046" s="5"/>
      <c r="W1046" s="5"/>
      <c r="X1046" s="5"/>
      <c r="Y1046" s="5"/>
    </row>
    <row r="1047" spans="1:25" ht="12" customHeigh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5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</row>
    <row r="1048" spans="1:25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5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</row>
    <row r="1049" spans="1:25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5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</row>
    <row r="1050" spans="1:25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5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</row>
    <row r="1051" spans="1:25" ht="15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5"/>
      <c r="N1051" s="8"/>
      <c r="O1051" s="8"/>
      <c r="P1051" s="8"/>
      <c r="Q1051" s="8"/>
      <c r="R1051" s="8"/>
      <c r="S1051" s="8"/>
      <c r="T1051" s="8"/>
      <c r="U1051" s="7"/>
      <c r="V1051" s="7"/>
      <c r="W1051" s="7"/>
      <c r="X1051" s="7"/>
      <c r="Y1051" s="7"/>
    </row>
    <row r="1052" spans="1:25" ht="15">
      <c r="A1052" s="7"/>
      <c r="B1052" s="7"/>
      <c r="C1052" s="7"/>
      <c r="D1052" s="7"/>
      <c r="E1052" s="7"/>
      <c r="F1052" s="8"/>
      <c r="G1052" s="8"/>
      <c r="H1052" s="8"/>
      <c r="I1052" s="8"/>
      <c r="J1052" s="8"/>
      <c r="K1052" s="8"/>
      <c r="L1052" s="8"/>
      <c r="M1052" s="5"/>
      <c r="N1052" s="8"/>
      <c r="O1052" s="8"/>
      <c r="P1052" s="8"/>
      <c r="Q1052" s="8"/>
      <c r="R1052" s="8"/>
      <c r="S1052" s="8"/>
      <c r="T1052" s="7"/>
      <c r="U1052" s="2"/>
      <c r="V1052" s="2"/>
      <c r="W1052" s="2"/>
      <c r="X1052" s="2"/>
      <c r="Y1052" s="2"/>
    </row>
    <row r="1053" spans="1:25">
      <c r="A1053" s="2"/>
      <c r="B1053" s="2"/>
      <c r="C1053" s="2"/>
      <c r="D1053" s="2"/>
      <c r="E1053" s="2"/>
      <c r="F1053" s="16"/>
      <c r="G1053" s="2"/>
      <c r="H1053" s="2"/>
      <c r="I1053" s="2"/>
      <c r="J1053" s="2"/>
      <c r="K1053" s="2"/>
      <c r="L1053" s="2"/>
      <c r="M1053" s="5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1:25">
      <c r="A1054" s="2"/>
      <c r="B1054" s="2"/>
      <c r="C1054" s="2"/>
      <c r="D1054" s="2"/>
      <c r="E1054" s="2"/>
      <c r="F1054" s="16"/>
      <c r="G1054" s="2"/>
      <c r="H1054" s="2"/>
      <c r="I1054" s="2"/>
      <c r="J1054" s="2"/>
      <c r="K1054" s="2"/>
      <c r="L1054" s="2"/>
      <c r="M1054" s="5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1:25" ht="12" customHeight="1">
      <c r="A1055" s="2"/>
      <c r="B1055" s="2"/>
      <c r="C1055" s="2"/>
      <c r="D1055" s="2"/>
      <c r="E1055" s="2"/>
      <c r="F1055" s="16"/>
      <c r="G1055" s="2"/>
      <c r="H1055" s="2"/>
      <c r="I1055" s="2"/>
      <c r="J1055" s="2"/>
      <c r="K1055" s="2"/>
      <c r="L1055" s="2"/>
      <c r="M1055" s="5"/>
      <c r="N1055" s="2"/>
      <c r="O1055" s="2"/>
      <c r="P1055" s="2"/>
      <c r="Q1055" s="2"/>
      <c r="R1055" s="2"/>
      <c r="S1055" s="2"/>
      <c r="T1055" s="2"/>
      <c r="U1055" s="16"/>
      <c r="V1055" s="16"/>
      <c r="W1055" s="16"/>
      <c r="X1055" s="16"/>
      <c r="Y1055" s="16"/>
    </row>
    <row r="1056" spans="1:25" ht="12" customHeight="1">
      <c r="A1056" s="16"/>
      <c r="B1056" s="6"/>
      <c r="C1056" s="6"/>
      <c r="D1056" s="6"/>
      <c r="E1056" s="6"/>
      <c r="F1056" s="6"/>
      <c r="G1056" s="16"/>
      <c r="H1056" s="5"/>
      <c r="I1056" s="16"/>
      <c r="J1056" s="5"/>
      <c r="K1056" s="5"/>
      <c r="L1056" s="5"/>
      <c r="M1056" s="16"/>
      <c r="N1056" s="16"/>
      <c r="O1056" s="16"/>
      <c r="P1056" s="16"/>
      <c r="Q1056" s="16"/>
      <c r="R1056" s="16"/>
      <c r="S1056" s="78"/>
      <c r="T1056" s="16"/>
      <c r="U1056" s="5"/>
      <c r="V1056" s="5"/>
      <c r="W1056" s="5"/>
      <c r="X1056" s="5"/>
      <c r="Y1056" s="5"/>
    </row>
    <row r="1057" spans="1:25" ht="12" customHeight="1">
      <c r="A1057" s="16"/>
      <c r="B1057" s="6"/>
      <c r="C1057" s="6"/>
      <c r="D1057" s="6"/>
      <c r="E1057" s="6"/>
      <c r="F1057" s="6"/>
      <c r="G1057" s="16"/>
      <c r="H1057" s="5"/>
      <c r="I1057" s="16"/>
      <c r="J1057" s="5"/>
      <c r="K1057" s="5"/>
      <c r="L1057" s="5"/>
      <c r="M1057" s="16"/>
      <c r="N1057" s="16"/>
      <c r="O1057" s="16"/>
      <c r="P1057" s="16"/>
      <c r="Q1057" s="16"/>
      <c r="R1057" s="16"/>
      <c r="S1057" s="10"/>
      <c r="T1057" s="16"/>
      <c r="U1057" s="5"/>
      <c r="V1057" s="5"/>
      <c r="W1057" s="5"/>
      <c r="X1057" s="5"/>
      <c r="Y1057" s="5"/>
    </row>
    <row r="1058" spans="1:25" ht="12" customHeight="1">
      <c r="A1058" s="16"/>
      <c r="B1058" s="6"/>
      <c r="C1058" s="6"/>
      <c r="D1058" s="6"/>
      <c r="E1058" s="6"/>
      <c r="F1058" s="6"/>
      <c r="G1058" s="16"/>
      <c r="H1058" s="5"/>
      <c r="I1058" s="16"/>
      <c r="J1058" s="5"/>
      <c r="K1058" s="5"/>
      <c r="L1058" s="5"/>
      <c r="M1058" s="16"/>
      <c r="N1058" s="16"/>
      <c r="O1058" s="16"/>
      <c r="P1058" s="16"/>
      <c r="Q1058" s="16"/>
      <c r="R1058" s="16"/>
      <c r="S1058" s="10"/>
      <c r="T1058" s="16"/>
      <c r="U1058" s="5"/>
      <c r="V1058" s="5"/>
      <c r="W1058" s="5"/>
      <c r="X1058" s="5"/>
      <c r="Y1058" s="5"/>
    </row>
    <row r="1059" spans="1:25" ht="12" customHeigh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5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</row>
    <row r="1060" spans="1:25" ht="12" customHeigh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5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</row>
    <row r="1061" spans="1:25" ht="12" customHeigh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5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</row>
    <row r="1062" spans="1:25" ht="12" customHeigh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5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</row>
    <row r="1063" spans="1:25" ht="12" customHeigh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5"/>
      <c r="N1063" s="8"/>
      <c r="O1063" s="8"/>
      <c r="P1063" s="8"/>
      <c r="Q1063" s="8"/>
      <c r="R1063" s="8"/>
      <c r="S1063" s="8"/>
      <c r="T1063" s="8"/>
      <c r="U1063" s="7"/>
      <c r="V1063" s="7"/>
      <c r="W1063" s="7"/>
      <c r="X1063" s="7"/>
      <c r="Y1063" s="7"/>
    </row>
    <row r="1064" spans="1:25" ht="12" customHeight="1">
      <c r="A1064" s="7"/>
      <c r="B1064" s="7"/>
      <c r="C1064" s="7"/>
      <c r="D1064" s="7"/>
      <c r="E1064" s="7"/>
      <c r="F1064" s="8"/>
      <c r="G1064" s="8"/>
      <c r="H1064" s="8"/>
      <c r="I1064" s="8"/>
      <c r="J1064" s="8"/>
      <c r="K1064" s="8"/>
      <c r="L1064" s="8"/>
      <c r="M1064" s="5"/>
      <c r="N1064" s="8"/>
      <c r="O1064" s="8"/>
      <c r="P1064" s="8"/>
      <c r="Q1064" s="8"/>
      <c r="R1064" s="8"/>
      <c r="S1064" s="8"/>
      <c r="T1064" s="7"/>
      <c r="U1064" s="2"/>
      <c r="V1064" s="2"/>
      <c r="W1064" s="2"/>
      <c r="X1064" s="2"/>
      <c r="Y1064" s="2"/>
    </row>
    <row r="1065" spans="1:25" ht="12" customHeight="1">
      <c r="A1065" s="2"/>
      <c r="B1065" s="2"/>
      <c r="C1065" s="2"/>
      <c r="D1065" s="2"/>
      <c r="E1065" s="2"/>
      <c r="F1065" s="16"/>
      <c r="G1065" s="2"/>
      <c r="H1065" s="2"/>
      <c r="I1065" s="2"/>
      <c r="J1065" s="2"/>
      <c r="K1065" s="2"/>
      <c r="L1065" s="2"/>
      <c r="M1065" s="5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1:25" ht="12" customHeight="1">
      <c r="A1066" s="2"/>
      <c r="B1066" s="2"/>
      <c r="C1066" s="2"/>
      <c r="D1066" s="2"/>
      <c r="E1066" s="2"/>
      <c r="F1066" s="16"/>
      <c r="G1066" s="2"/>
      <c r="H1066" s="2"/>
      <c r="I1066" s="2"/>
      <c r="J1066" s="2"/>
      <c r="K1066" s="2"/>
      <c r="L1066" s="2"/>
      <c r="M1066" s="5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1:25" ht="12" customHeight="1">
      <c r="A1067" s="2"/>
      <c r="B1067" s="2"/>
      <c r="C1067" s="2"/>
      <c r="D1067" s="2"/>
      <c r="E1067" s="2"/>
      <c r="F1067" s="16"/>
      <c r="G1067" s="2"/>
      <c r="H1067" s="2"/>
      <c r="I1067" s="2"/>
      <c r="J1067" s="2"/>
      <c r="K1067" s="2"/>
      <c r="L1067" s="2"/>
      <c r="M1067" s="5"/>
      <c r="N1067" s="2"/>
      <c r="O1067" s="2"/>
      <c r="P1067" s="2"/>
      <c r="Q1067" s="2"/>
      <c r="R1067" s="2"/>
      <c r="S1067" s="2"/>
      <c r="T1067" s="2"/>
      <c r="U1067" s="16"/>
      <c r="V1067" s="16"/>
      <c r="W1067" s="16"/>
      <c r="X1067" s="16"/>
      <c r="Y1067" s="16"/>
    </row>
    <row r="1068" spans="1:25" ht="12" customHeight="1">
      <c r="A1068" s="16"/>
      <c r="B1068" s="6"/>
      <c r="C1068" s="6"/>
      <c r="D1068" s="6"/>
      <c r="E1068" s="6"/>
      <c r="F1068" s="6"/>
      <c r="G1068" s="16"/>
      <c r="H1068" s="5"/>
      <c r="I1068" s="16"/>
      <c r="J1068" s="5"/>
      <c r="K1068" s="5"/>
      <c r="L1068" s="5"/>
      <c r="M1068" s="16"/>
      <c r="N1068" s="16"/>
      <c r="O1068" s="16"/>
      <c r="P1068" s="16"/>
      <c r="Q1068" s="16"/>
      <c r="R1068" s="16"/>
      <c r="S1068" s="78"/>
      <c r="T1068" s="16"/>
      <c r="U1068" s="5"/>
      <c r="V1068" s="5"/>
      <c r="W1068" s="5"/>
      <c r="X1068" s="5"/>
      <c r="Y1068" s="5"/>
    </row>
    <row r="1069" spans="1:25" ht="12" customHeight="1">
      <c r="A1069" s="16"/>
      <c r="B1069" s="6"/>
      <c r="C1069" s="6"/>
      <c r="D1069" s="6"/>
      <c r="E1069" s="6"/>
      <c r="F1069" s="6"/>
      <c r="G1069" s="16"/>
      <c r="H1069" s="5"/>
      <c r="I1069" s="16"/>
      <c r="J1069" s="5"/>
      <c r="K1069" s="5"/>
      <c r="L1069" s="5"/>
      <c r="M1069" s="16"/>
      <c r="N1069" s="16"/>
      <c r="O1069" s="16"/>
      <c r="P1069" s="16"/>
      <c r="Q1069" s="16"/>
      <c r="R1069" s="16"/>
      <c r="S1069" s="10"/>
      <c r="T1069" s="16"/>
      <c r="U1069" s="5"/>
      <c r="V1069" s="5"/>
      <c r="W1069" s="5"/>
      <c r="X1069" s="5"/>
      <c r="Y1069" s="5"/>
    </row>
    <row r="1070" spans="1:25" ht="12" customHeight="1">
      <c r="A1070" s="16"/>
      <c r="B1070" s="6"/>
      <c r="C1070" s="6"/>
      <c r="D1070" s="6"/>
      <c r="E1070" s="6"/>
      <c r="F1070" s="6"/>
      <c r="G1070" s="16"/>
      <c r="H1070" s="5"/>
      <c r="I1070" s="16"/>
      <c r="J1070" s="5"/>
      <c r="K1070" s="5"/>
      <c r="L1070" s="5"/>
      <c r="M1070" s="16"/>
      <c r="N1070" s="16"/>
      <c r="O1070" s="16"/>
      <c r="P1070" s="16"/>
      <c r="Q1070" s="16"/>
      <c r="R1070" s="16"/>
      <c r="S1070" s="10"/>
      <c r="T1070" s="16"/>
      <c r="U1070" s="5"/>
      <c r="V1070" s="5"/>
      <c r="W1070" s="5"/>
      <c r="X1070" s="5"/>
      <c r="Y1070" s="5"/>
    </row>
    <row r="1071" spans="1:25" ht="12" customHeigh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5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</row>
    <row r="1072" spans="1:25" ht="12" customHeigh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5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</row>
    <row r="1073" spans="1:25" ht="12" customHeigh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5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</row>
    <row r="1074" spans="1:25" ht="12" customHeigh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5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</row>
    <row r="1075" spans="1:25" ht="12" customHeight="1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5"/>
      <c r="N1075" s="8"/>
      <c r="O1075" s="8"/>
      <c r="P1075" s="8"/>
      <c r="Q1075" s="8"/>
      <c r="R1075" s="8"/>
      <c r="S1075" s="8"/>
      <c r="T1075" s="8"/>
      <c r="U1075" s="7"/>
      <c r="V1075" s="7"/>
      <c r="W1075" s="7"/>
      <c r="X1075" s="7"/>
      <c r="Y1075" s="7"/>
    </row>
    <row r="1076" spans="1:25" ht="12" customHeight="1">
      <c r="A1076" s="7"/>
      <c r="B1076" s="7"/>
      <c r="C1076" s="7"/>
      <c r="D1076" s="7"/>
      <c r="E1076" s="7"/>
      <c r="F1076" s="8"/>
      <c r="G1076" s="8"/>
      <c r="H1076" s="8"/>
      <c r="I1076" s="8"/>
      <c r="J1076" s="8"/>
      <c r="K1076" s="8"/>
      <c r="L1076" s="8"/>
      <c r="M1076" s="5"/>
      <c r="N1076" s="8"/>
      <c r="O1076" s="8"/>
      <c r="P1076" s="8"/>
      <c r="Q1076" s="8"/>
      <c r="R1076" s="8"/>
      <c r="S1076" s="8"/>
      <c r="T1076" s="7"/>
      <c r="U1076" s="2"/>
      <c r="V1076" s="2"/>
      <c r="W1076" s="2"/>
      <c r="X1076" s="2"/>
      <c r="Y1076" s="2"/>
    </row>
    <row r="1077" spans="1:25" ht="12" customHeight="1">
      <c r="A1077" s="2"/>
      <c r="B1077" s="2"/>
      <c r="C1077" s="2"/>
      <c r="D1077" s="2"/>
      <c r="E1077" s="2"/>
      <c r="F1077" s="16"/>
      <c r="G1077" s="2"/>
      <c r="H1077" s="2"/>
      <c r="I1077" s="2"/>
      <c r="J1077" s="2"/>
      <c r="K1077" s="2"/>
      <c r="L1077" s="2"/>
      <c r="M1077" s="5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spans="1:25" ht="12" customHeight="1">
      <c r="A1078" s="2"/>
      <c r="B1078" s="2"/>
      <c r="C1078" s="2"/>
      <c r="D1078" s="2"/>
      <c r="E1078" s="2"/>
      <c r="F1078" s="16"/>
      <c r="G1078" s="2"/>
      <c r="H1078" s="2"/>
      <c r="I1078" s="2"/>
      <c r="J1078" s="2"/>
      <c r="K1078" s="2"/>
      <c r="L1078" s="2"/>
      <c r="M1078" s="5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spans="1:25" ht="12" customHeight="1">
      <c r="A1079" s="2"/>
      <c r="B1079" s="2"/>
      <c r="C1079" s="2"/>
      <c r="D1079" s="2"/>
      <c r="E1079" s="2"/>
      <c r="F1079" s="16"/>
      <c r="G1079" s="2"/>
      <c r="H1079" s="2"/>
      <c r="I1079" s="2"/>
      <c r="J1079" s="2"/>
      <c r="K1079" s="2"/>
      <c r="L1079" s="2"/>
      <c r="M1079" s="5"/>
      <c r="N1079" s="2"/>
      <c r="O1079" s="2"/>
      <c r="P1079" s="2"/>
      <c r="Q1079" s="2"/>
      <c r="R1079" s="2"/>
      <c r="S1079" s="2"/>
      <c r="T1079" s="2"/>
      <c r="U1079" s="16"/>
      <c r="V1079" s="16"/>
      <c r="W1079" s="16"/>
      <c r="X1079" s="16"/>
      <c r="Y1079" s="16"/>
    </row>
    <row r="1080" spans="1:25" ht="12" customHeight="1">
      <c r="A1080" s="16"/>
      <c r="B1080" s="6"/>
      <c r="C1080" s="6"/>
      <c r="D1080" s="6"/>
      <c r="E1080" s="6"/>
      <c r="F1080" s="6"/>
      <c r="G1080" s="16"/>
      <c r="H1080" s="5"/>
      <c r="I1080" s="16"/>
      <c r="J1080" s="5"/>
      <c r="K1080" s="5"/>
      <c r="L1080" s="5"/>
      <c r="M1080" s="16"/>
      <c r="N1080" s="16"/>
      <c r="O1080" s="16"/>
      <c r="P1080" s="16"/>
      <c r="Q1080" s="16"/>
      <c r="R1080" s="16"/>
      <c r="S1080" s="78"/>
      <c r="T1080" s="16"/>
      <c r="U1080" s="5"/>
      <c r="V1080" s="5"/>
      <c r="W1080" s="5"/>
      <c r="X1080" s="5"/>
      <c r="Y1080" s="5"/>
    </row>
    <row r="1081" spans="1:25" ht="12" customHeight="1">
      <c r="A1081" s="16"/>
      <c r="B1081" s="6"/>
      <c r="C1081" s="6"/>
      <c r="D1081" s="6"/>
      <c r="E1081" s="6"/>
      <c r="F1081" s="6"/>
      <c r="G1081" s="16"/>
      <c r="H1081" s="5"/>
      <c r="I1081" s="16"/>
      <c r="J1081" s="5"/>
      <c r="K1081" s="5"/>
      <c r="L1081" s="5"/>
      <c r="M1081" s="16"/>
      <c r="N1081" s="16"/>
      <c r="O1081" s="16"/>
      <c r="P1081" s="16"/>
      <c r="Q1081" s="16"/>
      <c r="R1081" s="16"/>
      <c r="S1081" s="10"/>
      <c r="T1081" s="16"/>
      <c r="U1081" s="5"/>
      <c r="V1081" s="5"/>
      <c r="W1081" s="5"/>
      <c r="X1081" s="5"/>
      <c r="Y1081" s="5"/>
    </row>
    <row r="1082" spans="1:25" ht="12" customHeight="1">
      <c r="A1082" s="16"/>
      <c r="B1082" s="6"/>
      <c r="C1082" s="6"/>
      <c r="D1082" s="6"/>
      <c r="E1082" s="6"/>
      <c r="F1082" s="6"/>
      <c r="G1082" s="16"/>
      <c r="H1082" s="5"/>
      <c r="I1082" s="16"/>
      <c r="J1082" s="5"/>
      <c r="K1082" s="5"/>
      <c r="L1082" s="5"/>
      <c r="M1082" s="16"/>
      <c r="N1082" s="16"/>
      <c r="O1082" s="16"/>
      <c r="P1082" s="16"/>
      <c r="Q1082" s="16"/>
      <c r="R1082" s="16"/>
      <c r="S1082" s="10"/>
      <c r="T1082" s="16"/>
      <c r="U1082" s="5"/>
      <c r="V1082" s="5"/>
      <c r="W1082" s="5"/>
      <c r="X1082" s="5"/>
      <c r="Y1082" s="5"/>
    </row>
    <row r="1083" spans="1:25" ht="12" customHeight="1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5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</row>
    <row r="1084" spans="1:25" ht="12" customHeight="1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5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</row>
    <row r="1085" spans="1:25" ht="12" customHeight="1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5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</row>
    <row r="1086" spans="1:25" ht="12" customHeight="1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5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</row>
    <row r="1087" spans="1:25" ht="12" customHeight="1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5"/>
      <c r="N1087" s="8"/>
      <c r="O1087" s="8"/>
      <c r="P1087" s="8"/>
      <c r="Q1087" s="8"/>
      <c r="R1087" s="8"/>
      <c r="S1087" s="8"/>
      <c r="T1087" s="8"/>
      <c r="U1087" s="7"/>
      <c r="V1087" s="7"/>
      <c r="W1087" s="7"/>
      <c r="X1087" s="7"/>
      <c r="Y1087" s="7"/>
    </row>
    <row r="1088" spans="1:25" ht="12" customHeight="1">
      <c r="A1088" s="7"/>
      <c r="B1088" s="7"/>
      <c r="C1088" s="7"/>
      <c r="D1088" s="7"/>
      <c r="E1088" s="7"/>
      <c r="F1088" s="8"/>
      <c r="G1088" s="8"/>
      <c r="H1088" s="8"/>
      <c r="I1088" s="8"/>
      <c r="J1088" s="8"/>
      <c r="K1088" s="8"/>
      <c r="L1088" s="8"/>
      <c r="M1088" s="5"/>
      <c r="N1088" s="8"/>
      <c r="O1088" s="8"/>
      <c r="P1088" s="8"/>
      <c r="Q1088" s="8"/>
      <c r="R1088" s="8"/>
      <c r="S1088" s="8"/>
      <c r="T1088" s="7"/>
      <c r="U1088" s="2"/>
      <c r="V1088" s="2"/>
      <c r="W1088" s="2"/>
      <c r="X1088" s="2"/>
      <c r="Y1088" s="2"/>
    </row>
    <row r="1089" spans="1:25" ht="12" customHeight="1">
      <c r="A1089" s="2"/>
      <c r="B1089" s="2"/>
      <c r="C1089" s="2"/>
      <c r="D1089" s="2"/>
      <c r="E1089" s="2"/>
      <c r="F1089" s="16"/>
      <c r="G1089" s="2"/>
      <c r="H1089" s="2"/>
      <c r="I1089" s="2"/>
      <c r="J1089" s="2"/>
      <c r="K1089" s="2"/>
      <c r="L1089" s="2"/>
      <c r="M1089" s="5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spans="1:25" ht="12" customHeight="1">
      <c r="A1090" s="2"/>
      <c r="B1090" s="2"/>
      <c r="C1090" s="2"/>
      <c r="D1090" s="2"/>
      <c r="E1090" s="2"/>
      <c r="F1090" s="16"/>
      <c r="G1090" s="2"/>
      <c r="H1090" s="2"/>
      <c r="I1090" s="2"/>
      <c r="J1090" s="2"/>
      <c r="K1090" s="2"/>
      <c r="L1090" s="2"/>
      <c r="M1090" s="5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spans="1:25" ht="12" customHeight="1">
      <c r="A1091" s="2"/>
      <c r="B1091" s="2"/>
      <c r="C1091" s="2"/>
      <c r="D1091" s="2"/>
      <c r="E1091" s="2"/>
      <c r="F1091" s="16"/>
      <c r="G1091" s="2"/>
      <c r="H1091" s="2"/>
      <c r="I1091" s="2"/>
      <c r="J1091" s="2"/>
      <c r="K1091" s="2"/>
      <c r="L1091" s="2"/>
      <c r="M1091" s="5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spans="1:25" ht="12" customHeight="1">
      <c r="A1092" s="2"/>
      <c r="B1092" s="2"/>
      <c r="C1092" s="2"/>
      <c r="D1092" s="2"/>
      <c r="E1092" s="2"/>
      <c r="F1092" s="16"/>
      <c r="G1092" s="2"/>
      <c r="H1092" s="2"/>
      <c r="I1092" s="2"/>
      <c r="J1092" s="2"/>
      <c r="K1092" s="2"/>
      <c r="L1092" s="2"/>
      <c r="M1092" s="5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spans="1:25" ht="12" customHeight="1">
      <c r="A1093" s="2"/>
      <c r="B1093" s="2"/>
      <c r="C1093" s="2"/>
      <c r="D1093" s="2"/>
      <c r="E1093" s="2"/>
      <c r="F1093" s="16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spans="1:25" ht="12" customHeight="1">
      <c r="A1094" s="2"/>
      <c r="B1094" s="2"/>
      <c r="C1094" s="2"/>
      <c r="D1094" s="2"/>
      <c r="E1094" s="2"/>
      <c r="F1094" s="16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spans="1:25" ht="12" customHeight="1">
      <c r="A1095" s="2"/>
      <c r="B1095" s="2"/>
      <c r="C1095" s="2"/>
      <c r="D1095" s="2"/>
      <c r="E1095" s="2"/>
      <c r="F1095" s="16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spans="1:25" ht="12" customHeight="1">
      <c r="A1096" s="2"/>
      <c r="B1096" s="2"/>
      <c r="C1096" s="2"/>
      <c r="D1096" s="2"/>
      <c r="E1096" s="2"/>
      <c r="F1096" s="16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</row>
    <row r="1097" spans="1:25" ht="12" customHeight="1"/>
    <row r="1098" spans="1:25" ht="12" customHeight="1">
      <c r="A1098" t="s">
        <v>1386</v>
      </c>
      <c r="G1098" t="s">
        <v>25</v>
      </c>
    </row>
    <row r="1099" spans="1:25" ht="12" customHeight="1">
      <c r="A1099" t="s">
        <v>303</v>
      </c>
      <c r="B1099" t="s">
        <v>321</v>
      </c>
      <c r="C1099" t="s">
        <v>304</v>
      </c>
      <c r="D1099" t="s">
        <v>305</v>
      </c>
      <c r="E1099" t="s">
        <v>308</v>
      </c>
      <c r="F1099" t="s">
        <v>309</v>
      </c>
      <c r="G1099" t="s">
        <v>322</v>
      </c>
      <c r="H1099" t="s">
        <v>324</v>
      </c>
      <c r="I1099" t="s">
        <v>1387</v>
      </c>
      <c r="J1099" t="s">
        <v>325</v>
      </c>
      <c r="K1099" t="s">
        <v>340</v>
      </c>
      <c r="L1099" t="s">
        <v>338</v>
      </c>
      <c r="M1099" t="s">
        <v>1388</v>
      </c>
      <c r="N1099" t="s">
        <v>743</v>
      </c>
      <c r="O1099" t="s">
        <v>744</v>
      </c>
      <c r="P1099" t="s">
        <v>745</v>
      </c>
      <c r="Q1099" t="s">
        <v>746</v>
      </c>
      <c r="R1099" t="s">
        <v>1389</v>
      </c>
      <c r="S1099" t="s">
        <v>747</v>
      </c>
      <c r="T1099" t="s">
        <v>748</v>
      </c>
      <c r="U1099" t="s">
        <v>749</v>
      </c>
      <c r="V1099" t="s">
        <v>750</v>
      </c>
      <c r="W1099" t="s">
        <v>326</v>
      </c>
      <c r="X1099" t="s">
        <v>327</v>
      </c>
      <c r="Y1099" t="s">
        <v>551</v>
      </c>
    </row>
    <row r="1100" spans="1:25" ht="12" customHeight="1">
      <c r="A1100" t="s">
        <v>554</v>
      </c>
      <c r="J1100" t="s">
        <v>555</v>
      </c>
      <c r="M1100" t="s">
        <v>1390</v>
      </c>
      <c r="N1100" t="s">
        <v>1390</v>
      </c>
      <c r="O1100" t="s">
        <v>1390</v>
      </c>
      <c r="P1100" t="s">
        <v>1390</v>
      </c>
      <c r="Q1100" t="s">
        <v>1390</v>
      </c>
      <c r="R1100" t="s">
        <v>1391</v>
      </c>
      <c r="S1100" t="s">
        <v>1391</v>
      </c>
      <c r="T1100" t="s">
        <v>1391</v>
      </c>
      <c r="U1100" t="s">
        <v>1391</v>
      </c>
      <c r="V1100" t="s">
        <v>1391</v>
      </c>
      <c r="W1100" t="s">
        <v>1390</v>
      </c>
      <c r="X1100" t="s">
        <v>1390</v>
      </c>
      <c r="Y1100" t="s">
        <v>1390</v>
      </c>
    </row>
    <row r="1101" spans="1:25" ht="12" customHeight="1">
      <c r="C1101" t="s">
        <v>1392</v>
      </c>
      <c r="D1101" t="s">
        <v>1393</v>
      </c>
      <c r="E1101" t="s">
        <v>272</v>
      </c>
      <c r="K1101">
        <v>2006</v>
      </c>
      <c r="L1101">
        <v>25</v>
      </c>
      <c r="W1101">
        <v>0</v>
      </c>
    </row>
    <row r="1102" spans="1:25" ht="12" customHeight="1">
      <c r="F1102" t="s">
        <v>1098</v>
      </c>
    </row>
    <row r="1103" spans="1:25" ht="12" customHeight="1"/>
    <row r="1104" spans="1:25" ht="12" customHeight="1"/>
    <row r="1105" spans="1:12" ht="12" customHeight="1">
      <c r="C1105" t="s">
        <v>1578</v>
      </c>
    </row>
    <row r="1106" spans="1:12" ht="12" customHeight="1">
      <c r="B1106" t="s">
        <v>370</v>
      </c>
      <c r="C1106" t="s">
        <v>478</v>
      </c>
      <c r="D1106" t="s">
        <v>26</v>
      </c>
      <c r="E1106" t="s">
        <v>27</v>
      </c>
      <c r="F1106" t="s">
        <v>28</v>
      </c>
      <c r="G1106" t="s">
        <v>1394</v>
      </c>
      <c r="H1106" t="s">
        <v>29</v>
      </c>
      <c r="I1106" t="s">
        <v>30</v>
      </c>
      <c r="J1106" t="s">
        <v>31</v>
      </c>
    </row>
    <row r="1107" spans="1:12" ht="12" customHeight="1">
      <c r="A1107" t="s">
        <v>597</v>
      </c>
      <c r="B1107" t="str">
        <f t="shared" ref="B1107:B1170" si="1">IF(D1107=VLOOKUP(D1107,$L$1107:$L$1161,1),A1107,"*")</f>
        <v>*</v>
      </c>
      <c r="C1107" t="s">
        <v>371</v>
      </c>
      <c r="D1107" t="s">
        <v>106</v>
      </c>
      <c r="E1107" t="s">
        <v>1395</v>
      </c>
      <c r="L1107" t="s">
        <v>614</v>
      </c>
    </row>
    <row r="1108" spans="1:12" ht="12" customHeight="1">
      <c r="A1108" t="str">
        <f t="shared" ref="A1108:A1127" si="2">IF(C1108="",A1107,C1108)</f>
        <v>NRG</v>
      </c>
      <c r="B1108" t="str">
        <f t="shared" si="1"/>
        <v>*</v>
      </c>
      <c r="D1108" t="s">
        <v>1396</v>
      </c>
      <c r="E1108" t="s">
        <v>1397</v>
      </c>
      <c r="F1108" t="s">
        <v>631</v>
      </c>
      <c r="L1108" t="s">
        <v>651</v>
      </c>
    </row>
    <row r="1109" spans="1:12" ht="12" customHeight="1">
      <c r="A1109" t="str">
        <f t="shared" si="2"/>
        <v>NRG</v>
      </c>
      <c r="B1109" t="str">
        <f t="shared" si="1"/>
        <v>*</v>
      </c>
      <c r="D1109" t="s">
        <v>1025</v>
      </c>
      <c r="E1109" t="s">
        <v>1398</v>
      </c>
      <c r="F1109" t="s">
        <v>631</v>
      </c>
      <c r="L1109" t="s">
        <v>567</v>
      </c>
    </row>
    <row r="1110" spans="1:12" ht="12" customHeight="1">
      <c r="A1110" t="str">
        <f t="shared" si="2"/>
        <v>NRG</v>
      </c>
      <c r="B1110" t="str">
        <f t="shared" si="1"/>
        <v>*</v>
      </c>
      <c r="D1110" t="s">
        <v>381</v>
      </c>
      <c r="E1110" t="s">
        <v>1399</v>
      </c>
      <c r="F1110" t="s">
        <v>631</v>
      </c>
      <c r="L1110" t="s">
        <v>571</v>
      </c>
    </row>
    <row r="1111" spans="1:12" ht="12" customHeight="1">
      <c r="A1111" t="str">
        <f t="shared" si="2"/>
        <v>NRG</v>
      </c>
      <c r="B1111" t="str">
        <f t="shared" si="1"/>
        <v>*</v>
      </c>
      <c r="D1111" t="s">
        <v>1028</v>
      </c>
      <c r="E1111" t="s">
        <v>1400</v>
      </c>
      <c r="F1111" t="s">
        <v>631</v>
      </c>
      <c r="L1111" t="s">
        <v>542</v>
      </c>
    </row>
    <row r="1112" spans="1:12" ht="12" customHeight="1">
      <c r="A1112" t="str">
        <f t="shared" si="2"/>
        <v>NRG</v>
      </c>
      <c r="B1112" t="str">
        <f t="shared" si="1"/>
        <v>*</v>
      </c>
      <c r="D1112" t="s">
        <v>1401</v>
      </c>
      <c r="E1112" t="s">
        <v>1402</v>
      </c>
      <c r="F1112" t="s">
        <v>631</v>
      </c>
      <c r="L1112" t="s">
        <v>562</v>
      </c>
    </row>
    <row r="1113" spans="1:12" ht="12" customHeight="1">
      <c r="A1113" t="str">
        <f t="shared" si="2"/>
        <v>NRG</v>
      </c>
      <c r="B1113" t="str">
        <f t="shared" si="1"/>
        <v>*</v>
      </c>
      <c r="D1113" t="s">
        <v>1031</v>
      </c>
      <c r="E1113" t="s">
        <v>1403</v>
      </c>
      <c r="F1113" t="s">
        <v>631</v>
      </c>
      <c r="L1113" t="s">
        <v>462</v>
      </c>
    </row>
    <row r="1114" spans="1:12" ht="12" customHeight="1">
      <c r="A1114" t="str">
        <f>IF(C1114="",A1113,C1114)</f>
        <v>NRG</v>
      </c>
      <c r="B1114" t="str">
        <f t="shared" si="1"/>
        <v>NRG</v>
      </c>
      <c r="D1114" t="s">
        <v>611</v>
      </c>
      <c r="E1114" t="s">
        <v>611</v>
      </c>
      <c r="F1114" t="s">
        <v>631</v>
      </c>
    </row>
    <row r="1115" spans="1:12" ht="12" customHeight="1">
      <c r="A1115" t="str">
        <f>IF(C1115="",A1113,C1115)</f>
        <v>NRG</v>
      </c>
      <c r="B1115" t="str">
        <f t="shared" si="1"/>
        <v>*</v>
      </c>
      <c r="D1115" t="s">
        <v>962</v>
      </c>
      <c r="E1115" t="s">
        <v>1404</v>
      </c>
      <c r="F1115" t="s">
        <v>631</v>
      </c>
      <c r="H1115" t="s">
        <v>14</v>
      </c>
      <c r="J1115" t="s">
        <v>13</v>
      </c>
      <c r="L1115" t="s">
        <v>572</v>
      </c>
    </row>
    <row r="1116" spans="1:12" ht="12" customHeight="1">
      <c r="A1116" t="str">
        <f t="shared" si="2"/>
        <v>NRG</v>
      </c>
      <c r="B1116" t="str">
        <f t="shared" si="1"/>
        <v>*</v>
      </c>
      <c r="D1116" t="s">
        <v>369</v>
      </c>
      <c r="E1116" t="s">
        <v>1405</v>
      </c>
      <c r="F1116" t="s">
        <v>631</v>
      </c>
      <c r="L1116" t="s">
        <v>565</v>
      </c>
    </row>
    <row r="1117" spans="1:12" ht="12" customHeight="1">
      <c r="A1117" t="str">
        <f t="shared" si="2"/>
        <v>NRG</v>
      </c>
      <c r="B1117" t="str">
        <f t="shared" si="1"/>
        <v>*</v>
      </c>
      <c r="D1117" t="s">
        <v>1036</v>
      </c>
      <c r="E1117" t="s">
        <v>1406</v>
      </c>
      <c r="F1117" t="s">
        <v>631</v>
      </c>
      <c r="L1117" t="s">
        <v>560</v>
      </c>
    </row>
    <row r="1118" spans="1:12" ht="12" customHeight="1">
      <c r="A1118" t="str">
        <f t="shared" si="2"/>
        <v>NRG</v>
      </c>
      <c r="B1118" t="str">
        <f t="shared" si="1"/>
        <v>*</v>
      </c>
      <c r="D1118" t="s">
        <v>162</v>
      </c>
      <c r="E1118" t="s">
        <v>1407</v>
      </c>
      <c r="F1118" t="s">
        <v>631</v>
      </c>
      <c r="H1118" t="s">
        <v>14</v>
      </c>
      <c r="L1118" t="s">
        <v>69</v>
      </c>
    </row>
    <row r="1119" spans="1:12" ht="12" customHeight="1">
      <c r="A1119" t="str">
        <f t="shared" si="2"/>
        <v>NRG</v>
      </c>
      <c r="B1119" t="str">
        <f t="shared" si="1"/>
        <v>*</v>
      </c>
      <c r="D1119" t="s">
        <v>963</v>
      </c>
      <c r="E1119" t="s">
        <v>1408</v>
      </c>
      <c r="F1119" t="s">
        <v>631</v>
      </c>
      <c r="L1119" t="s">
        <v>568</v>
      </c>
    </row>
    <row r="1120" spans="1:12" ht="12" customHeight="1">
      <c r="A1120" t="str">
        <f t="shared" si="2"/>
        <v>NRG</v>
      </c>
      <c r="B1120" t="str">
        <f t="shared" si="1"/>
        <v>*</v>
      </c>
      <c r="D1120" t="s">
        <v>1041</v>
      </c>
      <c r="E1120" t="s">
        <v>1409</v>
      </c>
      <c r="F1120" t="s">
        <v>631</v>
      </c>
      <c r="L1120" t="s">
        <v>613</v>
      </c>
    </row>
    <row r="1121" spans="1:26" ht="12" customHeight="1">
      <c r="A1121" t="str">
        <f t="shared" si="2"/>
        <v>NRG</v>
      </c>
      <c r="B1121" t="str">
        <f t="shared" si="1"/>
        <v>NRG</v>
      </c>
      <c r="D1121" t="s">
        <v>1098</v>
      </c>
      <c r="E1121" t="s">
        <v>1410</v>
      </c>
      <c r="F1121" t="s">
        <v>631</v>
      </c>
      <c r="L1121" t="s">
        <v>283</v>
      </c>
    </row>
    <row r="1122" spans="1:26" ht="12" customHeight="1">
      <c r="A1122" t="str">
        <f t="shared" si="2"/>
        <v>NRG</v>
      </c>
      <c r="B1122" t="str">
        <f t="shared" si="1"/>
        <v>NRG</v>
      </c>
      <c r="D1122" t="s">
        <v>897</v>
      </c>
      <c r="E1122" t="s">
        <v>1411</v>
      </c>
      <c r="F1122" t="s">
        <v>631</v>
      </c>
      <c r="L1122" t="s">
        <v>431</v>
      </c>
    </row>
    <row r="1123" spans="1:26" ht="12" customHeight="1">
      <c r="A1123" t="str">
        <f t="shared" si="2"/>
        <v>NRG</v>
      </c>
      <c r="B1123" t="str">
        <f t="shared" si="1"/>
        <v>NRG</v>
      </c>
      <c r="D1123" t="s">
        <v>898</v>
      </c>
      <c r="E1123" t="s">
        <v>1412</v>
      </c>
      <c r="F1123" t="s">
        <v>631</v>
      </c>
      <c r="L1123" t="s">
        <v>315</v>
      </c>
    </row>
    <row r="1124" spans="1:26" s="21" customFormat="1" ht="12" customHeight="1">
      <c r="A1124" t="str">
        <f t="shared" si="2"/>
        <v>NRG</v>
      </c>
      <c r="B1124" t="str">
        <f t="shared" si="1"/>
        <v>NRG</v>
      </c>
      <c r="C1124"/>
      <c r="D1124" t="s">
        <v>899</v>
      </c>
      <c r="E1124" t="s">
        <v>1413</v>
      </c>
      <c r="F1124" t="s">
        <v>631</v>
      </c>
      <c r="G1124"/>
      <c r="H1124"/>
      <c r="I1124"/>
      <c r="J1124"/>
      <c r="K1124"/>
      <c r="L1124" t="s">
        <v>612</v>
      </c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1:26" s="21" customFormat="1" ht="12" customHeight="1">
      <c r="A1125" t="str">
        <f t="shared" si="2"/>
        <v>NRG</v>
      </c>
      <c r="B1125" t="str">
        <f t="shared" si="1"/>
        <v>NRG</v>
      </c>
      <c r="C1125"/>
      <c r="D1125" t="s">
        <v>1414</v>
      </c>
      <c r="E1125" t="s">
        <v>1415</v>
      </c>
      <c r="F1125" t="s">
        <v>631</v>
      </c>
      <c r="G1125"/>
      <c r="H1125"/>
      <c r="I1125"/>
      <c r="J1125"/>
      <c r="K1125"/>
      <c r="L1125" t="s">
        <v>653</v>
      </c>
      <c r="M1125"/>
      <c r="N1125"/>
      <c r="O1125"/>
      <c r="P1125"/>
      <c r="Q1125"/>
      <c r="R1125"/>
      <c r="S1125"/>
      <c r="T1125"/>
      <c r="U1125"/>
      <c r="V1125"/>
      <c r="W1125"/>
      <c r="X1125"/>
      <c r="Y1125"/>
    </row>
    <row r="1126" spans="1:26" s="21" customFormat="1" ht="12" customHeight="1">
      <c r="A1126" t="str">
        <f t="shared" si="2"/>
        <v>NRG</v>
      </c>
      <c r="B1126" t="str">
        <f t="shared" si="1"/>
        <v>NRG</v>
      </c>
      <c r="C1126"/>
      <c r="D1126" t="s">
        <v>1416</v>
      </c>
      <c r="E1126" t="s">
        <v>1417</v>
      </c>
      <c r="F1126" t="s">
        <v>631</v>
      </c>
      <c r="G1126"/>
      <c r="H1126"/>
      <c r="I1126"/>
      <c r="J1126"/>
      <c r="K1126"/>
      <c r="L1126" t="s">
        <v>1418</v>
      </c>
      <c r="M1126"/>
      <c r="N1126"/>
      <c r="O1126"/>
      <c r="P1126"/>
      <c r="Q1126"/>
      <c r="R1126"/>
      <c r="S1126"/>
      <c r="T1126"/>
      <c r="U1126"/>
      <c r="V1126"/>
      <c r="W1126"/>
      <c r="X1126"/>
      <c r="Y1126"/>
    </row>
    <row r="1127" spans="1:26" ht="12" customHeight="1">
      <c r="A1127" t="str">
        <f t="shared" si="2"/>
        <v>NRG</v>
      </c>
      <c r="B1127" t="str">
        <f t="shared" si="1"/>
        <v>NRG</v>
      </c>
      <c r="D1127" t="s">
        <v>1419</v>
      </c>
      <c r="E1127" t="s">
        <v>1420</v>
      </c>
      <c r="F1127" t="s">
        <v>631</v>
      </c>
      <c r="L1127" t="s">
        <v>311</v>
      </c>
      <c r="Z1127" s="21"/>
    </row>
    <row r="1128" spans="1:26" ht="12" customHeight="1">
      <c r="A1128" t="str">
        <f>IF(C1128="",A1120,C1128)</f>
        <v>NRG</v>
      </c>
      <c r="B1128" t="str">
        <f t="shared" si="1"/>
        <v>*</v>
      </c>
      <c r="D1128" t="s">
        <v>905</v>
      </c>
      <c r="E1128" t="s">
        <v>1421</v>
      </c>
      <c r="F1128" t="s">
        <v>631</v>
      </c>
      <c r="L1128" t="s">
        <v>754</v>
      </c>
    </row>
    <row r="1129" spans="1:26">
      <c r="A1129" t="str">
        <f>IF(C1129="",A1120,C1129)</f>
        <v>ENT</v>
      </c>
      <c r="B1129" t="str">
        <f t="shared" si="1"/>
        <v>*</v>
      </c>
      <c r="C1129" t="s">
        <v>371</v>
      </c>
      <c r="D1129" t="s">
        <v>1422</v>
      </c>
      <c r="E1129" t="s">
        <v>1423</v>
      </c>
      <c r="F1129" t="s">
        <v>631</v>
      </c>
      <c r="H1129" t="s">
        <v>729</v>
      </c>
      <c r="J1129" t="s">
        <v>732</v>
      </c>
      <c r="L1129" t="s">
        <v>897</v>
      </c>
    </row>
    <row r="1130" spans="1:26">
      <c r="A1130" t="str">
        <f t="shared" ref="A1130:A1193" si="3">IF(C1130="",A1129,C1130)</f>
        <v>ENT</v>
      </c>
      <c r="B1130" t="str">
        <f t="shared" si="1"/>
        <v>*</v>
      </c>
      <c r="D1130" t="s">
        <v>957</v>
      </c>
      <c r="E1130" t="s">
        <v>1424</v>
      </c>
      <c r="F1130" t="s">
        <v>631</v>
      </c>
      <c r="H1130" t="s">
        <v>729</v>
      </c>
      <c r="J1130" t="s">
        <v>732</v>
      </c>
      <c r="L1130" t="s">
        <v>899</v>
      </c>
    </row>
    <row r="1131" spans="1:26">
      <c r="A1131" t="str">
        <f t="shared" si="3"/>
        <v>ENT</v>
      </c>
      <c r="B1131" t="str">
        <f t="shared" si="1"/>
        <v>*</v>
      </c>
      <c r="D1131" t="s">
        <v>1060</v>
      </c>
      <c r="E1131" t="s">
        <v>1425</v>
      </c>
      <c r="F1131" t="s">
        <v>631</v>
      </c>
      <c r="H1131" t="s">
        <v>729</v>
      </c>
      <c r="J1131" t="s">
        <v>732</v>
      </c>
      <c r="L1131" t="s">
        <v>898</v>
      </c>
    </row>
    <row r="1132" spans="1:26">
      <c r="A1132" t="str">
        <f t="shared" si="3"/>
        <v>ENT</v>
      </c>
      <c r="B1132" t="str">
        <f t="shared" si="1"/>
        <v>*</v>
      </c>
      <c r="D1132" t="s">
        <v>1087</v>
      </c>
      <c r="E1132" t="s">
        <v>1426</v>
      </c>
      <c r="F1132" t="s">
        <v>631</v>
      </c>
      <c r="H1132" t="s">
        <v>729</v>
      </c>
      <c r="J1132" t="s">
        <v>732</v>
      </c>
      <c r="L1132" t="s">
        <v>1414</v>
      </c>
    </row>
    <row r="1133" spans="1:26">
      <c r="A1133" t="str">
        <f t="shared" si="3"/>
        <v>ENT</v>
      </c>
      <c r="B1133" t="str">
        <f t="shared" si="1"/>
        <v>*</v>
      </c>
      <c r="D1133" t="s">
        <v>1427</v>
      </c>
      <c r="E1133" t="s">
        <v>1428</v>
      </c>
      <c r="F1133" t="s">
        <v>631</v>
      </c>
      <c r="H1133" t="s">
        <v>729</v>
      </c>
      <c r="J1133" t="s">
        <v>732</v>
      </c>
      <c r="L1133" t="s">
        <v>1098</v>
      </c>
    </row>
    <row r="1134" spans="1:26">
      <c r="A1134" t="str">
        <f t="shared" si="3"/>
        <v>ENT</v>
      </c>
      <c r="B1134" t="str">
        <f t="shared" si="1"/>
        <v>*</v>
      </c>
      <c r="D1134" t="s">
        <v>1121</v>
      </c>
      <c r="E1134" t="s">
        <v>1429</v>
      </c>
      <c r="F1134" t="s">
        <v>631</v>
      </c>
      <c r="H1134" t="s">
        <v>729</v>
      </c>
      <c r="J1134" t="s">
        <v>732</v>
      </c>
      <c r="L1134" t="s">
        <v>510</v>
      </c>
    </row>
    <row r="1135" spans="1:26">
      <c r="A1135" t="str">
        <f t="shared" si="3"/>
        <v>ENT</v>
      </c>
      <c r="B1135" t="str">
        <f t="shared" si="1"/>
        <v>*</v>
      </c>
      <c r="D1135" t="s">
        <v>1430</v>
      </c>
      <c r="E1135" t="s">
        <v>1431</v>
      </c>
      <c r="F1135" t="s">
        <v>631</v>
      </c>
      <c r="H1135" t="s">
        <v>729</v>
      </c>
      <c r="J1135" t="s">
        <v>732</v>
      </c>
      <c r="L1135" t="s">
        <v>1419</v>
      </c>
    </row>
    <row r="1136" spans="1:26">
      <c r="A1136" t="str">
        <f t="shared" si="3"/>
        <v>ENT</v>
      </c>
      <c r="B1136" t="str">
        <f t="shared" si="1"/>
        <v>*</v>
      </c>
      <c r="D1136" t="s">
        <v>1432</v>
      </c>
      <c r="E1136" t="s">
        <v>1433</v>
      </c>
      <c r="F1136" t="s">
        <v>631</v>
      </c>
      <c r="H1136" t="s">
        <v>729</v>
      </c>
      <c r="J1136" t="s">
        <v>732</v>
      </c>
      <c r="L1136" t="s">
        <v>611</v>
      </c>
    </row>
    <row r="1137" spans="1:12">
      <c r="A1137" t="str">
        <f t="shared" si="3"/>
        <v>ENT</v>
      </c>
      <c r="B1137" t="str">
        <f t="shared" si="1"/>
        <v>*</v>
      </c>
      <c r="D1137" t="s">
        <v>183</v>
      </c>
      <c r="E1137" t="s">
        <v>109</v>
      </c>
      <c r="F1137" t="s">
        <v>631</v>
      </c>
      <c r="H1137" t="s">
        <v>729</v>
      </c>
      <c r="J1137" t="s">
        <v>732</v>
      </c>
      <c r="L1137" t="s">
        <v>1416</v>
      </c>
    </row>
    <row r="1138" spans="1:12">
      <c r="A1138" t="str">
        <f t="shared" si="3"/>
        <v>ENT</v>
      </c>
      <c r="B1138" t="str">
        <f t="shared" si="1"/>
        <v>*</v>
      </c>
      <c r="D1138" t="s">
        <v>1203</v>
      </c>
      <c r="E1138" t="s">
        <v>1434</v>
      </c>
      <c r="F1138" t="s">
        <v>631</v>
      </c>
      <c r="H1138" t="s">
        <v>729</v>
      </c>
      <c r="J1138" t="s">
        <v>732</v>
      </c>
      <c r="L1138" t="s">
        <v>312</v>
      </c>
    </row>
    <row r="1139" spans="1:12">
      <c r="A1139" t="str">
        <f t="shared" si="3"/>
        <v>ENT</v>
      </c>
      <c r="B1139" t="str">
        <f t="shared" si="1"/>
        <v>*</v>
      </c>
      <c r="D1139" t="s">
        <v>1257</v>
      </c>
      <c r="E1139" t="s">
        <v>1435</v>
      </c>
      <c r="F1139" t="s">
        <v>631</v>
      </c>
      <c r="H1139" t="s">
        <v>729</v>
      </c>
      <c r="J1139" t="s">
        <v>732</v>
      </c>
      <c r="L1139" t="s">
        <v>301</v>
      </c>
    </row>
    <row r="1140" spans="1:12">
      <c r="A1140" t="str">
        <f t="shared" si="3"/>
        <v>ENT</v>
      </c>
      <c r="B1140" t="str">
        <f t="shared" si="1"/>
        <v>*</v>
      </c>
      <c r="D1140" t="s">
        <v>1310</v>
      </c>
      <c r="E1140" t="s">
        <v>1436</v>
      </c>
      <c r="F1140" t="s">
        <v>631</v>
      </c>
      <c r="H1140" t="s">
        <v>729</v>
      </c>
      <c r="J1140" t="s">
        <v>732</v>
      </c>
      <c r="L1140" t="s">
        <v>691</v>
      </c>
    </row>
    <row r="1141" spans="1:12">
      <c r="A1141" t="str">
        <f t="shared" si="3"/>
        <v>ENT</v>
      </c>
      <c r="B1141" t="str">
        <f t="shared" si="1"/>
        <v>*</v>
      </c>
      <c r="D1141" t="s">
        <v>379</v>
      </c>
      <c r="E1141" t="s">
        <v>1437</v>
      </c>
      <c r="F1141" t="s">
        <v>631</v>
      </c>
      <c r="H1141" t="s">
        <v>729</v>
      </c>
      <c r="J1141" t="s">
        <v>732</v>
      </c>
      <c r="L1141" t="s">
        <v>690</v>
      </c>
    </row>
    <row r="1142" spans="1:12">
      <c r="A1142" t="str">
        <f t="shared" si="3"/>
        <v>ENT</v>
      </c>
      <c r="B1142" t="str">
        <f t="shared" si="1"/>
        <v>*</v>
      </c>
      <c r="D1142" t="s">
        <v>1093</v>
      </c>
      <c r="E1142" t="s">
        <v>1438</v>
      </c>
      <c r="F1142" t="s">
        <v>631</v>
      </c>
      <c r="H1142" t="s">
        <v>729</v>
      </c>
      <c r="J1142" t="s">
        <v>732</v>
      </c>
      <c r="L1142" t="s">
        <v>527</v>
      </c>
    </row>
    <row r="1143" spans="1:12">
      <c r="A1143" t="str">
        <f t="shared" si="3"/>
        <v>ENT</v>
      </c>
      <c r="B1143" t="str">
        <f t="shared" si="1"/>
        <v>*</v>
      </c>
      <c r="C1143" t="s">
        <v>371</v>
      </c>
      <c r="D1143" t="s">
        <v>1439</v>
      </c>
      <c r="E1143" t="s">
        <v>1440</v>
      </c>
      <c r="F1143" t="s">
        <v>631</v>
      </c>
      <c r="H1143" t="s">
        <v>729</v>
      </c>
      <c r="J1143" t="s">
        <v>730</v>
      </c>
      <c r="L1143" t="s">
        <v>522</v>
      </c>
    </row>
    <row r="1144" spans="1:12">
      <c r="A1144" t="str">
        <f t="shared" si="3"/>
        <v>ENT</v>
      </c>
      <c r="B1144" t="str">
        <f t="shared" si="1"/>
        <v>*</v>
      </c>
      <c r="D1144" t="s">
        <v>484</v>
      </c>
      <c r="E1144" t="s">
        <v>1441</v>
      </c>
      <c r="F1144" t="s">
        <v>631</v>
      </c>
      <c r="L1144" t="s">
        <v>524</v>
      </c>
    </row>
    <row r="1145" spans="1:12">
      <c r="A1145" t="str">
        <f t="shared" si="3"/>
        <v>ENT</v>
      </c>
      <c r="B1145" t="str">
        <f t="shared" si="1"/>
        <v>*</v>
      </c>
      <c r="D1145" t="s">
        <v>2</v>
      </c>
      <c r="E1145" t="s">
        <v>1442</v>
      </c>
      <c r="F1145" t="s">
        <v>631</v>
      </c>
      <c r="L1145" t="s">
        <v>98</v>
      </c>
    </row>
    <row r="1146" spans="1:12">
      <c r="A1146" t="str">
        <f t="shared" si="3"/>
        <v>ENT</v>
      </c>
      <c r="B1146" t="str">
        <f t="shared" si="1"/>
        <v>*</v>
      </c>
      <c r="D1146" t="s">
        <v>1</v>
      </c>
      <c r="E1146" t="s">
        <v>1443</v>
      </c>
      <c r="F1146" t="s">
        <v>631</v>
      </c>
      <c r="L1146" t="s">
        <v>520</v>
      </c>
    </row>
    <row r="1147" spans="1:12">
      <c r="A1147" t="str">
        <f t="shared" si="3"/>
        <v>ENT</v>
      </c>
      <c r="B1147" t="str">
        <f t="shared" si="1"/>
        <v>*</v>
      </c>
      <c r="D1147" t="s">
        <v>330</v>
      </c>
      <c r="E1147" t="s">
        <v>1444</v>
      </c>
      <c r="F1147" t="s">
        <v>631</v>
      </c>
      <c r="L1147" t="s">
        <v>516</v>
      </c>
    </row>
    <row r="1148" spans="1:12">
      <c r="A1148" t="str">
        <f t="shared" si="3"/>
        <v>ENT</v>
      </c>
      <c r="B1148" t="str">
        <f t="shared" si="1"/>
        <v>*</v>
      </c>
      <c r="C1148" t="s">
        <v>371</v>
      </c>
      <c r="D1148" t="s">
        <v>1445</v>
      </c>
      <c r="E1148" t="s">
        <v>1446</v>
      </c>
      <c r="F1148" t="s">
        <v>631</v>
      </c>
      <c r="H1148" t="s">
        <v>729</v>
      </c>
      <c r="J1148" t="s">
        <v>730</v>
      </c>
      <c r="L1148" t="s">
        <v>518</v>
      </c>
    </row>
    <row r="1149" spans="1:12">
      <c r="A1149" t="str">
        <f t="shared" si="3"/>
        <v>ENT</v>
      </c>
      <c r="B1149" t="str">
        <f t="shared" si="1"/>
        <v>*</v>
      </c>
      <c r="D1149" t="s">
        <v>110</v>
      </c>
      <c r="E1149" t="s">
        <v>1447</v>
      </c>
      <c r="F1149" t="s">
        <v>631</v>
      </c>
      <c r="L1149" t="s">
        <v>514</v>
      </c>
    </row>
    <row r="1150" spans="1:12">
      <c r="A1150" t="str">
        <f t="shared" si="3"/>
        <v>ENT</v>
      </c>
      <c r="B1150" t="str">
        <f t="shared" si="1"/>
        <v>*</v>
      </c>
      <c r="D1150" t="s">
        <v>763</v>
      </c>
      <c r="E1150" t="s">
        <v>1448</v>
      </c>
      <c r="F1150" t="s">
        <v>631</v>
      </c>
      <c r="L1150" t="s">
        <v>526</v>
      </c>
    </row>
    <row r="1151" spans="1:12">
      <c r="A1151" t="str">
        <f t="shared" si="3"/>
        <v>ENT</v>
      </c>
      <c r="B1151" t="str">
        <f t="shared" si="1"/>
        <v>*</v>
      </c>
      <c r="D1151" t="s">
        <v>182</v>
      </c>
      <c r="E1151" t="s">
        <v>1449</v>
      </c>
      <c r="F1151" t="s">
        <v>631</v>
      </c>
      <c r="L1151" t="s">
        <v>512</v>
      </c>
    </row>
    <row r="1152" spans="1:12">
      <c r="A1152" t="str">
        <f t="shared" si="3"/>
        <v>ENT</v>
      </c>
      <c r="B1152" t="str">
        <f t="shared" si="1"/>
        <v>*</v>
      </c>
      <c r="D1152" t="s">
        <v>3</v>
      </c>
      <c r="E1152" t="s">
        <v>1450</v>
      </c>
      <c r="F1152" t="s">
        <v>631</v>
      </c>
      <c r="L1152" t="s">
        <v>314</v>
      </c>
    </row>
    <row r="1153" spans="1:12">
      <c r="A1153" t="str">
        <f t="shared" si="3"/>
        <v>ENT</v>
      </c>
      <c r="B1153" t="str">
        <f t="shared" si="1"/>
        <v>*</v>
      </c>
      <c r="C1153" t="s">
        <v>371</v>
      </c>
      <c r="D1153" t="s">
        <v>1257</v>
      </c>
      <c r="E1153" t="s">
        <v>1451</v>
      </c>
      <c r="F1153" t="s">
        <v>631</v>
      </c>
      <c r="H1153" t="s">
        <v>729</v>
      </c>
      <c r="J1153" t="s">
        <v>730</v>
      </c>
      <c r="L1153" t="s">
        <v>163</v>
      </c>
    </row>
    <row r="1154" spans="1:12">
      <c r="A1154" t="str">
        <f t="shared" si="3"/>
        <v>ENT</v>
      </c>
      <c r="B1154" t="str">
        <f t="shared" si="1"/>
        <v>*</v>
      </c>
      <c r="D1154" t="s">
        <v>626</v>
      </c>
      <c r="E1154" t="s">
        <v>1452</v>
      </c>
      <c r="F1154" t="s">
        <v>631</v>
      </c>
      <c r="L1154" t="s">
        <v>461</v>
      </c>
    </row>
    <row r="1155" spans="1:12">
      <c r="A1155" t="str">
        <f t="shared" si="3"/>
        <v>ENT</v>
      </c>
      <c r="B1155" t="str">
        <f t="shared" si="1"/>
        <v>*</v>
      </c>
      <c r="D1155" t="s">
        <v>625</v>
      </c>
      <c r="E1155" t="s">
        <v>1453</v>
      </c>
      <c r="F1155" t="s">
        <v>631</v>
      </c>
      <c r="L1155" t="s">
        <v>488</v>
      </c>
    </row>
    <row r="1156" spans="1:12">
      <c r="A1156" t="str">
        <f t="shared" si="3"/>
        <v>ENT</v>
      </c>
      <c r="B1156" t="str">
        <f t="shared" si="1"/>
        <v>*</v>
      </c>
      <c r="D1156" t="s">
        <v>452</v>
      </c>
      <c r="E1156" t="s">
        <v>1454</v>
      </c>
      <c r="F1156" t="s">
        <v>631</v>
      </c>
      <c r="L1156" t="s">
        <v>490</v>
      </c>
    </row>
    <row r="1157" spans="1:12">
      <c r="A1157" t="str">
        <f t="shared" si="3"/>
        <v>ENT</v>
      </c>
      <c r="B1157" t="str">
        <f t="shared" si="1"/>
        <v>*</v>
      </c>
      <c r="D1157" t="s">
        <v>331</v>
      </c>
      <c r="E1157" t="s">
        <v>1455</v>
      </c>
      <c r="F1157" t="s">
        <v>631</v>
      </c>
      <c r="L1157" t="s">
        <v>489</v>
      </c>
    </row>
    <row r="1158" spans="1:12">
      <c r="A1158" t="str">
        <f t="shared" si="3"/>
        <v>ENT</v>
      </c>
      <c r="B1158" t="str">
        <f t="shared" si="1"/>
        <v>*</v>
      </c>
      <c r="C1158" t="s">
        <v>371</v>
      </c>
      <c r="D1158" t="s">
        <v>1310</v>
      </c>
      <c r="E1158" t="s">
        <v>1456</v>
      </c>
      <c r="F1158" t="s">
        <v>631</v>
      </c>
      <c r="H1158" t="s">
        <v>729</v>
      </c>
      <c r="J1158" t="s">
        <v>730</v>
      </c>
      <c r="L1158" t="s">
        <v>548</v>
      </c>
    </row>
    <row r="1159" spans="1:12">
      <c r="A1159" t="str">
        <f t="shared" si="3"/>
        <v>ENT</v>
      </c>
      <c r="B1159" t="str">
        <f t="shared" si="1"/>
        <v>*</v>
      </c>
      <c r="D1159" t="s">
        <v>179</v>
      </c>
      <c r="E1159" t="s">
        <v>1457</v>
      </c>
      <c r="F1159" t="s">
        <v>631</v>
      </c>
      <c r="L1159" t="s">
        <v>549</v>
      </c>
    </row>
    <row r="1160" spans="1:12">
      <c r="A1160" t="str">
        <f t="shared" si="3"/>
        <v>ENT</v>
      </c>
      <c r="B1160" t="str">
        <f t="shared" si="1"/>
        <v>*</v>
      </c>
      <c r="D1160" t="s">
        <v>178</v>
      </c>
      <c r="E1160" t="s">
        <v>1458</v>
      </c>
      <c r="F1160" t="s">
        <v>631</v>
      </c>
      <c r="L1160" t="s">
        <v>460</v>
      </c>
    </row>
    <row r="1161" spans="1:12">
      <c r="A1161" t="str">
        <f t="shared" si="3"/>
        <v>ENT</v>
      </c>
      <c r="B1161" t="str">
        <f t="shared" si="1"/>
        <v>*</v>
      </c>
      <c r="D1161" t="s">
        <v>177</v>
      </c>
      <c r="E1161" t="s">
        <v>1459</v>
      </c>
      <c r="F1161" t="s">
        <v>631</v>
      </c>
      <c r="L1161" t="s">
        <v>459</v>
      </c>
    </row>
    <row r="1162" spans="1:12">
      <c r="A1162" t="str">
        <f t="shared" si="3"/>
        <v>ENT</v>
      </c>
      <c r="B1162" t="str">
        <f t="shared" si="1"/>
        <v>*</v>
      </c>
      <c r="D1162" t="s">
        <v>329</v>
      </c>
      <c r="E1162" t="s">
        <v>1460</v>
      </c>
      <c r="F1162" t="s">
        <v>631</v>
      </c>
    </row>
    <row r="1163" spans="1:12">
      <c r="A1163" t="str">
        <f t="shared" si="3"/>
        <v>MAT</v>
      </c>
      <c r="B1163" t="str">
        <f t="shared" si="1"/>
        <v>*</v>
      </c>
      <c r="C1163" t="s">
        <v>654</v>
      </c>
      <c r="D1163" t="s">
        <v>971</v>
      </c>
      <c r="E1163" t="s">
        <v>1461</v>
      </c>
      <c r="F1163" t="s">
        <v>955</v>
      </c>
      <c r="G1163" t="s">
        <v>1462</v>
      </c>
    </row>
    <row r="1164" spans="1:12">
      <c r="A1164" t="str">
        <f t="shared" si="3"/>
        <v>MAT</v>
      </c>
      <c r="B1164" t="str">
        <f t="shared" si="1"/>
        <v>*</v>
      </c>
      <c r="D1164" t="s">
        <v>964</v>
      </c>
      <c r="E1164" t="s">
        <v>1463</v>
      </c>
      <c r="F1164" t="s">
        <v>955</v>
      </c>
      <c r="G1164" t="s">
        <v>1462</v>
      </c>
    </row>
    <row r="1165" spans="1:12">
      <c r="A1165" t="str">
        <f t="shared" si="3"/>
        <v>MAT</v>
      </c>
      <c r="B1165" t="str">
        <f t="shared" si="1"/>
        <v>*</v>
      </c>
      <c r="D1165" t="s">
        <v>994</v>
      </c>
      <c r="E1165" t="s">
        <v>1464</v>
      </c>
      <c r="F1165" t="s">
        <v>955</v>
      </c>
      <c r="G1165" t="s">
        <v>1462</v>
      </c>
    </row>
    <row r="1166" spans="1:12">
      <c r="A1166" t="str">
        <f t="shared" si="3"/>
        <v>MAT</v>
      </c>
      <c r="B1166" t="str">
        <f t="shared" si="1"/>
        <v>*</v>
      </c>
      <c r="D1166" t="s">
        <v>1090</v>
      </c>
      <c r="E1166" t="s">
        <v>1465</v>
      </c>
      <c r="F1166" t="s">
        <v>955</v>
      </c>
      <c r="G1166" t="s">
        <v>1462</v>
      </c>
    </row>
    <row r="1167" spans="1:12">
      <c r="A1167" t="str">
        <f t="shared" si="3"/>
        <v>MAT</v>
      </c>
      <c r="B1167" t="str">
        <f t="shared" si="1"/>
        <v>*</v>
      </c>
      <c r="D1167" t="s">
        <v>1113</v>
      </c>
      <c r="E1167" t="s">
        <v>1466</v>
      </c>
      <c r="F1167" t="s">
        <v>955</v>
      </c>
      <c r="G1167" t="s">
        <v>1462</v>
      </c>
    </row>
    <row r="1168" spans="1:12">
      <c r="A1168" t="str">
        <f t="shared" si="3"/>
        <v>MAT</v>
      </c>
      <c r="B1168" t="str">
        <f t="shared" si="1"/>
        <v>*</v>
      </c>
      <c r="D1168" t="s">
        <v>1116</v>
      </c>
      <c r="E1168" t="s">
        <v>1467</v>
      </c>
      <c r="F1168" t="s">
        <v>955</v>
      </c>
      <c r="G1168" t="s">
        <v>1462</v>
      </c>
    </row>
    <row r="1169" spans="1:7">
      <c r="A1169" t="str">
        <f t="shared" si="3"/>
        <v>MAT</v>
      </c>
      <c r="B1169" t="str">
        <f t="shared" si="1"/>
        <v>*</v>
      </c>
      <c r="D1169" t="s">
        <v>1149</v>
      </c>
      <c r="E1169" t="s">
        <v>1468</v>
      </c>
      <c r="F1169" t="s">
        <v>955</v>
      </c>
      <c r="G1169" t="s">
        <v>1462</v>
      </c>
    </row>
    <row r="1170" spans="1:7">
      <c r="A1170" t="str">
        <f t="shared" si="3"/>
        <v>MAT</v>
      </c>
      <c r="B1170" t="str">
        <f t="shared" si="1"/>
        <v>*</v>
      </c>
      <c r="D1170" t="s">
        <v>1148</v>
      </c>
      <c r="E1170" t="s">
        <v>1469</v>
      </c>
      <c r="F1170" t="s">
        <v>955</v>
      </c>
      <c r="G1170" t="s">
        <v>1462</v>
      </c>
    </row>
    <row r="1171" spans="1:7">
      <c r="A1171" t="str">
        <f t="shared" si="3"/>
        <v>MAT</v>
      </c>
      <c r="B1171" t="str">
        <f t="shared" ref="B1171:B1205" si="4">IF(D1171=VLOOKUP(D1171,$L$1107:$L$1161,1),A1171,"*")</f>
        <v>*</v>
      </c>
      <c r="C1171" t="s">
        <v>654</v>
      </c>
      <c r="D1171" t="s">
        <v>1104</v>
      </c>
      <c r="E1171" t="s">
        <v>1470</v>
      </c>
      <c r="F1171" t="s">
        <v>955</v>
      </c>
      <c r="G1171" t="s">
        <v>1462</v>
      </c>
    </row>
    <row r="1172" spans="1:7">
      <c r="A1172" t="str">
        <f t="shared" si="3"/>
        <v>MAT</v>
      </c>
      <c r="B1172" t="str">
        <f t="shared" si="4"/>
        <v>*</v>
      </c>
      <c r="D1172" t="s">
        <v>1471</v>
      </c>
      <c r="E1172" t="s">
        <v>1472</v>
      </c>
      <c r="F1172" t="s">
        <v>955</v>
      </c>
      <c r="G1172" t="s">
        <v>1462</v>
      </c>
    </row>
    <row r="1173" spans="1:7">
      <c r="A1173" t="str">
        <f t="shared" si="3"/>
        <v>MAT</v>
      </c>
      <c r="B1173" t="str">
        <f t="shared" si="4"/>
        <v>*</v>
      </c>
      <c r="D1173" t="s">
        <v>1473</v>
      </c>
      <c r="E1173" t="s">
        <v>1474</v>
      </c>
      <c r="F1173" t="s">
        <v>955</v>
      </c>
      <c r="G1173" t="s">
        <v>1462</v>
      </c>
    </row>
    <row r="1174" spans="1:7">
      <c r="A1174" t="str">
        <f t="shared" si="3"/>
        <v>MAT</v>
      </c>
      <c r="B1174" t="str">
        <f t="shared" si="4"/>
        <v>*</v>
      </c>
      <c r="D1174" t="s">
        <v>1475</v>
      </c>
      <c r="E1174" t="s">
        <v>1476</v>
      </c>
      <c r="F1174" t="s">
        <v>955</v>
      </c>
      <c r="G1174" t="s">
        <v>1462</v>
      </c>
    </row>
    <row r="1175" spans="1:7">
      <c r="A1175" t="str">
        <f t="shared" si="3"/>
        <v>MAT</v>
      </c>
      <c r="B1175" t="str">
        <f t="shared" si="4"/>
        <v>*</v>
      </c>
      <c r="D1175" t="s">
        <v>1477</v>
      </c>
      <c r="E1175" t="s">
        <v>1478</v>
      </c>
      <c r="F1175" t="s">
        <v>955</v>
      </c>
      <c r="G1175" t="s">
        <v>1462</v>
      </c>
    </row>
    <row r="1176" spans="1:7">
      <c r="A1176" t="str">
        <f t="shared" si="3"/>
        <v>MAT</v>
      </c>
      <c r="B1176" t="str">
        <f t="shared" si="4"/>
        <v>*</v>
      </c>
      <c r="D1176" t="s">
        <v>1479</v>
      </c>
      <c r="E1176" t="s">
        <v>1480</v>
      </c>
      <c r="F1176" t="s">
        <v>955</v>
      </c>
      <c r="G1176" t="s">
        <v>1462</v>
      </c>
    </row>
    <row r="1177" spans="1:7">
      <c r="A1177" t="str">
        <f t="shared" si="3"/>
        <v>MAT</v>
      </c>
      <c r="B1177" t="str">
        <f t="shared" si="4"/>
        <v>*</v>
      </c>
      <c r="D1177" t="s">
        <v>1481</v>
      </c>
      <c r="E1177" t="s">
        <v>1482</v>
      </c>
      <c r="F1177" t="s">
        <v>955</v>
      </c>
      <c r="G1177" t="s">
        <v>1462</v>
      </c>
    </row>
    <row r="1178" spans="1:7">
      <c r="A1178" t="str">
        <f t="shared" si="3"/>
        <v>MAT</v>
      </c>
      <c r="B1178" t="str">
        <f t="shared" si="4"/>
        <v>*</v>
      </c>
      <c r="D1178" t="s">
        <v>1483</v>
      </c>
      <c r="E1178" t="s">
        <v>1484</v>
      </c>
      <c r="F1178" t="s">
        <v>955</v>
      </c>
      <c r="G1178" t="s">
        <v>1462</v>
      </c>
    </row>
    <row r="1179" spans="1:7">
      <c r="A1179" t="str">
        <f t="shared" si="3"/>
        <v>MAT</v>
      </c>
      <c r="B1179" t="str">
        <f t="shared" si="4"/>
        <v>*</v>
      </c>
      <c r="D1179" t="s">
        <v>1485</v>
      </c>
      <c r="E1179" t="s">
        <v>1486</v>
      </c>
      <c r="F1179" t="s">
        <v>955</v>
      </c>
      <c r="G1179" t="s">
        <v>1462</v>
      </c>
    </row>
    <row r="1180" spans="1:7">
      <c r="A1180" t="str">
        <f t="shared" si="3"/>
        <v>MAT</v>
      </c>
      <c r="B1180" t="str">
        <f t="shared" si="4"/>
        <v>*</v>
      </c>
      <c r="D1180" t="s">
        <v>1487</v>
      </c>
      <c r="E1180" t="s">
        <v>1488</v>
      </c>
      <c r="F1180" t="s">
        <v>955</v>
      </c>
      <c r="G1180" t="s">
        <v>1462</v>
      </c>
    </row>
    <row r="1181" spans="1:7">
      <c r="A1181" t="str">
        <f t="shared" si="3"/>
        <v>MAT</v>
      </c>
      <c r="B1181" t="str">
        <f t="shared" si="4"/>
        <v>*</v>
      </c>
      <c r="D1181" t="s">
        <v>1489</v>
      </c>
      <c r="E1181" t="s">
        <v>1490</v>
      </c>
      <c r="F1181" t="s">
        <v>955</v>
      </c>
      <c r="G1181" t="s">
        <v>1462</v>
      </c>
    </row>
    <row r="1182" spans="1:7">
      <c r="A1182" t="str">
        <f t="shared" si="3"/>
        <v>MAT</v>
      </c>
      <c r="B1182" t="str">
        <f t="shared" si="4"/>
        <v>*</v>
      </c>
      <c r="C1182" t="s">
        <v>654</v>
      </c>
      <c r="D1182" t="s">
        <v>1341</v>
      </c>
      <c r="E1182" t="s">
        <v>1491</v>
      </c>
      <c r="F1182" t="s">
        <v>955</v>
      </c>
      <c r="G1182" t="s">
        <v>1462</v>
      </c>
    </row>
    <row r="1183" spans="1:7">
      <c r="A1183" t="str">
        <f t="shared" si="3"/>
        <v>MAT</v>
      </c>
      <c r="B1183" t="str">
        <f t="shared" si="4"/>
        <v>*</v>
      </c>
      <c r="D1183" t="s">
        <v>1339</v>
      </c>
      <c r="E1183" t="s">
        <v>1492</v>
      </c>
      <c r="F1183" t="s">
        <v>955</v>
      </c>
      <c r="G1183" t="s">
        <v>1462</v>
      </c>
    </row>
    <row r="1184" spans="1:7">
      <c r="A1184" t="str">
        <f t="shared" si="3"/>
        <v>MAT</v>
      </c>
      <c r="B1184" t="str">
        <f t="shared" si="4"/>
        <v>*</v>
      </c>
      <c r="D1184" t="s">
        <v>1353</v>
      </c>
      <c r="E1184" t="s">
        <v>1493</v>
      </c>
      <c r="F1184" t="s">
        <v>955</v>
      </c>
      <c r="G1184" t="s">
        <v>1462</v>
      </c>
    </row>
    <row r="1185" spans="1:7">
      <c r="A1185" t="str">
        <f t="shared" si="3"/>
        <v>MAT</v>
      </c>
      <c r="B1185" t="str">
        <f t="shared" si="4"/>
        <v>*</v>
      </c>
      <c r="D1185" t="s">
        <v>1349</v>
      </c>
      <c r="E1185" t="s">
        <v>1494</v>
      </c>
      <c r="F1185" t="s">
        <v>955</v>
      </c>
      <c r="G1185" t="s">
        <v>1462</v>
      </c>
    </row>
    <row r="1186" spans="1:7">
      <c r="A1186" t="str">
        <f t="shared" si="3"/>
        <v>MAT</v>
      </c>
      <c r="B1186" t="str">
        <f t="shared" si="4"/>
        <v>*</v>
      </c>
      <c r="D1186" t="s">
        <v>1330</v>
      </c>
      <c r="E1186" t="s">
        <v>1495</v>
      </c>
      <c r="F1186" t="s">
        <v>955</v>
      </c>
      <c r="G1186" t="s">
        <v>1462</v>
      </c>
    </row>
    <row r="1187" spans="1:7">
      <c r="A1187" t="str">
        <f t="shared" si="3"/>
        <v>MAT</v>
      </c>
      <c r="B1187" t="str">
        <f t="shared" si="4"/>
        <v>*</v>
      </c>
      <c r="D1187" t="s">
        <v>1342</v>
      </c>
      <c r="E1187" t="s">
        <v>1496</v>
      </c>
      <c r="F1187" t="s">
        <v>955</v>
      </c>
      <c r="G1187" t="s">
        <v>1462</v>
      </c>
    </row>
    <row r="1188" spans="1:7">
      <c r="A1188" t="str">
        <f t="shared" si="3"/>
        <v>MAT</v>
      </c>
      <c r="B1188" t="str">
        <f t="shared" si="4"/>
        <v>*</v>
      </c>
      <c r="D1188" t="s">
        <v>1354</v>
      </c>
      <c r="E1188" t="s">
        <v>1497</v>
      </c>
      <c r="F1188" t="s">
        <v>955</v>
      </c>
      <c r="G1188" t="s">
        <v>1462</v>
      </c>
    </row>
    <row r="1189" spans="1:7">
      <c r="A1189" t="str">
        <f t="shared" si="3"/>
        <v>DM</v>
      </c>
      <c r="B1189" t="str">
        <f t="shared" si="4"/>
        <v>*</v>
      </c>
      <c r="C1189" t="s">
        <v>1498</v>
      </c>
      <c r="D1189" t="s">
        <v>958</v>
      </c>
      <c r="E1189" t="s">
        <v>1499</v>
      </c>
      <c r="F1189" t="s">
        <v>955</v>
      </c>
    </row>
    <row r="1190" spans="1:7">
      <c r="A1190" t="str">
        <f t="shared" si="3"/>
        <v>DM</v>
      </c>
      <c r="B1190" t="str">
        <f t="shared" si="4"/>
        <v>*</v>
      </c>
      <c r="D1190" t="s">
        <v>1008</v>
      </c>
      <c r="E1190" t="s">
        <v>1500</v>
      </c>
      <c r="F1190" t="s">
        <v>955</v>
      </c>
    </row>
    <row r="1191" spans="1:7">
      <c r="A1191" t="str">
        <f t="shared" si="3"/>
        <v>DM</v>
      </c>
      <c r="B1191" t="str">
        <f t="shared" si="4"/>
        <v>*</v>
      </c>
      <c r="D1191" t="s">
        <v>1081</v>
      </c>
      <c r="E1191" t="s">
        <v>1501</v>
      </c>
      <c r="F1191" t="s">
        <v>955</v>
      </c>
    </row>
    <row r="1192" spans="1:7">
      <c r="A1192" t="str">
        <f t="shared" si="3"/>
        <v>DM</v>
      </c>
      <c r="B1192" t="str">
        <f t="shared" si="4"/>
        <v>*</v>
      </c>
      <c r="D1192" t="s">
        <v>1101</v>
      </c>
      <c r="E1192" t="s">
        <v>1502</v>
      </c>
      <c r="F1192" t="s">
        <v>955</v>
      </c>
    </row>
    <row r="1193" spans="1:7">
      <c r="A1193" t="str">
        <f t="shared" si="3"/>
        <v>DM</v>
      </c>
      <c r="B1193" t="str">
        <f t="shared" si="4"/>
        <v>*</v>
      </c>
      <c r="D1193" t="s">
        <v>1115</v>
      </c>
      <c r="E1193" t="s">
        <v>1503</v>
      </c>
      <c r="F1193" t="s">
        <v>955</v>
      </c>
    </row>
    <row r="1194" spans="1:7">
      <c r="A1194" t="str">
        <f t="shared" ref="A1194:A1204" si="5">IF(C1194="",A1193,C1194)</f>
        <v>DM</v>
      </c>
      <c r="B1194" t="str">
        <f t="shared" si="4"/>
        <v>*</v>
      </c>
      <c r="D1194" t="s">
        <v>1128</v>
      </c>
      <c r="E1194" t="s">
        <v>1504</v>
      </c>
      <c r="F1194" t="s">
        <v>955</v>
      </c>
    </row>
    <row r="1195" spans="1:7">
      <c r="A1195" t="str">
        <f t="shared" si="5"/>
        <v>DM</v>
      </c>
      <c r="B1195" t="str">
        <f t="shared" si="4"/>
        <v>*</v>
      </c>
      <c r="D1195" t="s">
        <v>1136</v>
      </c>
      <c r="E1195" t="s">
        <v>1505</v>
      </c>
      <c r="F1195" t="s">
        <v>955</v>
      </c>
    </row>
    <row r="1196" spans="1:7">
      <c r="A1196" t="str">
        <f t="shared" si="5"/>
        <v>DM</v>
      </c>
      <c r="B1196" t="str">
        <f t="shared" si="4"/>
        <v>*</v>
      </c>
      <c r="D1196" t="s">
        <v>1506</v>
      </c>
      <c r="E1196" t="s">
        <v>1507</v>
      </c>
      <c r="F1196" t="s">
        <v>955</v>
      </c>
    </row>
    <row r="1197" spans="1:7">
      <c r="A1197" t="str">
        <f t="shared" si="5"/>
        <v>DM</v>
      </c>
      <c r="B1197" t="str">
        <f t="shared" si="4"/>
        <v>*</v>
      </c>
      <c r="D1197" t="s">
        <v>1157</v>
      </c>
      <c r="E1197" t="s">
        <v>1508</v>
      </c>
      <c r="F1197" t="s">
        <v>955</v>
      </c>
    </row>
    <row r="1198" spans="1:7">
      <c r="A1198" t="str">
        <f t="shared" si="5"/>
        <v>DM</v>
      </c>
      <c r="B1198" t="str">
        <f t="shared" si="4"/>
        <v>*</v>
      </c>
      <c r="D1198" t="s">
        <v>1329</v>
      </c>
      <c r="E1198" t="s">
        <v>1509</v>
      </c>
      <c r="F1198" t="s">
        <v>955</v>
      </c>
    </row>
    <row r="1199" spans="1:7">
      <c r="A1199" t="str">
        <f t="shared" si="5"/>
        <v>DM</v>
      </c>
      <c r="B1199" t="str">
        <f t="shared" si="4"/>
        <v>*</v>
      </c>
      <c r="D1199" t="s">
        <v>1338</v>
      </c>
      <c r="E1199" t="s">
        <v>1510</v>
      </c>
      <c r="F1199" t="s">
        <v>955</v>
      </c>
    </row>
    <row r="1200" spans="1:7" s="94" customFormat="1">
      <c r="A1200" s="94" t="s">
        <v>1498</v>
      </c>
      <c r="B1200" s="94" t="s">
        <v>453</v>
      </c>
      <c r="D1200" s="94" t="s">
        <v>1619</v>
      </c>
      <c r="E1200" s="94" t="s">
        <v>1952</v>
      </c>
      <c r="F1200" s="94" t="s">
        <v>955</v>
      </c>
    </row>
    <row r="1201" spans="1:25" s="94" customFormat="1">
      <c r="A1201" s="94" t="s">
        <v>1498</v>
      </c>
      <c r="B1201" s="94" t="s">
        <v>453</v>
      </c>
      <c r="D1201" s="94" t="s">
        <v>1812</v>
      </c>
      <c r="E1201" s="94" t="s">
        <v>1767</v>
      </c>
      <c r="F1201" s="94" t="s">
        <v>955</v>
      </c>
    </row>
    <row r="1202" spans="1:25">
      <c r="A1202" t="str">
        <f>IF(C1202="",A1199,C1202)</f>
        <v>ENV</v>
      </c>
      <c r="B1202" t="str">
        <f t="shared" si="4"/>
        <v>*</v>
      </c>
      <c r="C1202" t="s">
        <v>557</v>
      </c>
      <c r="D1202" t="s">
        <v>761</v>
      </c>
      <c r="E1202" t="s">
        <v>1511</v>
      </c>
      <c r="F1202" t="s">
        <v>282</v>
      </c>
    </row>
    <row r="1203" spans="1:25">
      <c r="A1203" t="str">
        <f t="shared" si="5"/>
        <v>ENV</v>
      </c>
      <c r="B1203" t="str">
        <f t="shared" si="4"/>
        <v>*</v>
      </c>
      <c r="D1203" t="s">
        <v>1512</v>
      </c>
      <c r="E1203" t="s">
        <v>1513</v>
      </c>
      <c r="F1203" t="s">
        <v>1514</v>
      </c>
    </row>
    <row r="1204" spans="1:25">
      <c r="A1204" t="str">
        <f t="shared" si="5"/>
        <v>ENV</v>
      </c>
      <c r="B1204" t="str">
        <f t="shared" si="4"/>
        <v>*</v>
      </c>
      <c r="C1204" t="s">
        <v>557</v>
      </c>
      <c r="D1204" t="s">
        <v>1515</v>
      </c>
      <c r="E1204" t="s">
        <v>1516</v>
      </c>
      <c r="F1204" t="s">
        <v>282</v>
      </c>
    </row>
    <row r="1205" spans="1:25">
      <c r="B1205" t="str">
        <f t="shared" si="4"/>
        <v>*</v>
      </c>
      <c r="D1205" t="s">
        <v>941</v>
      </c>
      <c r="E1205" t="s">
        <v>942</v>
      </c>
      <c r="F1205" t="s">
        <v>631</v>
      </c>
      <c r="G1205" t="s">
        <v>627</v>
      </c>
      <c r="H1205" t="s">
        <v>943</v>
      </c>
    </row>
    <row r="1206" spans="1:25">
      <c r="A1206" s="21" t="s">
        <v>654</v>
      </c>
      <c r="B1206" s="21" t="str">
        <f t="shared" ref="B1206" si="6">IF(D1206=VLOOKUP(D1206,$L$1107:$L$1161,1),A1206,"*")</f>
        <v>*</v>
      </c>
      <c r="C1206" s="21" t="str">
        <f>C1182</f>
        <v>MAT</v>
      </c>
      <c r="D1206" s="21" t="s">
        <v>1617</v>
      </c>
      <c r="E1206" s="21" t="s">
        <v>1949</v>
      </c>
      <c r="F1206" s="21" t="s">
        <v>955</v>
      </c>
      <c r="G1206" s="21" t="s">
        <v>1462</v>
      </c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</row>
    <row r="1207" spans="1:25">
      <c r="A1207" s="21" t="s">
        <v>654</v>
      </c>
      <c r="B1207" s="21" t="str">
        <f t="shared" ref="B1207:B1209" si="7">IF(D1207=VLOOKUP(D1207,$L$1107:$L$1161,1),A1207,"*")</f>
        <v>*</v>
      </c>
      <c r="C1207" s="21" t="str">
        <f>C1206</f>
        <v>MAT</v>
      </c>
      <c r="D1207" s="21" t="s">
        <v>1623</v>
      </c>
      <c r="E1207" s="21" t="s">
        <v>1737</v>
      </c>
      <c r="F1207" s="21" t="s">
        <v>955</v>
      </c>
      <c r="G1207" s="21" t="s">
        <v>1462</v>
      </c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</row>
    <row r="1208" spans="1:25">
      <c r="A1208" s="21" t="s">
        <v>654</v>
      </c>
      <c r="B1208" s="21" t="str">
        <f t="shared" si="7"/>
        <v>*</v>
      </c>
      <c r="C1208" s="21" t="str">
        <f>C1207</f>
        <v>MAT</v>
      </c>
      <c r="D1208" s="21" t="s">
        <v>1665</v>
      </c>
      <c r="E1208" s="21" t="s">
        <v>1741</v>
      </c>
      <c r="F1208" s="21" t="s">
        <v>955</v>
      </c>
      <c r="G1208" s="21" t="s">
        <v>1462</v>
      </c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</row>
    <row r="1209" spans="1:25" s="94" customFormat="1">
      <c r="A1209" s="94" t="s">
        <v>654</v>
      </c>
      <c r="B1209" s="94" t="str">
        <f t="shared" si="7"/>
        <v>*</v>
      </c>
      <c r="C1209" s="94" t="s">
        <v>654</v>
      </c>
      <c r="D1209" s="94" t="s">
        <v>1927</v>
      </c>
      <c r="E1209" s="94" t="s">
        <v>1948</v>
      </c>
      <c r="F1209" s="94" t="s">
        <v>955</v>
      </c>
      <c r="G1209" s="94" t="s">
        <v>1462</v>
      </c>
    </row>
    <row r="1210" spans="1:25" s="94" customFormat="1">
      <c r="A1210" s="94" t="s">
        <v>654</v>
      </c>
      <c r="B1210" s="94" t="str">
        <f t="shared" ref="B1210:B1211" si="8">IF(D1210=VLOOKUP(D1210,$L$1107:$L$1161,1),A1210,"*")</f>
        <v>*</v>
      </c>
      <c r="C1210" s="94" t="s">
        <v>654</v>
      </c>
      <c r="D1210" s="94" t="s">
        <v>1940</v>
      </c>
      <c r="E1210" s="94" t="s">
        <v>1950</v>
      </c>
      <c r="F1210" s="94" t="s">
        <v>955</v>
      </c>
      <c r="G1210" s="94" t="s">
        <v>1462</v>
      </c>
    </row>
    <row r="1211" spans="1:25" s="94" customFormat="1">
      <c r="A1211" s="94" t="s">
        <v>654</v>
      </c>
      <c r="B1211" s="94" t="str">
        <f t="shared" si="8"/>
        <v>*</v>
      </c>
      <c r="C1211" s="94" t="s">
        <v>654</v>
      </c>
      <c r="D1211" s="94" t="s">
        <v>1947</v>
      </c>
      <c r="E1211" s="94" t="s">
        <v>1951</v>
      </c>
      <c r="F1211" s="94" t="s">
        <v>955</v>
      </c>
      <c r="G1211" s="94" t="s">
        <v>1462</v>
      </c>
    </row>
    <row r="1212" spans="1:25">
      <c r="A1212" s="94" t="s">
        <v>1498</v>
      </c>
      <c r="B1212" t="s">
        <v>453</v>
      </c>
      <c r="C1212" s="94" t="s">
        <v>1498</v>
      </c>
      <c r="D1212" s="94" t="s">
        <v>2022</v>
      </c>
      <c r="E1212" s="94" t="s">
        <v>2024</v>
      </c>
      <c r="F1212" s="94" t="s">
        <v>2012</v>
      </c>
    </row>
    <row r="1213" spans="1:25">
      <c r="A1213" s="94" t="s">
        <v>1498</v>
      </c>
      <c r="B1213" t="s">
        <v>453</v>
      </c>
      <c r="C1213" s="94" t="s">
        <v>1498</v>
      </c>
      <c r="D1213" s="94" t="s">
        <v>2023</v>
      </c>
      <c r="E1213" s="94" t="s">
        <v>2024</v>
      </c>
      <c r="F1213" s="94" t="s">
        <v>2012</v>
      </c>
    </row>
    <row r="1214" spans="1:25">
      <c r="A1214" s="94" t="s">
        <v>1498</v>
      </c>
      <c r="B1214" t="s">
        <v>453</v>
      </c>
      <c r="C1214" s="94" t="s">
        <v>1498</v>
      </c>
      <c r="D1214" s="94" t="s">
        <v>2025</v>
      </c>
      <c r="E1214" s="94" t="s">
        <v>2024</v>
      </c>
      <c r="F1214" s="94" t="s">
        <v>2012</v>
      </c>
    </row>
    <row r="1218" spans="2:9">
      <c r="B1218" t="s">
        <v>399</v>
      </c>
    </row>
    <row r="1219" spans="2:9">
      <c r="B1219" t="s">
        <v>303</v>
      </c>
      <c r="C1219" t="s">
        <v>304</v>
      </c>
      <c r="D1219" t="s">
        <v>305</v>
      </c>
      <c r="E1219" t="s">
        <v>400</v>
      </c>
      <c r="F1219" t="s">
        <v>401</v>
      </c>
      <c r="G1219" t="s">
        <v>402</v>
      </c>
      <c r="H1219" t="s">
        <v>403</v>
      </c>
      <c r="I1219" t="s">
        <v>404</v>
      </c>
    </row>
    <row r="1220" spans="2:9">
      <c r="B1220" t="s">
        <v>1517</v>
      </c>
      <c r="C1220" t="s">
        <v>953</v>
      </c>
      <c r="D1220" t="s">
        <v>954</v>
      </c>
      <c r="E1220" t="s">
        <v>955</v>
      </c>
      <c r="F1220" t="s">
        <v>463</v>
      </c>
      <c r="I1220" t="s">
        <v>405</v>
      </c>
    </row>
    <row r="1221" spans="2:9">
      <c r="B1221" t="s">
        <v>1517</v>
      </c>
      <c r="C1221" t="s">
        <v>1006</v>
      </c>
      <c r="D1221" t="s">
        <v>1007</v>
      </c>
      <c r="E1221" t="s">
        <v>955</v>
      </c>
      <c r="F1221" t="s">
        <v>463</v>
      </c>
      <c r="I1221" t="s">
        <v>405</v>
      </c>
    </row>
    <row r="1222" spans="2:9">
      <c r="B1222" t="s">
        <v>1517</v>
      </c>
      <c r="C1222" t="s">
        <v>1009</v>
      </c>
      <c r="D1222" t="s">
        <v>1010</v>
      </c>
      <c r="E1222" t="s">
        <v>955</v>
      </c>
      <c r="F1222" t="s">
        <v>463</v>
      </c>
      <c r="I1222" t="s">
        <v>405</v>
      </c>
    </row>
    <row r="1223" spans="2:9">
      <c r="B1223" t="s">
        <v>1517</v>
      </c>
      <c r="C1223" t="s">
        <v>1012</v>
      </c>
      <c r="D1223" t="s">
        <v>1013</v>
      </c>
      <c r="E1223" t="s">
        <v>955</v>
      </c>
      <c r="F1223" t="s">
        <v>463</v>
      </c>
      <c r="I1223" t="s">
        <v>405</v>
      </c>
    </row>
    <row r="1224" spans="2:9">
      <c r="B1224" t="s">
        <v>1517</v>
      </c>
      <c r="C1224" t="s">
        <v>1014</v>
      </c>
      <c r="D1224" t="s">
        <v>1015</v>
      </c>
      <c r="E1224" t="s">
        <v>955</v>
      </c>
      <c r="F1224" t="s">
        <v>463</v>
      </c>
      <c r="I1224" t="s">
        <v>405</v>
      </c>
    </row>
    <row r="1225" spans="2:9">
      <c r="B1225" t="s">
        <v>1517</v>
      </c>
      <c r="C1225" t="s">
        <v>1016</v>
      </c>
      <c r="D1225" t="s">
        <v>1017</v>
      </c>
      <c r="E1225" t="s">
        <v>955</v>
      </c>
      <c r="F1225" t="s">
        <v>463</v>
      </c>
      <c r="I1225" t="s">
        <v>405</v>
      </c>
    </row>
    <row r="1226" spans="2:9">
      <c r="B1226" t="s">
        <v>1517</v>
      </c>
      <c r="C1226" t="s">
        <v>1077</v>
      </c>
      <c r="D1226" t="s">
        <v>1078</v>
      </c>
      <c r="E1226" t="s">
        <v>955</v>
      </c>
      <c r="F1226" t="s">
        <v>463</v>
      </c>
      <c r="I1226" t="s">
        <v>405</v>
      </c>
    </row>
    <row r="1227" spans="2:9">
      <c r="B1227" t="s">
        <v>1517</v>
      </c>
      <c r="C1227" t="s">
        <v>1082</v>
      </c>
      <c r="D1227" t="s">
        <v>1083</v>
      </c>
      <c r="E1227" t="s">
        <v>955</v>
      </c>
      <c r="F1227" t="s">
        <v>463</v>
      </c>
      <c r="I1227" t="s">
        <v>405</v>
      </c>
    </row>
    <row r="1228" spans="2:9">
      <c r="B1228" t="s">
        <v>1517</v>
      </c>
      <c r="C1228" t="s">
        <v>1085</v>
      </c>
      <c r="D1228" t="s">
        <v>1086</v>
      </c>
      <c r="E1228" t="s">
        <v>955</v>
      </c>
      <c r="F1228" t="s">
        <v>463</v>
      </c>
      <c r="I1228" t="s">
        <v>405</v>
      </c>
    </row>
    <row r="1229" spans="2:9">
      <c r="B1229" t="s">
        <v>1517</v>
      </c>
      <c r="C1229" t="s">
        <v>1099</v>
      </c>
      <c r="D1229" t="s">
        <v>1100</v>
      </c>
      <c r="E1229" t="s">
        <v>955</v>
      </c>
      <c r="F1229" t="s">
        <v>463</v>
      </c>
      <c r="I1229" t="s">
        <v>405</v>
      </c>
    </row>
    <row r="1230" spans="2:9">
      <c r="B1230" t="s">
        <v>1517</v>
      </c>
      <c r="C1230" t="s">
        <v>1111</v>
      </c>
      <c r="D1230" t="s">
        <v>1112</v>
      </c>
      <c r="E1230" t="s">
        <v>955</v>
      </c>
      <c r="F1230" t="s">
        <v>463</v>
      </c>
      <c r="I1230" t="s">
        <v>405</v>
      </c>
    </row>
    <row r="1231" spans="2:9">
      <c r="B1231" t="s">
        <v>1517</v>
      </c>
      <c r="C1231" t="s">
        <v>1126</v>
      </c>
      <c r="D1231" t="s">
        <v>1127</v>
      </c>
      <c r="E1231" t="s">
        <v>955</v>
      </c>
      <c r="F1231" t="s">
        <v>463</v>
      </c>
      <c r="I1231" t="s">
        <v>405</v>
      </c>
    </row>
    <row r="1232" spans="2:9">
      <c r="B1232" t="s">
        <v>1517</v>
      </c>
      <c r="C1232" t="s">
        <v>1130</v>
      </c>
      <c r="D1232" t="s">
        <v>1518</v>
      </c>
      <c r="E1232" t="s">
        <v>955</v>
      </c>
      <c r="F1232" t="s">
        <v>463</v>
      </c>
      <c r="I1232" t="s">
        <v>405</v>
      </c>
    </row>
    <row r="1233" spans="2:9">
      <c r="B1233" t="s">
        <v>1517</v>
      </c>
      <c r="C1233" t="s">
        <v>1132</v>
      </c>
      <c r="D1233" t="s">
        <v>1133</v>
      </c>
      <c r="E1233" t="s">
        <v>463</v>
      </c>
      <c r="F1233" t="s">
        <v>955</v>
      </c>
      <c r="I1233" t="s">
        <v>405</v>
      </c>
    </row>
    <row r="1234" spans="2:9">
      <c r="B1234" t="s">
        <v>1517</v>
      </c>
      <c r="C1234" t="s">
        <v>1134</v>
      </c>
      <c r="D1234" t="s">
        <v>1135</v>
      </c>
      <c r="E1234" t="s">
        <v>955</v>
      </c>
      <c r="F1234" t="s">
        <v>463</v>
      </c>
      <c r="I1234" t="s">
        <v>405</v>
      </c>
    </row>
    <row r="1235" spans="2:9">
      <c r="B1235" t="s">
        <v>1517</v>
      </c>
      <c r="C1235" t="s">
        <v>1138</v>
      </c>
      <c r="D1235" t="s">
        <v>1519</v>
      </c>
      <c r="E1235" t="s">
        <v>955</v>
      </c>
      <c r="F1235" t="s">
        <v>463</v>
      </c>
      <c r="I1235" t="s">
        <v>405</v>
      </c>
    </row>
    <row r="1236" spans="2:9">
      <c r="B1236" t="s">
        <v>1517</v>
      </c>
      <c r="C1236" t="s">
        <v>1142</v>
      </c>
      <c r="D1236" t="s">
        <v>1143</v>
      </c>
      <c r="E1236" t="s">
        <v>463</v>
      </c>
      <c r="F1236" t="s">
        <v>955</v>
      </c>
      <c r="I1236" t="s">
        <v>405</v>
      </c>
    </row>
    <row r="1237" spans="2:9">
      <c r="B1237" t="s">
        <v>1517</v>
      </c>
      <c r="C1237" t="s">
        <v>1144</v>
      </c>
      <c r="D1237" t="s">
        <v>1145</v>
      </c>
      <c r="E1237" t="s">
        <v>955</v>
      </c>
      <c r="F1237" t="s">
        <v>463</v>
      </c>
      <c r="I1237" t="s">
        <v>405</v>
      </c>
    </row>
    <row r="1238" spans="2:9">
      <c r="B1238" t="s">
        <v>1517</v>
      </c>
      <c r="C1238" t="s">
        <v>1150</v>
      </c>
      <c r="D1238" t="s">
        <v>1151</v>
      </c>
      <c r="E1238" t="s">
        <v>955</v>
      </c>
      <c r="F1238" t="s">
        <v>463</v>
      </c>
      <c r="I1238" t="s">
        <v>405</v>
      </c>
    </row>
    <row r="1239" spans="2:9">
      <c r="B1239" t="s">
        <v>1517</v>
      </c>
      <c r="C1239" t="s">
        <v>1152</v>
      </c>
      <c r="D1239" t="s">
        <v>1153</v>
      </c>
      <c r="E1239" t="s">
        <v>463</v>
      </c>
      <c r="F1239" t="s">
        <v>955</v>
      </c>
      <c r="I1239" t="s">
        <v>405</v>
      </c>
    </row>
    <row r="1240" spans="2:9">
      <c r="B1240" t="s">
        <v>1517</v>
      </c>
      <c r="C1240" t="s">
        <v>1154</v>
      </c>
      <c r="D1240" t="s">
        <v>1155</v>
      </c>
      <c r="E1240" t="s">
        <v>955</v>
      </c>
      <c r="F1240" t="s">
        <v>463</v>
      </c>
      <c r="I1240" t="s">
        <v>405</v>
      </c>
    </row>
    <row r="1241" spans="2:9">
      <c r="B1241" t="s">
        <v>1517</v>
      </c>
      <c r="C1241" t="s">
        <v>1327</v>
      </c>
      <c r="D1241" t="s">
        <v>1328</v>
      </c>
      <c r="E1241" t="s">
        <v>955</v>
      </c>
      <c r="F1241" t="s">
        <v>463</v>
      </c>
      <c r="I1241" t="s">
        <v>405</v>
      </c>
    </row>
    <row r="1242" spans="2:9">
      <c r="B1242" t="s">
        <v>1517</v>
      </c>
      <c r="C1242" t="s">
        <v>1331</v>
      </c>
      <c r="D1242" t="s">
        <v>1332</v>
      </c>
      <c r="E1242" t="s">
        <v>955</v>
      </c>
      <c r="F1242" t="s">
        <v>463</v>
      </c>
      <c r="I1242" t="s">
        <v>405</v>
      </c>
    </row>
    <row r="1243" spans="2:9">
      <c r="B1243" t="s">
        <v>1517</v>
      </c>
      <c r="C1243" t="s">
        <v>1334</v>
      </c>
      <c r="D1243" t="s">
        <v>1521</v>
      </c>
      <c r="E1243" t="s">
        <v>463</v>
      </c>
      <c r="F1243" t="s">
        <v>955</v>
      </c>
      <c r="I1243" t="s">
        <v>405</v>
      </c>
    </row>
    <row r="1244" spans="2:9">
      <c r="B1244" t="s">
        <v>1517</v>
      </c>
      <c r="C1244" t="s">
        <v>1336</v>
      </c>
      <c r="D1244" t="s">
        <v>1337</v>
      </c>
      <c r="E1244" t="s">
        <v>955</v>
      </c>
      <c r="F1244" t="s">
        <v>463</v>
      </c>
      <c r="I1244" t="s">
        <v>405</v>
      </c>
    </row>
    <row r="1245" spans="2:9">
      <c r="B1245" t="s">
        <v>1517</v>
      </c>
      <c r="C1245" t="s">
        <v>1343</v>
      </c>
      <c r="D1245" t="s">
        <v>1344</v>
      </c>
      <c r="E1245" t="s">
        <v>955</v>
      </c>
      <c r="F1245" t="s">
        <v>463</v>
      </c>
      <c r="I1245" t="s">
        <v>405</v>
      </c>
    </row>
    <row r="1246" spans="2:9">
      <c r="B1246" t="s">
        <v>1517</v>
      </c>
      <c r="C1246" t="s">
        <v>1345</v>
      </c>
      <c r="D1246" t="s">
        <v>1346</v>
      </c>
      <c r="E1246" t="s">
        <v>955</v>
      </c>
      <c r="F1246" t="s">
        <v>463</v>
      </c>
      <c r="I1246" t="s">
        <v>1522</v>
      </c>
    </row>
    <row r="1247" spans="2:9">
      <c r="B1247" t="s">
        <v>1523</v>
      </c>
      <c r="C1247" t="s">
        <v>965</v>
      </c>
      <c r="D1247" t="s">
        <v>966</v>
      </c>
      <c r="E1247" t="s">
        <v>955</v>
      </c>
      <c r="F1247" t="s">
        <v>463</v>
      </c>
      <c r="I1247" t="s">
        <v>405</v>
      </c>
    </row>
    <row r="1248" spans="2:9">
      <c r="B1248" t="s">
        <v>1523</v>
      </c>
      <c r="C1248" t="s">
        <v>972</v>
      </c>
      <c r="D1248" t="s">
        <v>973</v>
      </c>
      <c r="E1248" t="s">
        <v>955</v>
      </c>
      <c r="F1248" t="s">
        <v>463</v>
      </c>
      <c r="I1248" t="s">
        <v>405</v>
      </c>
    </row>
    <row r="1249" spans="2:9">
      <c r="B1249" t="s">
        <v>1523</v>
      </c>
      <c r="C1249" t="s">
        <v>977</v>
      </c>
      <c r="D1249" t="s">
        <v>978</v>
      </c>
      <c r="E1249" t="s">
        <v>955</v>
      </c>
      <c r="F1249" t="s">
        <v>463</v>
      </c>
      <c r="I1249" t="s">
        <v>405</v>
      </c>
    </row>
    <row r="1250" spans="2:9">
      <c r="B1250" t="s">
        <v>1523</v>
      </c>
      <c r="C1250" t="s">
        <v>982</v>
      </c>
      <c r="D1250" t="s">
        <v>983</v>
      </c>
      <c r="E1250" t="s">
        <v>955</v>
      </c>
      <c r="F1250" t="s">
        <v>463</v>
      </c>
      <c r="I1250" t="s">
        <v>405</v>
      </c>
    </row>
    <row r="1251" spans="2:9">
      <c r="B1251" t="s">
        <v>1523</v>
      </c>
      <c r="C1251" t="s">
        <v>985</v>
      </c>
      <c r="D1251" t="s">
        <v>986</v>
      </c>
      <c r="E1251" t="s">
        <v>955</v>
      </c>
      <c r="F1251" t="s">
        <v>463</v>
      </c>
      <c r="I1251" t="s">
        <v>405</v>
      </c>
    </row>
    <row r="1252" spans="2:9">
      <c r="B1252" t="s">
        <v>1523</v>
      </c>
      <c r="C1252" t="s">
        <v>989</v>
      </c>
      <c r="D1252" t="s">
        <v>990</v>
      </c>
      <c r="E1252" t="s">
        <v>955</v>
      </c>
      <c r="F1252" t="s">
        <v>463</v>
      </c>
      <c r="I1252" t="s">
        <v>405</v>
      </c>
    </row>
    <row r="1253" spans="2:9">
      <c r="B1253" t="s">
        <v>1523</v>
      </c>
      <c r="C1253" t="s">
        <v>998</v>
      </c>
      <c r="D1253" t="s">
        <v>999</v>
      </c>
      <c r="E1253" t="s">
        <v>955</v>
      </c>
      <c r="F1253" t="s">
        <v>463</v>
      </c>
      <c r="I1253" t="s">
        <v>405</v>
      </c>
    </row>
    <row r="1254" spans="2:9">
      <c r="B1254" t="s">
        <v>1523</v>
      </c>
      <c r="C1254" t="s">
        <v>1001</v>
      </c>
      <c r="D1254" t="s">
        <v>1002</v>
      </c>
      <c r="E1254" t="s">
        <v>955</v>
      </c>
      <c r="F1254" t="s">
        <v>463</v>
      </c>
      <c r="I1254" t="s">
        <v>405</v>
      </c>
    </row>
    <row r="1255" spans="2:9">
      <c r="B1255" t="s">
        <v>1523</v>
      </c>
      <c r="C1255" t="s">
        <v>1018</v>
      </c>
      <c r="D1255" t="s">
        <v>1019</v>
      </c>
      <c r="E1255" t="s">
        <v>631</v>
      </c>
      <c r="F1255" t="s">
        <v>406</v>
      </c>
      <c r="I1255" t="s">
        <v>405</v>
      </c>
    </row>
    <row r="1256" spans="2:9">
      <c r="B1256" t="s">
        <v>1523</v>
      </c>
      <c r="C1256" t="s">
        <v>1021</v>
      </c>
      <c r="D1256" t="s">
        <v>1022</v>
      </c>
      <c r="E1256" t="s">
        <v>631</v>
      </c>
      <c r="F1256" t="s">
        <v>406</v>
      </c>
      <c r="I1256" t="s">
        <v>405</v>
      </c>
    </row>
    <row r="1257" spans="2:9">
      <c r="B1257" t="s">
        <v>1523</v>
      </c>
      <c r="C1257" t="s">
        <v>1042</v>
      </c>
      <c r="D1257" t="s">
        <v>1043</v>
      </c>
      <c r="E1257" t="s">
        <v>631</v>
      </c>
      <c r="F1257" t="s">
        <v>21</v>
      </c>
      <c r="I1257" t="s">
        <v>405</v>
      </c>
    </row>
    <row r="1258" spans="2:9">
      <c r="B1258" t="s">
        <v>1523</v>
      </c>
      <c r="C1258" t="s">
        <v>1044</v>
      </c>
      <c r="D1258" t="s">
        <v>1045</v>
      </c>
      <c r="E1258" t="s">
        <v>631</v>
      </c>
      <c r="F1258" t="s">
        <v>21</v>
      </c>
      <c r="I1258" t="s">
        <v>405</v>
      </c>
    </row>
    <row r="1259" spans="2:9">
      <c r="B1259" t="s">
        <v>1523</v>
      </c>
      <c r="C1259" t="s">
        <v>1046</v>
      </c>
      <c r="D1259" t="s">
        <v>1047</v>
      </c>
      <c r="E1259" t="s">
        <v>631</v>
      </c>
      <c r="F1259" t="s">
        <v>21</v>
      </c>
      <c r="I1259" t="s">
        <v>405</v>
      </c>
    </row>
    <row r="1260" spans="2:9">
      <c r="B1260" t="s">
        <v>1523</v>
      </c>
      <c r="C1260" t="s">
        <v>1048</v>
      </c>
      <c r="D1260" t="s">
        <v>1049</v>
      </c>
      <c r="E1260" t="s">
        <v>631</v>
      </c>
      <c r="F1260" t="s">
        <v>21</v>
      </c>
      <c r="I1260" t="s">
        <v>405</v>
      </c>
    </row>
    <row r="1261" spans="2:9">
      <c r="B1261" t="s">
        <v>1523</v>
      </c>
      <c r="C1261" t="s">
        <v>1050</v>
      </c>
      <c r="D1261" t="s">
        <v>1051</v>
      </c>
      <c r="E1261" t="s">
        <v>631</v>
      </c>
      <c r="F1261" t="s">
        <v>21</v>
      </c>
      <c r="I1261" t="s">
        <v>405</v>
      </c>
    </row>
    <row r="1262" spans="2:9">
      <c r="B1262" t="s">
        <v>1523</v>
      </c>
      <c r="C1262" t="s">
        <v>1052</v>
      </c>
      <c r="D1262" t="s">
        <v>1053</v>
      </c>
      <c r="E1262" t="s">
        <v>631</v>
      </c>
      <c r="F1262" t="s">
        <v>21</v>
      </c>
      <c r="I1262" t="s">
        <v>405</v>
      </c>
    </row>
    <row r="1263" spans="2:9">
      <c r="B1263" t="s">
        <v>1523</v>
      </c>
      <c r="C1263" t="s">
        <v>1054</v>
      </c>
      <c r="D1263" t="s">
        <v>1055</v>
      </c>
      <c r="E1263" t="s">
        <v>631</v>
      </c>
      <c r="F1263" t="s">
        <v>21</v>
      </c>
      <c r="I1263" t="s">
        <v>405</v>
      </c>
    </row>
    <row r="1264" spans="2:9">
      <c r="B1264" t="s">
        <v>1523</v>
      </c>
      <c r="C1264" t="s">
        <v>1056</v>
      </c>
      <c r="D1264" t="s">
        <v>1057</v>
      </c>
      <c r="E1264" t="s">
        <v>631</v>
      </c>
      <c r="F1264" t="s">
        <v>21</v>
      </c>
      <c r="I1264" t="s">
        <v>405</v>
      </c>
    </row>
    <row r="1265" spans="2:9">
      <c r="B1265" t="s">
        <v>1523</v>
      </c>
      <c r="C1265" t="s">
        <v>1058</v>
      </c>
      <c r="D1265" t="s">
        <v>1059</v>
      </c>
      <c r="E1265" t="s">
        <v>631</v>
      </c>
      <c r="F1265" t="s">
        <v>21</v>
      </c>
      <c r="I1265" t="s">
        <v>405</v>
      </c>
    </row>
    <row r="1266" spans="2:9">
      <c r="B1266" t="s">
        <v>1523</v>
      </c>
      <c r="C1266" t="s">
        <v>1061</v>
      </c>
      <c r="D1266" t="s">
        <v>1062</v>
      </c>
      <c r="E1266" t="s">
        <v>631</v>
      </c>
      <c r="F1266" t="s">
        <v>21</v>
      </c>
      <c r="I1266" t="s">
        <v>405</v>
      </c>
    </row>
    <row r="1267" spans="2:9">
      <c r="B1267" t="s">
        <v>1523</v>
      </c>
      <c r="C1267" t="s">
        <v>1063</v>
      </c>
      <c r="D1267" t="s">
        <v>1064</v>
      </c>
      <c r="E1267" t="s">
        <v>631</v>
      </c>
      <c r="F1267" t="s">
        <v>21</v>
      </c>
      <c r="I1267" t="s">
        <v>405</v>
      </c>
    </row>
    <row r="1268" spans="2:9">
      <c r="B1268" t="s">
        <v>1523</v>
      </c>
      <c r="C1268" t="s">
        <v>1065</v>
      </c>
      <c r="D1268" t="s">
        <v>1066</v>
      </c>
      <c r="E1268" t="s">
        <v>631</v>
      </c>
      <c r="F1268" t="s">
        <v>21</v>
      </c>
      <c r="I1268" t="s">
        <v>405</v>
      </c>
    </row>
    <row r="1269" spans="2:9">
      <c r="B1269" t="s">
        <v>1523</v>
      </c>
      <c r="C1269" t="s">
        <v>1067</v>
      </c>
      <c r="D1269" t="s">
        <v>1068</v>
      </c>
      <c r="E1269" t="s">
        <v>631</v>
      </c>
      <c r="F1269" t="s">
        <v>21</v>
      </c>
      <c r="I1269" t="s">
        <v>405</v>
      </c>
    </row>
    <row r="1270" spans="2:9">
      <c r="B1270" t="s">
        <v>1523</v>
      </c>
      <c r="C1270" t="s">
        <v>1069</v>
      </c>
      <c r="D1270" t="s">
        <v>1070</v>
      </c>
      <c r="E1270" t="s">
        <v>631</v>
      </c>
      <c r="F1270" t="s">
        <v>21</v>
      </c>
      <c r="I1270" t="s">
        <v>405</v>
      </c>
    </row>
    <row r="1271" spans="2:9">
      <c r="B1271" t="s">
        <v>1523</v>
      </c>
      <c r="C1271" t="s">
        <v>1073</v>
      </c>
      <c r="D1271" t="s">
        <v>1074</v>
      </c>
      <c r="E1271" t="s">
        <v>631</v>
      </c>
      <c r="F1271" t="s">
        <v>21</v>
      </c>
      <c r="I1271" t="s">
        <v>405</v>
      </c>
    </row>
    <row r="1272" spans="2:9">
      <c r="B1272" t="s">
        <v>1523</v>
      </c>
      <c r="C1272" t="s">
        <v>1075</v>
      </c>
      <c r="D1272" t="s">
        <v>1076</v>
      </c>
      <c r="E1272" t="s">
        <v>631</v>
      </c>
      <c r="F1272" t="s">
        <v>21</v>
      </c>
      <c r="I1272" t="s">
        <v>405</v>
      </c>
    </row>
    <row r="1273" spans="2:9">
      <c r="B1273" t="s">
        <v>1523</v>
      </c>
      <c r="C1273" t="s">
        <v>1088</v>
      </c>
      <c r="D1273" t="s">
        <v>1089</v>
      </c>
      <c r="E1273" t="s">
        <v>955</v>
      </c>
      <c r="F1273" t="s">
        <v>463</v>
      </c>
      <c r="I1273" t="s">
        <v>405</v>
      </c>
    </row>
    <row r="1274" spans="2:9">
      <c r="B1274" t="s">
        <v>1523</v>
      </c>
      <c r="C1274" t="s">
        <v>1094</v>
      </c>
      <c r="D1274" t="s">
        <v>1095</v>
      </c>
      <c r="E1274" t="s">
        <v>955</v>
      </c>
      <c r="F1274" t="s">
        <v>463</v>
      </c>
      <c r="I1274" t="s">
        <v>405</v>
      </c>
    </row>
    <row r="1275" spans="2:9">
      <c r="B1275" t="s">
        <v>1523</v>
      </c>
      <c r="C1275" t="s">
        <v>1108</v>
      </c>
      <c r="D1275" t="s">
        <v>1109</v>
      </c>
      <c r="E1275" t="s">
        <v>955</v>
      </c>
      <c r="F1275" t="s">
        <v>463</v>
      </c>
      <c r="I1275" t="s">
        <v>405</v>
      </c>
    </row>
    <row r="1276" spans="2:9">
      <c r="B1276" t="s">
        <v>1523</v>
      </c>
      <c r="C1276" t="s">
        <v>1117</v>
      </c>
      <c r="D1276" t="s">
        <v>1118</v>
      </c>
      <c r="E1276" t="s">
        <v>955</v>
      </c>
      <c r="F1276" t="s">
        <v>463</v>
      </c>
      <c r="I1276" t="s">
        <v>405</v>
      </c>
    </row>
    <row r="1277" spans="2:9">
      <c r="B1277" t="s">
        <v>1523</v>
      </c>
      <c r="C1277" t="s">
        <v>1122</v>
      </c>
      <c r="D1277" t="s">
        <v>1123</v>
      </c>
      <c r="E1277" t="s">
        <v>955</v>
      </c>
      <c r="F1277" t="s">
        <v>463</v>
      </c>
      <c r="I1277" t="s">
        <v>405</v>
      </c>
    </row>
    <row r="1278" spans="2:9">
      <c r="B1278" t="s">
        <v>1517</v>
      </c>
      <c r="C1278" t="s">
        <v>1520</v>
      </c>
      <c r="D1278" s="1" t="s">
        <v>1593</v>
      </c>
      <c r="E1278" t="s">
        <v>955</v>
      </c>
      <c r="F1278" t="s">
        <v>955</v>
      </c>
      <c r="I1278" t="s">
        <v>405</v>
      </c>
    </row>
    <row r="1279" spans="2:9">
      <c r="B1279" t="s">
        <v>1523</v>
      </c>
      <c r="C1279" t="s">
        <v>1524</v>
      </c>
      <c r="D1279" s="1" t="s">
        <v>1594</v>
      </c>
      <c r="E1279" t="s">
        <v>955</v>
      </c>
      <c r="F1279" t="s">
        <v>955</v>
      </c>
      <c r="I1279" t="s">
        <v>405</v>
      </c>
    </row>
    <row r="1280" spans="2:9">
      <c r="B1280" t="s">
        <v>1523</v>
      </c>
      <c r="C1280" t="s">
        <v>1525</v>
      </c>
      <c r="D1280" s="1" t="s">
        <v>1595</v>
      </c>
      <c r="E1280" t="s">
        <v>955</v>
      </c>
      <c r="F1280" t="s">
        <v>955</v>
      </c>
      <c r="I1280" t="s">
        <v>405</v>
      </c>
    </row>
    <row r="1281" spans="2:9">
      <c r="B1281" t="s">
        <v>1523</v>
      </c>
      <c r="C1281" t="s">
        <v>1526</v>
      </c>
      <c r="D1281" s="1" t="s">
        <v>1596</v>
      </c>
      <c r="E1281" t="s">
        <v>955</v>
      </c>
      <c r="F1281" t="s">
        <v>955</v>
      </c>
      <c r="H1281" t="s">
        <v>1485</v>
      </c>
      <c r="I1281" t="s">
        <v>405</v>
      </c>
    </row>
    <row r="1282" spans="2:9">
      <c r="B1282" t="s">
        <v>1523</v>
      </c>
      <c r="C1282" t="s">
        <v>1527</v>
      </c>
      <c r="D1282" s="1" t="s">
        <v>1597</v>
      </c>
      <c r="E1282" t="s">
        <v>955</v>
      </c>
      <c r="F1282" t="s">
        <v>955</v>
      </c>
      <c r="I1282" t="s">
        <v>405</v>
      </c>
    </row>
    <row r="1283" spans="2:9">
      <c r="B1283" t="s">
        <v>1523</v>
      </c>
      <c r="C1283" t="s">
        <v>1528</v>
      </c>
      <c r="D1283" s="1" t="s">
        <v>1598</v>
      </c>
      <c r="E1283" t="s">
        <v>955</v>
      </c>
      <c r="F1283" t="s">
        <v>955</v>
      </c>
      <c r="H1283" t="s">
        <v>1485</v>
      </c>
      <c r="I1283" t="s">
        <v>405</v>
      </c>
    </row>
    <row r="1284" spans="2:9">
      <c r="B1284" t="s">
        <v>1523</v>
      </c>
      <c r="C1284" t="s">
        <v>1529</v>
      </c>
      <c r="D1284" s="1" t="s">
        <v>1599</v>
      </c>
      <c r="E1284" t="s">
        <v>955</v>
      </c>
      <c r="F1284" t="s">
        <v>955</v>
      </c>
      <c r="I1284" t="s">
        <v>405</v>
      </c>
    </row>
    <row r="1285" spans="2:9">
      <c r="B1285" t="s">
        <v>1523</v>
      </c>
      <c r="C1285" t="s">
        <v>1530</v>
      </c>
      <c r="D1285" s="1" t="s">
        <v>1600</v>
      </c>
      <c r="E1285" t="s">
        <v>955</v>
      </c>
      <c r="F1285" t="s">
        <v>955</v>
      </c>
      <c r="I1285" t="s">
        <v>405</v>
      </c>
    </row>
    <row r="1286" spans="2:9">
      <c r="B1286" t="s">
        <v>1523</v>
      </c>
      <c r="C1286" t="s">
        <v>1531</v>
      </c>
      <c r="D1286" s="1" t="s">
        <v>1601</v>
      </c>
      <c r="E1286" t="s">
        <v>955</v>
      </c>
      <c r="F1286" t="s">
        <v>955</v>
      </c>
      <c r="I1286" t="s">
        <v>405</v>
      </c>
    </row>
    <row r="1287" spans="2:9">
      <c r="B1287" t="s">
        <v>1523</v>
      </c>
      <c r="C1287" t="s">
        <v>1532</v>
      </c>
      <c r="D1287" s="1" t="s">
        <v>1602</v>
      </c>
      <c r="E1287" t="s">
        <v>955</v>
      </c>
      <c r="F1287" t="s">
        <v>955</v>
      </c>
      <c r="I1287" t="s">
        <v>405</v>
      </c>
    </row>
    <row r="1288" spans="2:9">
      <c r="B1288" t="s">
        <v>1523</v>
      </c>
      <c r="C1288" t="s">
        <v>1533</v>
      </c>
      <c r="D1288" s="1" t="s">
        <v>1603</v>
      </c>
      <c r="E1288" t="s">
        <v>955</v>
      </c>
      <c r="F1288" t="s">
        <v>955</v>
      </c>
      <c r="I1288" t="s">
        <v>405</v>
      </c>
    </row>
    <row r="1289" spans="2:9">
      <c r="B1289" t="s">
        <v>1523</v>
      </c>
      <c r="C1289" t="s">
        <v>1534</v>
      </c>
      <c r="D1289" s="1" t="s">
        <v>1604</v>
      </c>
      <c r="E1289" t="s">
        <v>955</v>
      </c>
      <c r="F1289" t="s">
        <v>955</v>
      </c>
      <c r="H1289" t="s">
        <v>1483</v>
      </c>
      <c r="I1289" t="s">
        <v>405</v>
      </c>
    </row>
    <row r="1290" spans="2:9">
      <c r="B1290" t="s">
        <v>1523</v>
      </c>
      <c r="C1290" t="s">
        <v>1535</v>
      </c>
      <c r="D1290" s="1" t="s">
        <v>1605</v>
      </c>
      <c r="E1290" t="s">
        <v>955</v>
      </c>
      <c r="F1290" t="s">
        <v>955</v>
      </c>
      <c r="I1290" t="s">
        <v>405</v>
      </c>
    </row>
    <row r="1291" spans="2:9">
      <c r="B1291" t="s">
        <v>1523</v>
      </c>
      <c r="C1291" t="s">
        <v>1536</v>
      </c>
      <c r="D1291" s="1" t="s">
        <v>1606</v>
      </c>
      <c r="E1291" t="s">
        <v>955</v>
      </c>
      <c r="F1291" t="s">
        <v>955</v>
      </c>
      <c r="I1291" t="s">
        <v>405</v>
      </c>
    </row>
    <row r="1292" spans="2:9">
      <c r="B1292" t="s">
        <v>1523</v>
      </c>
      <c r="C1292" t="s">
        <v>1537</v>
      </c>
      <c r="D1292" s="1" t="s">
        <v>1607</v>
      </c>
      <c r="E1292" t="s">
        <v>955</v>
      </c>
      <c r="F1292" t="s">
        <v>955</v>
      </c>
      <c r="I1292" t="s">
        <v>405</v>
      </c>
    </row>
    <row r="1293" spans="2:9">
      <c r="B1293" t="s">
        <v>1523</v>
      </c>
      <c r="C1293" t="s">
        <v>1538</v>
      </c>
      <c r="D1293" s="1" t="s">
        <v>1608</v>
      </c>
      <c r="E1293" t="s">
        <v>955</v>
      </c>
      <c r="F1293" t="s">
        <v>955</v>
      </c>
      <c r="H1293" t="s">
        <v>1477</v>
      </c>
      <c r="I1293" t="s">
        <v>405</v>
      </c>
    </row>
    <row r="1294" spans="2:9">
      <c r="B1294" t="s">
        <v>1523</v>
      </c>
      <c r="C1294" t="s">
        <v>1539</v>
      </c>
      <c r="D1294" s="1" t="s">
        <v>1609</v>
      </c>
      <c r="E1294" t="s">
        <v>955</v>
      </c>
      <c r="F1294" t="s">
        <v>955</v>
      </c>
      <c r="H1294" t="s">
        <v>1485</v>
      </c>
      <c r="I1294" t="s">
        <v>405</v>
      </c>
    </row>
    <row r="1295" spans="2:9">
      <c r="B1295" t="s">
        <v>1523</v>
      </c>
      <c r="C1295" t="s">
        <v>1540</v>
      </c>
      <c r="D1295" s="1" t="s">
        <v>1610</v>
      </c>
      <c r="E1295" t="s">
        <v>955</v>
      </c>
      <c r="F1295" t="s">
        <v>955</v>
      </c>
      <c r="H1295" t="s">
        <v>1485</v>
      </c>
      <c r="I1295" t="s">
        <v>405</v>
      </c>
    </row>
    <row r="1296" spans="2:9">
      <c r="B1296" t="s">
        <v>1523</v>
      </c>
      <c r="C1296" t="s">
        <v>1541</v>
      </c>
      <c r="D1296" s="1" t="s">
        <v>1611</v>
      </c>
      <c r="E1296" t="s">
        <v>955</v>
      </c>
      <c r="F1296" t="s">
        <v>955</v>
      </c>
      <c r="H1296" t="s">
        <v>1485</v>
      </c>
      <c r="I1296" t="s">
        <v>405</v>
      </c>
    </row>
    <row r="1297" spans="2:9">
      <c r="B1297" t="s">
        <v>1523</v>
      </c>
      <c r="C1297" t="s">
        <v>1542</v>
      </c>
      <c r="D1297" s="1" t="s">
        <v>1612</v>
      </c>
      <c r="E1297" t="s">
        <v>955</v>
      </c>
      <c r="F1297" t="s">
        <v>955</v>
      </c>
      <c r="H1297" t="s">
        <v>1485</v>
      </c>
      <c r="I1297" t="s">
        <v>405</v>
      </c>
    </row>
    <row r="1298" spans="2:9">
      <c r="B1298" t="s">
        <v>1523</v>
      </c>
      <c r="C1298" t="s">
        <v>1543</v>
      </c>
      <c r="D1298" s="1" t="s">
        <v>1613</v>
      </c>
      <c r="E1298" t="s">
        <v>955</v>
      </c>
      <c r="F1298" t="s">
        <v>955</v>
      </c>
      <c r="H1298" t="s">
        <v>1485</v>
      </c>
      <c r="I1298" t="s">
        <v>405</v>
      </c>
    </row>
    <row r="1299" spans="2:9">
      <c r="B1299" t="s">
        <v>1523</v>
      </c>
      <c r="C1299" t="s">
        <v>1544</v>
      </c>
      <c r="D1299" s="1" t="s">
        <v>1614</v>
      </c>
      <c r="E1299" t="s">
        <v>955</v>
      </c>
      <c r="F1299" t="s">
        <v>955</v>
      </c>
      <c r="H1299" t="s">
        <v>1485</v>
      </c>
      <c r="I1299" t="s">
        <v>405</v>
      </c>
    </row>
    <row r="1300" spans="2:9">
      <c r="B1300" t="s">
        <v>456</v>
      </c>
      <c r="C1300" t="s">
        <v>1545</v>
      </c>
      <c r="D1300" t="s">
        <v>1546</v>
      </c>
      <c r="E1300" t="s">
        <v>631</v>
      </c>
      <c r="F1300" t="s">
        <v>406</v>
      </c>
    </row>
    <row r="1301" spans="2:9">
      <c r="B1301" t="s">
        <v>456</v>
      </c>
      <c r="C1301" t="s">
        <v>1547</v>
      </c>
      <c r="D1301" t="s">
        <v>1548</v>
      </c>
      <c r="E1301" t="s">
        <v>631</v>
      </c>
      <c r="F1301" t="s">
        <v>406</v>
      </c>
    </row>
    <row r="1302" spans="2:9">
      <c r="B1302" t="s">
        <v>456</v>
      </c>
      <c r="C1302" t="s">
        <v>1549</v>
      </c>
      <c r="D1302" t="s">
        <v>1550</v>
      </c>
      <c r="E1302" t="s">
        <v>631</v>
      </c>
      <c r="F1302" t="s">
        <v>406</v>
      </c>
    </row>
    <row r="1303" spans="2:9">
      <c r="B1303" t="s">
        <v>1523</v>
      </c>
      <c r="C1303" t="s">
        <v>1160</v>
      </c>
      <c r="D1303" t="s">
        <v>1161</v>
      </c>
      <c r="E1303" t="s">
        <v>631</v>
      </c>
      <c r="F1303" t="s">
        <v>406</v>
      </c>
      <c r="I1303" t="s">
        <v>405</v>
      </c>
    </row>
    <row r="1304" spans="2:9">
      <c r="B1304" t="s">
        <v>1523</v>
      </c>
      <c r="C1304" t="s">
        <v>1163</v>
      </c>
      <c r="D1304" t="s">
        <v>1164</v>
      </c>
      <c r="E1304" t="s">
        <v>631</v>
      </c>
      <c r="F1304" t="s">
        <v>406</v>
      </c>
      <c r="I1304" t="s">
        <v>405</v>
      </c>
    </row>
    <row r="1305" spans="2:9">
      <c r="B1305" t="s">
        <v>1523</v>
      </c>
      <c r="C1305" t="s">
        <v>1180</v>
      </c>
      <c r="D1305" t="s">
        <v>1181</v>
      </c>
      <c r="E1305" t="s">
        <v>631</v>
      </c>
      <c r="F1305" t="s">
        <v>21</v>
      </c>
      <c r="I1305" t="s">
        <v>405</v>
      </c>
    </row>
    <row r="1306" spans="2:9">
      <c r="B1306" t="s">
        <v>1523</v>
      </c>
      <c r="C1306" t="s">
        <v>1183</v>
      </c>
      <c r="D1306" t="s">
        <v>1184</v>
      </c>
      <c r="E1306" t="s">
        <v>631</v>
      </c>
      <c r="F1306" t="s">
        <v>21</v>
      </c>
      <c r="I1306" t="s">
        <v>405</v>
      </c>
    </row>
    <row r="1307" spans="2:9">
      <c r="B1307" t="s">
        <v>1523</v>
      </c>
      <c r="C1307" t="s">
        <v>1186</v>
      </c>
      <c r="D1307" t="s">
        <v>1187</v>
      </c>
      <c r="E1307" t="s">
        <v>631</v>
      </c>
      <c r="F1307" t="s">
        <v>21</v>
      </c>
      <c r="I1307" t="s">
        <v>405</v>
      </c>
    </row>
    <row r="1308" spans="2:9">
      <c r="B1308" t="s">
        <v>1523</v>
      </c>
      <c r="C1308" t="s">
        <v>1188</v>
      </c>
      <c r="D1308" t="s">
        <v>1189</v>
      </c>
      <c r="E1308" t="s">
        <v>631</v>
      </c>
      <c r="F1308" t="s">
        <v>21</v>
      </c>
      <c r="I1308" t="s">
        <v>405</v>
      </c>
    </row>
    <row r="1309" spans="2:9">
      <c r="B1309" t="s">
        <v>1523</v>
      </c>
      <c r="C1309" t="s">
        <v>1191</v>
      </c>
      <c r="D1309" t="s">
        <v>1192</v>
      </c>
      <c r="E1309" t="s">
        <v>631</v>
      </c>
      <c r="F1309" t="s">
        <v>21</v>
      </c>
      <c r="I1309" t="s">
        <v>405</v>
      </c>
    </row>
    <row r="1310" spans="2:9" ht="15.75" customHeight="1">
      <c r="B1310" t="s">
        <v>1523</v>
      </c>
      <c r="C1310" t="s">
        <v>1194</v>
      </c>
      <c r="D1310" t="s">
        <v>1195</v>
      </c>
      <c r="E1310" t="s">
        <v>631</v>
      </c>
      <c r="F1310" t="s">
        <v>21</v>
      </c>
      <c r="I1310" t="s">
        <v>405</v>
      </c>
    </row>
    <row r="1311" spans="2:9">
      <c r="B1311" t="s">
        <v>1523</v>
      </c>
      <c r="C1311" t="s">
        <v>1197</v>
      </c>
      <c r="D1311" t="s">
        <v>1198</v>
      </c>
      <c r="E1311" t="s">
        <v>631</v>
      </c>
      <c r="F1311" t="s">
        <v>21</v>
      </c>
      <c r="I1311" t="s">
        <v>405</v>
      </c>
    </row>
    <row r="1312" spans="2:9">
      <c r="B1312" t="s">
        <v>1523</v>
      </c>
      <c r="C1312" t="s">
        <v>1199</v>
      </c>
      <c r="D1312" t="s">
        <v>1200</v>
      </c>
      <c r="E1312" t="s">
        <v>631</v>
      </c>
      <c r="F1312" t="s">
        <v>21</v>
      </c>
      <c r="I1312" t="s">
        <v>405</v>
      </c>
    </row>
    <row r="1313" spans="2:9">
      <c r="B1313" t="s">
        <v>1523</v>
      </c>
      <c r="C1313" t="s">
        <v>1201</v>
      </c>
      <c r="D1313" t="s">
        <v>1202</v>
      </c>
      <c r="E1313" t="s">
        <v>631</v>
      </c>
      <c r="F1313" t="s">
        <v>21</v>
      </c>
      <c r="I1313" t="s">
        <v>405</v>
      </c>
    </row>
    <row r="1314" spans="2:9">
      <c r="B1314" t="s">
        <v>1523</v>
      </c>
      <c r="C1314" t="s">
        <v>1204</v>
      </c>
      <c r="D1314" t="s">
        <v>1205</v>
      </c>
      <c r="E1314" t="s">
        <v>631</v>
      </c>
      <c r="F1314" t="s">
        <v>21</v>
      </c>
      <c r="I1314" t="s">
        <v>405</v>
      </c>
    </row>
    <row r="1315" spans="2:9">
      <c r="B1315" t="s">
        <v>1523</v>
      </c>
      <c r="C1315" t="s">
        <v>1206</v>
      </c>
      <c r="D1315" t="s">
        <v>1207</v>
      </c>
      <c r="E1315" t="s">
        <v>631</v>
      </c>
      <c r="F1315" t="s">
        <v>21</v>
      </c>
      <c r="I1315" t="s">
        <v>405</v>
      </c>
    </row>
    <row r="1316" spans="2:9">
      <c r="B1316" t="s">
        <v>1523</v>
      </c>
      <c r="C1316" t="s">
        <v>1208</v>
      </c>
      <c r="D1316" t="s">
        <v>1209</v>
      </c>
      <c r="E1316" t="s">
        <v>631</v>
      </c>
      <c r="F1316" t="s">
        <v>21</v>
      </c>
      <c r="I1316" t="s">
        <v>405</v>
      </c>
    </row>
    <row r="1317" spans="2:9">
      <c r="B1317" t="s">
        <v>1523</v>
      </c>
      <c r="C1317" t="s">
        <v>1210</v>
      </c>
      <c r="D1317" t="s">
        <v>1211</v>
      </c>
      <c r="E1317" t="s">
        <v>631</v>
      </c>
      <c r="F1317" t="s">
        <v>21</v>
      </c>
      <c r="I1317" t="s">
        <v>405</v>
      </c>
    </row>
    <row r="1318" spans="2:9">
      <c r="B1318" t="s">
        <v>1523</v>
      </c>
      <c r="C1318" t="s">
        <v>1212</v>
      </c>
      <c r="D1318" t="s">
        <v>1213</v>
      </c>
      <c r="E1318" t="s">
        <v>631</v>
      </c>
      <c r="F1318" t="s">
        <v>21</v>
      </c>
      <c r="I1318" t="s">
        <v>405</v>
      </c>
    </row>
    <row r="1319" spans="2:9">
      <c r="B1319" t="s">
        <v>1523</v>
      </c>
      <c r="C1319" t="s">
        <v>1217</v>
      </c>
      <c r="D1319" t="s">
        <v>1218</v>
      </c>
      <c r="E1319" t="s">
        <v>631</v>
      </c>
      <c r="F1319" t="s">
        <v>21</v>
      </c>
      <c r="I1319" t="s">
        <v>405</v>
      </c>
    </row>
    <row r="1320" spans="2:9">
      <c r="B1320" t="s">
        <v>1523</v>
      </c>
      <c r="C1320" t="s">
        <v>1219</v>
      </c>
      <c r="D1320" t="s">
        <v>1220</v>
      </c>
      <c r="E1320" t="s">
        <v>631</v>
      </c>
      <c r="F1320" t="s">
        <v>21</v>
      </c>
      <c r="I1320" t="s">
        <v>405</v>
      </c>
    </row>
    <row r="1321" spans="2:9">
      <c r="B1321" t="s">
        <v>1523</v>
      </c>
      <c r="C1321" t="s">
        <v>1221</v>
      </c>
      <c r="D1321" t="s">
        <v>1222</v>
      </c>
      <c r="E1321" t="s">
        <v>631</v>
      </c>
      <c r="F1321" t="s">
        <v>406</v>
      </c>
      <c r="I1321" t="s">
        <v>405</v>
      </c>
    </row>
    <row r="1322" spans="2:9">
      <c r="B1322" t="s">
        <v>1523</v>
      </c>
      <c r="C1322" t="s">
        <v>1223</v>
      </c>
      <c r="D1322" t="s">
        <v>1224</v>
      </c>
      <c r="E1322" t="s">
        <v>631</v>
      </c>
      <c r="F1322" t="s">
        <v>406</v>
      </c>
      <c r="I1322" t="s">
        <v>405</v>
      </c>
    </row>
    <row r="1323" spans="2:9">
      <c r="B1323" t="s">
        <v>1523</v>
      </c>
      <c r="C1323" t="s">
        <v>1239</v>
      </c>
      <c r="D1323" t="s">
        <v>1240</v>
      </c>
      <c r="E1323" t="s">
        <v>631</v>
      </c>
      <c r="F1323" t="s">
        <v>21</v>
      </c>
      <c r="I1323" t="s">
        <v>405</v>
      </c>
    </row>
    <row r="1324" spans="2:9">
      <c r="B1324" t="s">
        <v>1523</v>
      </c>
      <c r="C1324" t="s">
        <v>1241</v>
      </c>
      <c r="D1324" t="s">
        <v>1242</v>
      </c>
      <c r="E1324" t="s">
        <v>631</v>
      </c>
      <c r="F1324" t="s">
        <v>21</v>
      </c>
      <c r="I1324" t="s">
        <v>405</v>
      </c>
    </row>
    <row r="1325" spans="2:9">
      <c r="B1325" t="s">
        <v>1523</v>
      </c>
      <c r="C1325" t="s">
        <v>1243</v>
      </c>
      <c r="D1325" t="s">
        <v>1244</v>
      </c>
      <c r="E1325" t="s">
        <v>631</v>
      </c>
      <c r="F1325" t="s">
        <v>21</v>
      </c>
      <c r="I1325" t="s">
        <v>405</v>
      </c>
    </row>
    <row r="1326" spans="2:9">
      <c r="B1326" t="s">
        <v>1523</v>
      </c>
      <c r="C1326" t="s">
        <v>1245</v>
      </c>
      <c r="D1326" t="s">
        <v>1246</v>
      </c>
      <c r="E1326" t="s">
        <v>631</v>
      </c>
      <c r="F1326" t="s">
        <v>21</v>
      </c>
      <c r="I1326" t="s">
        <v>405</v>
      </c>
    </row>
    <row r="1327" spans="2:9">
      <c r="B1327" t="s">
        <v>1523</v>
      </c>
      <c r="C1327" t="s">
        <v>1247</v>
      </c>
      <c r="D1327" t="s">
        <v>1248</v>
      </c>
      <c r="E1327" t="s">
        <v>631</v>
      </c>
      <c r="F1327" t="s">
        <v>21</v>
      </c>
      <c r="I1327" t="s">
        <v>405</v>
      </c>
    </row>
    <row r="1328" spans="2:9">
      <c r="B1328" t="s">
        <v>1523</v>
      </c>
      <c r="C1328" t="s">
        <v>1249</v>
      </c>
      <c r="D1328" t="s">
        <v>1250</v>
      </c>
      <c r="E1328" t="s">
        <v>631</v>
      </c>
      <c r="F1328" t="s">
        <v>21</v>
      </c>
      <c r="I1328" t="s">
        <v>405</v>
      </c>
    </row>
    <row r="1329" spans="2:9">
      <c r="B1329" t="s">
        <v>1523</v>
      </c>
      <c r="C1329" t="s">
        <v>1251</v>
      </c>
      <c r="D1329" t="s">
        <v>1252</v>
      </c>
      <c r="E1329" t="s">
        <v>631</v>
      </c>
      <c r="F1329" t="s">
        <v>21</v>
      </c>
      <c r="I1329" t="s">
        <v>405</v>
      </c>
    </row>
    <row r="1330" spans="2:9">
      <c r="B1330" t="s">
        <v>1523</v>
      </c>
      <c r="C1330" t="s">
        <v>1253</v>
      </c>
      <c r="D1330" t="s">
        <v>1254</v>
      </c>
      <c r="E1330" t="s">
        <v>631</v>
      </c>
      <c r="F1330" t="s">
        <v>21</v>
      </c>
      <c r="I1330" t="s">
        <v>405</v>
      </c>
    </row>
    <row r="1331" spans="2:9">
      <c r="B1331" t="s">
        <v>1523</v>
      </c>
      <c r="C1331" t="s">
        <v>1255</v>
      </c>
      <c r="D1331" t="s">
        <v>1256</v>
      </c>
      <c r="E1331" t="s">
        <v>631</v>
      </c>
      <c r="F1331" t="s">
        <v>21</v>
      </c>
      <c r="I1331" t="s">
        <v>405</v>
      </c>
    </row>
    <row r="1332" spans="2:9">
      <c r="B1332" t="s">
        <v>1523</v>
      </c>
      <c r="C1332" t="s">
        <v>1258</v>
      </c>
      <c r="D1332" t="s">
        <v>1259</v>
      </c>
      <c r="E1332" t="s">
        <v>631</v>
      </c>
      <c r="F1332" t="s">
        <v>21</v>
      </c>
      <c r="I1332" t="s">
        <v>405</v>
      </c>
    </row>
    <row r="1333" spans="2:9">
      <c r="B1333" t="s">
        <v>1523</v>
      </c>
      <c r="C1333" t="s">
        <v>1260</v>
      </c>
      <c r="D1333" t="s">
        <v>1261</v>
      </c>
      <c r="E1333" t="s">
        <v>631</v>
      </c>
      <c r="F1333" t="s">
        <v>21</v>
      </c>
      <c r="I1333" t="s">
        <v>405</v>
      </c>
    </row>
    <row r="1334" spans="2:9">
      <c r="B1334" t="s">
        <v>1523</v>
      </c>
      <c r="C1334" t="s">
        <v>1262</v>
      </c>
      <c r="D1334" t="s">
        <v>1263</v>
      </c>
      <c r="E1334" t="s">
        <v>631</v>
      </c>
      <c r="F1334" t="s">
        <v>21</v>
      </c>
      <c r="I1334" t="s">
        <v>405</v>
      </c>
    </row>
    <row r="1335" spans="2:9">
      <c r="B1335" t="s">
        <v>1523</v>
      </c>
      <c r="C1335" t="s">
        <v>1264</v>
      </c>
      <c r="D1335" t="s">
        <v>1265</v>
      </c>
      <c r="E1335" t="s">
        <v>631</v>
      </c>
      <c r="F1335" t="s">
        <v>21</v>
      </c>
      <c r="I1335" t="s">
        <v>405</v>
      </c>
    </row>
    <row r="1336" spans="2:9">
      <c r="B1336" t="s">
        <v>1523</v>
      </c>
      <c r="C1336" t="s">
        <v>1266</v>
      </c>
      <c r="D1336" t="s">
        <v>1267</v>
      </c>
      <c r="E1336" t="s">
        <v>631</v>
      </c>
      <c r="F1336" t="s">
        <v>21</v>
      </c>
      <c r="I1336" t="s">
        <v>405</v>
      </c>
    </row>
    <row r="1337" spans="2:9">
      <c r="B1337" t="s">
        <v>1523</v>
      </c>
      <c r="C1337" t="s">
        <v>1270</v>
      </c>
      <c r="D1337" t="s">
        <v>1271</v>
      </c>
      <c r="E1337" t="s">
        <v>631</v>
      </c>
      <c r="F1337" t="s">
        <v>21</v>
      </c>
      <c r="I1337" t="s">
        <v>405</v>
      </c>
    </row>
    <row r="1338" spans="2:9">
      <c r="B1338" t="s">
        <v>1523</v>
      </c>
      <c r="C1338" t="s">
        <v>1272</v>
      </c>
      <c r="D1338" t="s">
        <v>1273</v>
      </c>
      <c r="E1338" t="s">
        <v>631</v>
      </c>
      <c r="F1338" t="s">
        <v>21</v>
      </c>
      <c r="I1338" t="s">
        <v>405</v>
      </c>
    </row>
    <row r="1339" spans="2:9">
      <c r="B1339" t="s">
        <v>1523</v>
      </c>
      <c r="C1339" t="s">
        <v>1274</v>
      </c>
      <c r="D1339" t="s">
        <v>1275</v>
      </c>
      <c r="E1339" t="s">
        <v>631</v>
      </c>
      <c r="F1339" t="s">
        <v>406</v>
      </c>
      <c r="I1339" t="s">
        <v>405</v>
      </c>
    </row>
    <row r="1340" spans="2:9">
      <c r="B1340" t="s">
        <v>1523</v>
      </c>
      <c r="C1340" t="s">
        <v>1276</v>
      </c>
      <c r="D1340" t="s">
        <v>1277</v>
      </c>
      <c r="E1340" t="s">
        <v>631</v>
      </c>
      <c r="F1340" t="s">
        <v>406</v>
      </c>
      <c r="I1340" t="s">
        <v>405</v>
      </c>
    </row>
    <row r="1341" spans="2:9">
      <c r="B1341" t="s">
        <v>1523</v>
      </c>
      <c r="C1341" t="s">
        <v>1292</v>
      </c>
      <c r="D1341" t="s">
        <v>1293</v>
      </c>
      <c r="E1341" t="s">
        <v>631</v>
      </c>
      <c r="F1341" t="s">
        <v>21</v>
      </c>
      <c r="I1341" t="s">
        <v>405</v>
      </c>
    </row>
    <row r="1342" spans="2:9">
      <c r="B1342" t="s">
        <v>1523</v>
      </c>
      <c r="C1342" t="s">
        <v>1294</v>
      </c>
      <c r="D1342" t="s">
        <v>1295</v>
      </c>
      <c r="E1342" t="s">
        <v>631</v>
      </c>
      <c r="F1342" t="s">
        <v>21</v>
      </c>
      <c r="I1342" t="s">
        <v>405</v>
      </c>
    </row>
    <row r="1343" spans="2:9">
      <c r="B1343" t="s">
        <v>1523</v>
      </c>
      <c r="C1343" t="s">
        <v>1296</v>
      </c>
      <c r="D1343" t="s">
        <v>1297</v>
      </c>
      <c r="E1343" t="s">
        <v>631</v>
      </c>
      <c r="F1343" t="s">
        <v>21</v>
      </c>
      <c r="I1343" t="s">
        <v>405</v>
      </c>
    </row>
    <row r="1344" spans="2:9">
      <c r="B1344" t="s">
        <v>1523</v>
      </c>
      <c r="C1344" t="s">
        <v>1298</v>
      </c>
      <c r="D1344" t="s">
        <v>1299</v>
      </c>
      <c r="E1344" t="s">
        <v>631</v>
      </c>
      <c r="F1344" t="s">
        <v>21</v>
      </c>
      <c r="I1344" t="s">
        <v>405</v>
      </c>
    </row>
    <row r="1345" spans="2:9">
      <c r="B1345" t="s">
        <v>1523</v>
      </c>
      <c r="C1345" t="s">
        <v>1300</v>
      </c>
      <c r="D1345" t="s">
        <v>1301</v>
      </c>
      <c r="E1345" t="s">
        <v>631</v>
      </c>
      <c r="F1345" t="s">
        <v>21</v>
      </c>
      <c r="I1345" t="s">
        <v>405</v>
      </c>
    </row>
    <row r="1346" spans="2:9">
      <c r="B1346" t="s">
        <v>1523</v>
      </c>
      <c r="C1346" t="s">
        <v>1302</v>
      </c>
      <c r="D1346" t="s">
        <v>1303</v>
      </c>
      <c r="E1346" t="s">
        <v>631</v>
      </c>
      <c r="F1346" t="s">
        <v>21</v>
      </c>
      <c r="I1346" t="s">
        <v>405</v>
      </c>
    </row>
    <row r="1347" spans="2:9">
      <c r="B1347" t="s">
        <v>1523</v>
      </c>
      <c r="C1347" t="s">
        <v>1304</v>
      </c>
      <c r="D1347" t="s">
        <v>1305</v>
      </c>
      <c r="E1347" t="s">
        <v>631</v>
      </c>
      <c r="F1347" t="s">
        <v>21</v>
      </c>
      <c r="I1347" t="s">
        <v>405</v>
      </c>
    </row>
    <row r="1348" spans="2:9">
      <c r="B1348" t="s">
        <v>1523</v>
      </c>
      <c r="C1348" t="s">
        <v>1306</v>
      </c>
      <c r="D1348" t="s">
        <v>1307</v>
      </c>
      <c r="E1348" t="s">
        <v>631</v>
      </c>
      <c r="F1348" t="s">
        <v>21</v>
      </c>
      <c r="I1348" t="s">
        <v>405</v>
      </c>
    </row>
    <row r="1349" spans="2:9">
      <c r="B1349" t="s">
        <v>1523</v>
      </c>
      <c r="C1349" t="s">
        <v>1308</v>
      </c>
      <c r="D1349" t="s">
        <v>1309</v>
      </c>
      <c r="E1349" t="s">
        <v>631</v>
      </c>
      <c r="F1349" t="s">
        <v>21</v>
      </c>
      <c r="I1349" t="s">
        <v>405</v>
      </c>
    </row>
    <row r="1350" spans="2:9">
      <c r="B1350" t="s">
        <v>1523</v>
      </c>
      <c r="C1350" t="s">
        <v>1311</v>
      </c>
      <c r="D1350" t="s">
        <v>1312</v>
      </c>
      <c r="E1350" t="s">
        <v>631</v>
      </c>
      <c r="F1350" t="s">
        <v>21</v>
      </c>
      <c r="I1350" t="s">
        <v>405</v>
      </c>
    </row>
    <row r="1351" spans="2:9">
      <c r="B1351" t="s">
        <v>1523</v>
      </c>
      <c r="C1351" t="s">
        <v>1313</v>
      </c>
      <c r="D1351" t="s">
        <v>1314</v>
      </c>
      <c r="E1351" t="s">
        <v>631</v>
      </c>
      <c r="F1351" t="s">
        <v>21</v>
      </c>
      <c r="I1351" t="s">
        <v>405</v>
      </c>
    </row>
    <row r="1352" spans="2:9">
      <c r="B1352" t="s">
        <v>1523</v>
      </c>
      <c r="C1352" t="s">
        <v>1315</v>
      </c>
      <c r="D1352" t="s">
        <v>1316</v>
      </c>
      <c r="E1352" t="s">
        <v>631</v>
      </c>
      <c r="F1352" t="s">
        <v>21</v>
      </c>
      <c r="I1352" t="s">
        <v>405</v>
      </c>
    </row>
    <row r="1353" spans="2:9">
      <c r="B1353" t="s">
        <v>1523</v>
      </c>
      <c r="C1353" t="s">
        <v>1317</v>
      </c>
      <c r="D1353" t="s">
        <v>1318</v>
      </c>
      <c r="E1353" t="s">
        <v>631</v>
      </c>
      <c r="F1353" t="s">
        <v>21</v>
      </c>
      <c r="I1353" t="s">
        <v>405</v>
      </c>
    </row>
    <row r="1354" spans="2:9">
      <c r="B1354" t="s">
        <v>1523</v>
      </c>
      <c r="C1354" t="s">
        <v>1319</v>
      </c>
      <c r="D1354" t="s">
        <v>1320</v>
      </c>
      <c r="E1354" t="s">
        <v>631</v>
      </c>
      <c r="F1354" t="s">
        <v>21</v>
      </c>
      <c r="I1354" t="s">
        <v>405</v>
      </c>
    </row>
    <row r="1355" spans="2:9">
      <c r="B1355" t="s">
        <v>1523</v>
      </c>
      <c r="C1355" t="s">
        <v>1323</v>
      </c>
      <c r="D1355" t="s">
        <v>1324</v>
      </c>
      <c r="E1355" t="s">
        <v>631</v>
      </c>
      <c r="F1355" t="s">
        <v>21</v>
      </c>
      <c r="I1355" t="s">
        <v>405</v>
      </c>
    </row>
    <row r="1356" spans="2:9">
      <c r="B1356" t="s">
        <v>1523</v>
      </c>
      <c r="C1356" t="s">
        <v>1325</v>
      </c>
      <c r="D1356" t="s">
        <v>1326</v>
      </c>
      <c r="E1356" t="s">
        <v>631</v>
      </c>
      <c r="F1356" t="s">
        <v>21</v>
      </c>
      <c r="I1356" t="s">
        <v>405</v>
      </c>
    </row>
    <row r="1357" spans="2:9">
      <c r="B1357" t="s">
        <v>1523</v>
      </c>
      <c r="C1357" t="s">
        <v>1365</v>
      </c>
      <c r="D1357" t="s">
        <v>1366</v>
      </c>
      <c r="E1357" t="s">
        <v>631</v>
      </c>
      <c r="F1357" t="s">
        <v>21</v>
      </c>
      <c r="I1357" t="s">
        <v>405</v>
      </c>
    </row>
    <row r="1358" spans="2:9">
      <c r="B1358" t="s">
        <v>1523</v>
      </c>
      <c r="C1358" t="s">
        <v>1367</v>
      </c>
      <c r="D1358" t="s">
        <v>1368</v>
      </c>
      <c r="E1358" t="s">
        <v>631</v>
      </c>
      <c r="F1358" t="s">
        <v>21</v>
      </c>
      <c r="I1358" t="s">
        <v>405</v>
      </c>
    </row>
    <row r="1359" spans="2:9">
      <c r="B1359" t="s">
        <v>1523</v>
      </c>
      <c r="C1359" t="s">
        <v>1369</v>
      </c>
      <c r="D1359" t="s">
        <v>1370</v>
      </c>
      <c r="E1359" t="s">
        <v>631</v>
      </c>
      <c r="F1359" t="s">
        <v>21</v>
      </c>
      <c r="I1359" t="s">
        <v>405</v>
      </c>
    </row>
    <row r="1360" spans="2:9">
      <c r="B1360" t="s">
        <v>1523</v>
      </c>
      <c r="C1360" t="s">
        <v>1371</v>
      </c>
      <c r="D1360" t="s">
        <v>1372</v>
      </c>
      <c r="E1360" t="s">
        <v>631</v>
      </c>
      <c r="F1360" t="s">
        <v>21</v>
      </c>
      <c r="I1360" t="s">
        <v>405</v>
      </c>
    </row>
    <row r="1361" spans="1:25">
      <c r="B1361" t="s">
        <v>1523</v>
      </c>
      <c r="C1361" t="s">
        <v>1373</v>
      </c>
      <c r="D1361" t="s">
        <v>1374</v>
      </c>
      <c r="E1361" t="s">
        <v>631</v>
      </c>
      <c r="F1361" t="s">
        <v>21</v>
      </c>
      <c r="I1361" t="s">
        <v>405</v>
      </c>
    </row>
    <row r="1362" spans="1:25">
      <c r="B1362" t="s">
        <v>1523</v>
      </c>
      <c r="C1362" t="s">
        <v>1375</v>
      </c>
      <c r="D1362" t="s">
        <v>1376</v>
      </c>
      <c r="E1362" t="s">
        <v>631</v>
      </c>
      <c r="F1362" t="s">
        <v>21</v>
      </c>
      <c r="I1362" t="s">
        <v>405</v>
      </c>
    </row>
    <row r="1363" spans="1:25">
      <c r="B1363" t="s">
        <v>1523</v>
      </c>
      <c r="C1363" t="s">
        <v>1377</v>
      </c>
      <c r="D1363" t="s">
        <v>1378</v>
      </c>
      <c r="E1363" t="s">
        <v>631</v>
      </c>
      <c r="F1363" t="s">
        <v>21</v>
      </c>
      <c r="I1363" t="s">
        <v>405</v>
      </c>
    </row>
    <row r="1364" spans="1:25">
      <c r="B1364" t="s">
        <v>1523</v>
      </c>
      <c r="C1364" t="s">
        <v>1379</v>
      </c>
      <c r="D1364" t="s">
        <v>1380</v>
      </c>
      <c r="E1364" t="s">
        <v>631</v>
      </c>
      <c r="F1364" t="s">
        <v>21</v>
      </c>
      <c r="I1364" t="s">
        <v>405</v>
      </c>
    </row>
    <row r="1365" spans="1:25">
      <c r="B1365" t="s">
        <v>1523</v>
      </c>
      <c r="C1365" t="s">
        <v>1347</v>
      </c>
      <c r="D1365" t="s">
        <v>1348</v>
      </c>
      <c r="E1365" t="s">
        <v>955</v>
      </c>
      <c r="F1365" t="s">
        <v>463</v>
      </c>
      <c r="I1365" t="s">
        <v>405</v>
      </c>
    </row>
    <row r="1366" spans="1:25">
      <c r="B1366" t="s">
        <v>1523</v>
      </c>
      <c r="C1366" t="s">
        <v>1355</v>
      </c>
      <c r="D1366" t="s">
        <v>1356</v>
      </c>
      <c r="E1366" t="s">
        <v>955</v>
      </c>
      <c r="F1366" t="s">
        <v>463</v>
      </c>
      <c r="I1366" t="s">
        <v>405</v>
      </c>
    </row>
    <row r="1367" spans="1:25" s="91" customFormat="1" ht="15.75" customHeight="1">
      <c r="A1367"/>
      <c r="B1367" t="s">
        <v>1523</v>
      </c>
      <c r="C1367" t="s">
        <v>1358</v>
      </c>
      <c r="D1367" t="s">
        <v>1359</v>
      </c>
      <c r="E1367" t="s">
        <v>955</v>
      </c>
      <c r="F1367" t="s">
        <v>463</v>
      </c>
      <c r="G1367"/>
      <c r="H1367"/>
      <c r="I1367" t="s">
        <v>405</v>
      </c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</row>
    <row r="1368" spans="1:25" s="91" customFormat="1">
      <c r="A1368"/>
      <c r="B1368" t="s">
        <v>1523</v>
      </c>
      <c r="C1368" t="s">
        <v>1361</v>
      </c>
      <c r="D1368" t="s">
        <v>1362</v>
      </c>
      <c r="E1368" t="s">
        <v>463</v>
      </c>
      <c r="F1368" t="s">
        <v>955</v>
      </c>
      <c r="G1368"/>
      <c r="H1368"/>
      <c r="I1368" t="s">
        <v>1522</v>
      </c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</row>
    <row r="1369" spans="1:25" s="91" customFormat="1">
      <c r="A1369"/>
      <c r="B1369" t="s">
        <v>1523</v>
      </c>
      <c r="C1369" t="s">
        <v>1363</v>
      </c>
      <c r="D1369" t="s">
        <v>1364</v>
      </c>
      <c r="E1369" t="s">
        <v>955</v>
      </c>
      <c r="F1369" t="s">
        <v>463</v>
      </c>
      <c r="G1369"/>
      <c r="H1369"/>
      <c r="I1369" t="s">
        <v>405</v>
      </c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</row>
    <row r="1370" spans="1:25">
      <c r="B1370" t="s">
        <v>1523</v>
      </c>
      <c r="C1370" t="s">
        <v>1381</v>
      </c>
      <c r="D1370" t="s">
        <v>1382</v>
      </c>
      <c r="E1370" t="s">
        <v>631</v>
      </c>
      <c r="F1370" t="s">
        <v>1551</v>
      </c>
    </row>
    <row r="1371" spans="1:25">
      <c r="B1371" t="s">
        <v>1523</v>
      </c>
      <c r="C1371" t="s">
        <v>1384</v>
      </c>
      <c r="D1371" t="s">
        <v>1552</v>
      </c>
      <c r="E1371" t="s">
        <v>631</v>
      </c>
      <c r="F1371" t="s">
        <v>1551</v>
      </c>
    </row>
    <row r="1372" spans="1:25">
      <c r="B1372" t="s">
        <v>1523</v>
      </c>
      <c r="C1372" t="s">
        <v>1392</v>
      </c>
      <c r="D1372" t="s">
        <v>1393</v>
      </c>
      <c r="E1372" t="s">
        <v>631</v>
      </c>
      <c r="F1372" t="s">
        <v>406</v>
      </c>
      <c r="I1372" t="s">
        <v>405</v>
      </c>
    </row>
    <row r="1373" spans="1:25">
      <c r="B1373" t="s">
        <v>1523</v>
      </c>
      <c r="C1373" s="5" t="s">
        <v>1621</v>
      </c>
      <c r="D1373" s="5" t="s">
        <v>1622</v>
      </c>
      <c r="E1373" s="5" t="s">
        <v>955</v>
      </c>
      <c r="F1373" s="5" t="s">
        <v>463</v>
      </c>
      <c r="I1373" s="5" t="s">
        <v>405</v>
      </c>
    </row>
    <row r="1374" spans="1:25">
      <c r="B1374" t="s">
        <v>1523</v>
      </c>
      <c r="C1374" s="5" t="str">
        <f>B223</f>
        <v>ISASODAASHH2</v>
      </c>
      <c r="D1374" s="5" t="str">
        <f>C223</f>
        <v>ISA.Soda Ash production from Hydrogen(Solvay process)</v>
      </c>
      <c r="E1374" s="5" t="s">
        <v>955</v>
      </c>
      <c r="F1374" s="5" t="s">
        <v>463</v>
      </c>
      <c r="I1374" s="5" t="s">
        <v>405</v>
      </c>
    </row>
    <row r="1375" spans="1:25">
      <c r="B1375" t="s">
        <v>1523</v>
      </c>
      <c r="C1375" s="16" t="s">
        <v>1633</v>
      </c>
      <c r="D1375" s="16" t="s">
        <v>1629</v>
      </c>
      <c r="E1375" s="5" t="s">
        <v>955</v>
      </c>
      <c r="F1375" s="5" t="s">
        <v>463</v>
      </c>
      <c r="I1375" s="5" t="s">
        <v>405</v>
      </c>
    </row>
    <row r="1376" spans="1:25">
      <c r="B1376" t="s">
        <v>1523</v>
      </c>
      <c r="C1376" s="16" t="s">
        <v>1634</v>
      </c>
      <c r="D1376" s="16" t="s">
        <v>1630</v>
      </c>
      <c r="E1376" s="5" t="s">
        <v>955</v>
      </c>
      <c r="F1376" s="5" t="s">
        <v>463</v>
      </c>
      <c r="I1376" s="5" t="s">
        <v>405</v>
      </c>
    </row>
    <row r="1377" spans="2:9">
      <c r="B1377" s="3" t="s">
        <v>1523</v>
      </c>
      <c r="C1377" s="16" t="s">
        <v>1635</v>
      </c>
      <c r="D1377" s="16" t="s">
        <v>1631</v>
      </c>
      <c r="E1377" s="5" t="s">
        <v>955</v>
      </c>
      <c r="F1377" s="5" t="s">
        <v>463</v>
      </c>
      <c r="I1377" s="5" t="s">
        <v>405</v>
      </c>
    </row>
    <row r="1378" spans="2:9">
      <c r="B1378" s="21" t="s">
        <v>1523</v>
      </c>
      <c r="C1378" s="5" t="s">
        <v>1743</v>
      </c>
      <c r="D1378" s="5" t="s">
        <v>1733</v>
      </c>
      <c r="E1378" s="5" t="s">
        <v>955</v>
      </c>
      <c r="F1378" s="5" t="s">
        <v>463</v>
      </c>
      <c r="H1378" s="5" t="s">
        <v>1149</v>
      </c>
      <c r="I1378" s="5" t="s">
        <v>405</v>
      </c>
    </row>
    <row r="1379" spans="2:9">
      <c r="B1379" s="21" t="s">
        <v>1523</v>
      </c>
      <c r="C1379" s="5" t="s">
        <v>1742</v>
      </c>
      <c r="D1379" s="5" t="s">
        <v>1757</v>
      </c>
      <c r="E1379" s="5" t="s">
        <v>955</v>
      </c>
      <c r="F1379" s="5" t="s">
        <v>463</v>
      </c>
      <c r="H1379" s="5" t="s">
        <v>1149</v>
      </c>
      <c r="I1379" s="5" t="s">
        <v>405</v>
      </c>
    </row>
    <row r="1380" spans="2:9">
      <c r="B1380" s="21" t="s">
        <v>1523</v>
      </c>
      <c r="C1380" s="5" t="s">
        <v>1744</v>
      </c>
      <c r="D1380" s="5" t="s">
        <v>1764</v>
      </c>
      <c r="E1380" s="5" t="s">
        <v>955</v>
      </c>
      <c r="F1380" s="5" t="s">
        <v>463</v>
      </c>
      <c r="H1380" s="5" t="s">
        <v>1149</v>
      </c>
      <c r="I1380" s="5" t="s">
        <v>405</v>
      </c>
    </row>
    <row r="1381" spans="2:9">
      <c r="B1381" s="21" t="s">
        <v>1523</v>
      </c>
      <c r="C1381" s="5" t="s">
        <v>1745</v>
      </c>
      <c r="D1381" s="5" t="s">
        <v>1734</v>
      </c>
      <c r="E1381" s="5" t="s">
        <v>955</v>
      </c>
      <c r="F1381" s="5" t="s">
        <v>463</v>
      </c>
      <c r="H1381" s="5" t="s">
        <v>1623</v>
      </c>
      <c r="I1381" s="5" t="s">
        <v>405</v>
      </c>
    </row>
    <row r="1382" spans="2:9">
      <c r="B1382" s="21" t="s">
        <v>1523</v>
      </c>
      <c r="C1382" s="5" t="s">
        <v>1746</v>
      </c>
      <c r="D1382" s="5" t="s">
        <v>1758</v>
      </c>
      <c r="E1382" s="5" t="s">
        <v>955</v>
      </c>
      <c r="F1382" s="5" t="s">
        <v>463</v>
      </c>
      <c r="H1382" s="5" t="s">
        <v>1623</v>
      </c>
      <c r="I1382" s="5" t="s">
        <v>405</v>
      </c>
    </row>
    <row r="1383" spans="2:9">
      <c r="B1383" s="21" t="s">
        <v>1523</v>
      </c>
      <c r="C1383" s="5" t="s">
        <v>1751</v>
      </c>
      <c r="D1383" s="5" t="s">
        <v>1763</v>
      </c>
      <c r="E1383" s="5" t="s">
        <v>955</v>
      </c>
      <c r="F1383" s="5" t="s">
        <v>463</v>
      </c>
      <c r="H1383" s="5" t="s">
        <v>1623</v>
      </c>
      <c r="I1383" s="5" t="s">
        <v>405</v>
      </c>
    </row>
    <row r="1384" spans="2:9">
      <c r="B1384" s="21" t="s">
        <v>1523</v>
      </c>
      <c r="C1384" s="5" t="s">
        <v>1747</v>
      </c>
      <c r="D1384" s="5" t="s">
        <v>1924</v>
      </c>
      <c r="E1384" s="5" t="s">
        <v>955</v>
      </c>
      <c r="F1384" s="5" t="s">
        <v>463</v>
      </c>
      <c r="H1384" s="5" t="s">
        <v>1617</v>
      </c>
      <c r="I1384" s="5" t="s">
        <v>405</v>
      </c>
    </row>
    <row r="1385" spans="2:9">
      <c r="B1385" s="21" t="s">
        <v>1523</v>
      </c>
      <c r="C1385" s="5" t="s">
        <v>1752</v>
      </c>
      <c r="D1385" s="5" t="s">
        <v>1925</v>
      </c>
      <c r="E1385" s="5" t="s">
        <v>955</v>
      </c>
      <c r="F1385" s="5" t="s">
        <v>463</v>
      </c>
      <c r="H1385" s="5" t="s">
        <v>1617</v>
      </c>
      <c r="I1385" s="5" t="s">
        <v>405</v>
      </c>
    </row>
    <row r="1386" spans="2:9">
      <c r="B1386" s="21" t="s">
        <v>1523</v>
      </c>
      <c r="C1386" s="5" t="s">
        <v>1753</v>
      </c>
      <c r="D1386" s="5" t="s">
        <v>1926</v>
      </c>
      <c r="E1386" s="5" t="s">
        <v>955</v>
      </c>
      <c r="F1386" s="5" t="s">
        <v>463</v>
      </c>
      <c r="H1386" s="5" t="s">
        <v>1617</v>
      </c>
      <c r="I1386" s="5" t="s">
        <v>405</v>
      </c>
    </row>
    <row r="1387" spans="2:9">
      <c r="B1387" s="21" t="s">
        <v>1523</v>
      </c>
      <c r="C1387" s="5" t="s">
        <v>1748</v>
      </c>
      <c r="D1387" s="5" t="s">
        <v>1735</v>
      </c>
      <c r="E1387" s="5" t="s">
        <v>955</v>
      </c>
      <c r="F1387" s="5" t="s">
        <v>463</v>
      </c>
      <c r="H1387" s="5" t="s">
        <v>1475</v>
      </c>
      <c r="I1387" s="5" t="s">
        <v>405</v>
      </c>
    </row>
    <row r="1388" spans="2:9">
      <c r="B1388" s="21" t="s">
        <v>1523</v>
      </c>
      <c r="C1388" s="5" t="s">
        <v>1754</v>
      </c>
      <c r="D1388" s="5" t="s">
        <v>1759</v>
      </c>
      <c r="E1388" s="5" t="s">
        <v>955</v>
      </c>
      <c r="F1388" s="5" t="s">
        <v>463</v>
      </c>
      <c r="H1388" s="5" t="s">
        <v>1475</v>
      </c>
      <c r="I1388" s="5" t="s">
        <v>405</v>
      </c>
    </row>
    <row r="1389" spans="2:9">
      <c r="B1389" s="21" t="s">
        <v>1523</v>
      </c>
      <c r="C1389" s="5" t="s">
        <v>1755</v>
      </c>
      <c r="D1389" s="5" t="s">
        <v>1761</v>
      </c>
      <c r="E1389" s="5" t="s">
        <v>955</v>
      </c>
      <c r="F1389" s="5" t="s">
        <v>463</v>
      </c>
      <c r="H1389" s="5" t="s">
        <v>1475</v>
      </c>
      <c r="I1389" s="5" t="s">
        <v>405</v>
      </c>
    </row>
    <row r="1390" spans="2:9">
      <c r="B1390" s="21" t="s">
        <v>1523</v>
      </c>
      <c r="C1390" s="5" t="s">
        <v>1749</v>
      </c>
      <c r="D1390" s="5" t="s">
        <v>1736</v>
      </c>
      <c r="E1390" s="5" t="s">
        <v>955</v>
      </c>
      <c r="F1390" s="5" t="s">
        <v>463</v>
      </c>
      <c r="H1390" s="5" t="s">
        <v>1665</v>
      </c>
      <c r="I1390" s="5" t="s">
        <v>405</v>
      </c>
    </row>
    <row r="1391" spans="2:9">
      <c r="B1391" s="21" t="s">
        <v>1523</v>
      </c>
      <c r="C1391" s="5" t="s">
        <v>1750</v>
      </c>
      <c r="D1391" s="5" t="s">
        <v>1760</v>
      </c>
      <c r="E1391" s="5" t="s">
        <v>955</v>
      </c>
      <c r="F1391" s="5" t="s">
        <v>463</v>
      </c>
      <c r="H1391" s="5" t="s">
        <v>1665</v>
      </c>
      <c r="I1391" s="5" t="s">
        <v>405</v>
      </c>
    </row>
    <row r="1392" spans="2:9">
      <c r="B1392" s="21" t="s">
        <v>1523</v>
      </c>
      <c r="C1392" s="5" t="s">
        <v>1756</v>
      </c>
      <c r="D1392" s="5" t="s">
        <v>1762</v>
      </c>
      <c r="E1392" s="5" t="s">
        <v>955</v>
      </c>
      <c r="F1392" s="5" t="s">
        <v>463</v>
      </c>
      <c r="H1392" s="5" t="s">
        <v>1665</v>
      </c>
      <c r="I1392" s="5" t="s">
        <v>405</v>
      </c>
    </row>
    <row r="1393" spans="2:9">
      <c r="B1393" s="93" t="s">
        <v>1523</v>
      </c>
      <c r="C1393" s="94" t="s">
        <v>1932</v>
      </c>
      <c r="D1393" s="94" t="s">
        <v>1928</v>
      </c>
      <c r="E1393" s="94" t="s">
        <v>955</v>
      </c>
      <c r="F1393" s="94" t="s">
        <v>463</v>
      </c>
      <c r="G1393" s="93"/>
      <c r="H1393" s="94" t="s">
        <v>1927</v>
      </c>
      <c r="I1393" s="94" t="s">
        <v>405</v>
      </c>
    </row>
    <row r="1394" spans="2:9">
      <c r="B1394" s="93" t="s">
        <v>1523</v>
      </c>
      <c r="C1394" s="94" t="s">
        <v>1933</v>
      </c>
      <c r="D1394" s="94" t="s">
        <v>1929</v>
      </c>
      <c r="E1394" s="94" t="s">
        <v>955</v>
      </c>
      <c r="F1394" s="94" t="s">
        <v>463</v>
      </c>
      <c r="G1394" s="93"/>
      <c r="H1394" s="94" t="s">
        <v>1927</v>
      </c>
      <c r="I1394" s="94" t="s">
        <v>405</v>
      </c>
    </row>
    <row r="1395" spans="2:9">
      <c r="B1395" s="93" t="s">
        <v>1523</v>
      </c>
      <c r="C1395" s="94" t="s">
        <v>1934</v>
      </c>
      <c r="D1395" s="94" t="s">
        <v>1930</v>
      </c>
      <c r="E1395" s="94" t="s">
        <v>955</v>
      </c>
      <c r="F1395" s="94" t="s">
        <v>463</v>
      </c>
      <c r="G1395" s="93"/>
      <c r="H1395" s="94" t="s">
        <v>1927</v>
      </c>
      <c r="I1395" s="94" t="s">
        <v>405</v>
      </c>
    </row>
    <row r="1396" spans="2:9">
      <c r="B1396" s="93" t="s">
        <v>1523</v>
      </c>
      <c r="C1396" s="94" t="s">
        <v>1931</v>
      </c>
      <c r="D1396" s="94" t="s">
        <v>1937</v>
      </c>
      <c r="E1396" s="94" t="s">
        <v>955</v>
      </c>
      <c r="F1396" s="94" t="s">
        <v>463</v>
      </c>
      <c r="G1396" s="93"/>
      <c r="H1396" s="94" t="s">
        <v>1940</v>
      </c>
      <c r="I1396" s="94" t="s">
        <v>405</v>
      </c>
    </row>
    <row r="1397" spans="2:9">
      <c r="B1397" s="93" t="s">
        <v>1523</v>
      </c>
      <c r="C1397" s="94" t="s">
        <v>1935</v>
      </c>
      <c r="D1397" s="94" t="s">
        <v>1938</v>
      </c>
      <c r="E1397" s="94" t="s">
        <v>955</v>
      </c>
      <c r="F1397" s="94" t="s">
        <v>463</v>
      </c>
      <c r="G1397" s="93"/>
      <c r="H1397" s="94" t="s">
        <v>1940</v>
      </c>
      <c r="I1397" s="94" t="s">
        <v>405</v>
      </c>
    </row>
    <row r="1398" spans="2:9">
      <c r="B1398" s="93" t="s">
        <v>1523</v>
      </c>
      <c r="C1398" s="94" t="s">
        <v>1936</v>
      </c>
      <c r="D1398" s="94" t="s">
        <v>1939</v>
      </c>
      <c r="E1398" s="94" t="s">
        <v>955</v>
      </c>
      <c r="F1398" s="94" t="s">
        <v>463</v>
      </c>
      <c r="G1398" s="93"/>
      <c r="H1398" s="94" t="s">
        <v>1940</v>
      </c>
      <c r="I1398" s="94" t="s">
        <v>405</v>
      </c>
    </row>
    <row r="1399" spans="2:9">
      <c r="B1399" s="93" t="s">
        <v>1523</v>
      </c>
      <c r="C1399" s="94" t="s">
        <v>1941</v>
      </c>
      <c r="D1399" s="94" t="s">
        <v>1944</v>
      </c>
      <c r="E1399" s="94" t="s">
        <v>955</v>
      </c>
      <c r="F1399" s="94" t="s">
        <v>463</v>
      </c>
      <c r="G1399" s="93"/>
      <c r="H1399" s="94" t="s">
        <v>1947</v>
      </c>
      <c r="I1399" s="94" t="s">
        <v>405</v>
      </c>
    </row>
    <row r="1400" spans="2:9">
      <c r="B1400" s="93" t="s">
        <v>1523</v>
      </c>
      <c r="C1400" s="94" t="s">
        <v>1942</v>
      </c>
      <c r="D1400" s="94" t="s">
        <v>1945</v>
      </c>
      <c r="E1400" s="94" t="s">
        <v>955</v>
      </c>
      <c r="F1400" s="94" t="s">
        <v>463</v>
      </c>
      <c r="G1400" s="93"/>
      <c r="H1400" s="94" t="s">
        <v>1947</v>
      </c>
      <c r="I1400" s="94" t="s">
        <v>405</v>
      </c>
    </row>
    <row r="1401" spans="2:9">
      <c r="B1401" s="93" t="s">
        <v>1523</v>
      </c>
      <c r="C1401" s="94" t="s">
        <v>1943</v>
      </c>
      <c r="D1401" s="94" t="s">
        <v>1946</v>
      </c>
      <c r="E1401" s="94" t="s">
        <v>955</v>
      </c>
      <c r="F1401" s="94" t="s">
        <v>463</v>
      </c>
      <c r="G1401" s="93"/>
      <c r="H1401" s="94" t="s">
        <v>1947</v>
      </c>
      <c r="I1401" s="94" t="s">
        <v>405</v>
      </c>
    </row>
    <row r="1402" spans="2:9">
      <c r="B1402" s="3" t="s">
        <v>1523</v>
      </c>
      <c r="C1402" s="20" t="s">
        <v>1768</v>
      </c>
      <c r="D1402" s="20" t="s">
        <v>1874</v>
      </c>
      <c r="E1402" s="20" t="s">
        <v>631</v>
      </c>
      <c r="F1402" s="20" t="s">
        <v>406</v>
      </c>
      <c r="I1402" s="5" t="s">
        <v>405</v>
      </c>
    </row>
    <row r="1403" spans="2:9">
      <c r="B1403" s="3" t="s">
        <v>1523</v>
      </c>
      <c r="C1403" s="20" t="s">
        <v>1769</v>
      </c>
      <c r="D1403" s="20" t="s">
        <v>1875</v>
      </c>
      <c r="E1403" s="20" t="s">
        <v>631</v>
      </c>
      <c r="F1403" s="20" t="s">
        <v>406</v>
      </c>
      <c r="I1403" s="5" t="s">
        <v>405</v>
      </c>
    </row>
    <row r="1404" spans="2:9">
      <c r="B1404" s="3" t="s">
        <v>1523</v>
      </c>
      <c r="C1404" s="20" t="s">
        <v>1859</v>
      </c>
      <c r="D1404" s="20" t="s">
        <v>1876</v>
      </c>
      <c r="E1404" s="20" t="s">
        <v>631</v>
      </c>
      <c r="F1404" s="20" t="s">
        <v>406</v>
      </c>
      <c r="I1404" s="5" t="s">
        <v>405</v>
      </c>
    </row>
    <row r="1405" spans="2:9">
      <c r="B1405" s="3" t="s">
        <v>1523</v>
      </c>
      <c r="C1405" s="20" t="s">
        <v>1815</v>
      </c>
      <c r="D1405" s="20" t="s">
        <v>1877</v>
      </c>
      <c r="E1405" s="20" t="s">
        <v>631</v>
      </c>
      <c r="F1405" s="20" t="s">
        <v>406</v>
      </c>
      <c r="I1405" s="5" t="s">
        <v>405</v>
      </c>
    </row>
    <row r="1406" spans="2:9">
      <c r="B1406" s="3" t="s">
        <v>1523</v>
      </c>
      <c r="C1406" s="20" t="s">
        <v>1771</v>
      </c>
      <c r="D1406" s="20" t="s">
        <v>1878</v>
      </c>
      <c r="E1406" s="20" t="s">
        <v>631</v>
      </c>
      <c r="F1406" s="20" t="s">
        <v>406</v>
      </c>
      <c r="I1406" s="5" t="s">
        <v>405</v>
      </c>
    </row>
    <row r="1407" spans="2:9">
      <c r="B1407" s="3" t="s">
        <v>1523</v>
      </c>
      <c r="C1407" s="20" t="s">
        <v>1772</v>
      </c>
      <c r="D1407" s="20" t="s">
        <v>1879</v>
      </c>
      <c r="E1407" s="20" t="s">
        <v>631</v>
      </c>
      <c r="F1407" s="20" t="s">
        <v>406</v>
      </c>
      <c r="I1407" s="5" t="s">
        <v>405</v>
      </c>
    </row>
    <row r="1408" spans="2:9">
      <c r="B1408" s="3" t="s">
        <v>1523</v>
      </c>
      <c r="C1408" s="20" t="s">
        <v>1860</v>
      </c>
      <c r="D1408" s="20" t="s">
        <v>1880</v>
      </c>
      <c r="E1408" s="20" t="s">
        <v>631</v>
      </c>
      <c r="F1408" s="20" t="s">
        <v>406</v>
      </c>
      <c r="I1408" s="5" t="s">
        <v>405</v>
      </c>
    </row>
    <row r="1409" spans="2:9">
      <c r="B1409" s="3" t="s">
        <v>1523</v>
      </c>
      <c r="C1409" s="20" t="s">
        <v>1773</v>
      </c>
      <c r="D1409" s="20" t="s">
        <v>1881</v>
      </c>
      <c r="E1409" s="20" t="s">
        <v>631</v>
      </c>
      <c r="F1409" s="20" t="s">
        <v>406</v>
      </c>
      <c r="I1409" s="5" t="s">
        <v>405</v>
      </c>
    </row>
    <row r="1410" spans="2:9">
      <c r="B1410" s="3" t="s">
        <v>1523</v>
      </c>
      <c r="C1410" s="20" t="s">
        <v>1774</v>
      </c>
      <c r="D1410" s="20" t="s">
        <v>1882</v>
      </c>
      <c r="E1410" s="20" t="s">
        <v>631</v>
      </c>
      <c r="F1410" s="20" t="s">
        <v>406</v>
      </c>
      <c r="I1410" s="5" t="s">
        <v>405</v>
      </c>
    </row>
    <row r="1411" spans="2:9">
      <c r="B1411" s="3" t="s">
        <v>1523</v>
      </c>
      <c r="C1411" s="20" t="s">
        <v>1775</v>
      </c>
      <c r="D1411" s="20" t="s">
        <v>1883</v>
      </c>
      <c r="E1411" s="20" t="s">
        <v>631</v>
      </c>
      <c r="F1411" s="20" t="s">
        <v>406</v>
      </c>
      <c r="I1411" s="5" t="s">
        <v>405</v>
      </c>
    </row>
    <row r="1412" spans="2:9">
      <c r="B1412" s="3" t="s">
        <v>1523</v>
      </c>
      <c r="C1412" s="20" t="s">
        <v>1861</v>
      </c>
      <c r="D1412" s="20" t="s">
        <v>1884</v>
      </c>
      <c r="E1412" s="20" t="s">
        <v>631</v>
      </c>
      <c r="F1412" s="20" t="s">
        <v>406</v>
      </c>
      <c r="I1412" s="5" t="s">
        <v>405</v>
      </c>
    </row>
    <row r="1413" spans="2:9">
      <c r="B1413" s="3" t="s">
        <v>1523</v>
      </c>
      <c r="C1413" s="20" t="s">
        <v>1770</v>
      </c>
      <c r="D1413" s="20" t="s">
        <v>1885</v>
      </c>
      <c r="E1413" s="20" t="s">
        <v>631</v>
      </c>
      <c r="F1413" s="20" t="s">
        <v>406</v>
      </c>
      <c r="I1413" s="5" t="s">
        <v>405</v>
      </c>
    </row>
    <row r="1414" spans="2:9">
      <c r="B1414" s="3" t="s">
        <v>1523</v>
      </c>
      <c r="C1414" s="20" t="s">
        <v>1776</v>
      </c>
      <c r="D1414" s="20" t="s">
        <v>1886</v>
      </c>
      <c r="E1414" s="20" t="s">
        <v>631</v>
      </c>
      <c r="F1414" s="20" t="s">
        <v>406</v>
      </c>
      <c r="I1414" s="5" t="s">
        <v>405</v>
      </c>
    </row>
    <row r="1415" spans="2:9">
      <c r="B1415" s="3" t="s">
        <v>1523</v>
      </c>
      <c r="C1415" s="20" t="s">
        <v>1777</v>
      </c>
      <c r="D1415" s="20" t="s">
        <v>1887</v>
      </c>
      <c r="E1415" s="20" t="s">
        <v>631</v>
      </c>
      <c r="F1415" s="20" t="s">
        <v>406</v>
      </c>
      <c r="I1415" s="5" t="s">
        <v>405</v>
      </c>
    </row>
    <row r="1416" spans="2:9">
      <c r="B1416" s="3" t="s">
        <v>1523</v>
      </c>
      <c r="C1416" s="20" t="s">
        <v>1778</v>
      </c>
      <c r="D1416" s="20" t="s">
        <v>1888</v>
      </c>
      <c r="E1416" s="20" t="s">
        <v>631</v>
      </c>
      <c r="F1416" s="20" t="s">
        <v>406</v>
      </c>
      <c r="I1416" s="5" t="s">
        <v>405</v>
      </c>
    </row>
    <row r="1417" spans="2:9">
      <c r="B1417" s="3" t="s">
        <v>1523</v>
      </c>
      <c r="C1417" s="20" t="s">
        <v>1779</v>
      </c>
      <c r="D1417" s="20" t="s">
        <v>1889</v>
      </c>
      <c r="E1417" s="20" t="s">
        <v>631</v>
      </c>
      <c r="F1417" s="20" t="s">
        <v>406</v>
      </c>
      <c r="I1417" s="5" t="s">
        <v>405</v>
      </c>
    </row>
    <row r="1418" spans="2:9">
      <c r="B1418" s="3" t="s">
        <v>1523</v>
      </c>
      <c r="C1418" s="20" t="s">
        <v>1780</v>
      </c>
      <c r="D1418" s="20" t="s">
        <v>1890</v>
      </c>
      <c r="E1418" s="20" t="s">
        <v>631</v>
      </c>
      <c r="F1418" s="20" t="s">
        <v>406</v>
      </c>
      <c r="I1418" s="5" t="s">
        <v>405</v>
      </c>
    </row>
    <row r="1419" spans="2:9">
      <c r="B1419" s="3" t="s">
        <v>1523</v>
      </c>
      <c r="C1419" s="20" t="s">
        <v>1781</v>
      </c>
      <c r="D1419" s="20" t="s">
        <v>1891</v>
      </c>
      <c r="E1419" s="20" t="s">
        <v>631</v>
      </c>
      <c r="F1419" s="20" t="s">
        <v>406</v>
      </c>
      <c r="I1419" s="5" t="s">
        <v>405</v>
      </c>
    </row>
    <row r="1420" spans="2:9">
      <c r="B1420" s="21" t="s">
        <v>1523</v>
      </c>
      <c r="C1420" s="5" t="s">
        <v>1782</v>
      </c>
      <c r="D1420" s="5" t="s">
        <v>1823</v>
      </c>
      <c r="E1420" s="5" t="s">
        <v>631</v>
      </c>
      <c r="F1420" s="5" t="s">
        <v>406</v>
      </c>
      <c r="I1420" s="5" t="s">
        <v>405</v>
      </c>
    </row>
    <row r="1421" spans="2:9">
      <c r="B1421" s="21" t="s">
        <v>1523</v>
      </c>
      <c r="C1421" s="5" t="s">
        <v>1783</v>
      </c>
      <c r="D1421" s="5" t="s">
        <v>1824</v>
      </c>
      <c r="E1421" s="5" t="s">
        <v>631</v>
      </c>
      <c r="F1421" s="5" t="s">
        <v>406</v>
      </c>
      <c r="I1421" s="5" t="s">
        <v>405</v>
      </c>
    </row>
    <row r="1422" spans="2:9">
      <c r="B1422" s="21" t="s">
        <v>1523</v>
      </c>
      <c r="C1422" s="5" t="s">
        <v>1862</v>
      </c>
      <c r="D1422" s="5" t="s">
        <v>1863</v>
      </c>
      <c r="E1422" s="5" t="s">
        <v>631</v>
      </c>
      <c r="F1422" s="5" t="s">
        <v>406</v>
      </c>
      <c r="I1422" s="5" t="s">
        <v>405</v>
      </c>
    </row>
    <row r="1423" spans="2:9">
      <c r="B1423" s="21" t="s">
        <v>1523</v>
      </c>
      <c r="C1423" s="5" t="s">
        <v>1822</v>
      </c>
      <c r="D1423" s="5" t="s">
        <v>1825</v>
      </c>
      <c r="E1423" s="5" t="s">
        <v>631</v>
      </c>
      <c r="F1423" s="5" t="s">
        <v>406</v>
      </c>
      <c r="I1423" s="5" t="s">
        <v>405</v>
      </c>
    </row>
    <row r="1424" spans="2:9">
      <c r="B1424" s="21" t="s">
        <v>1523</v>
      </c>
      <c r="C1424" s="5" t="s">
        <v>1785</v>
      </c>
      <c r="D1424" s="5" t="s">
        <v>1826</v>
      </c>
      <c r="E1424" s="5" t="s">
        <v>631</v>
      </c>
      <c r="F1424" s="5" t="s">
        <v>406</v>
      </c>
      <c r="I1424" s="5" t="s">
        <v>405</v>
      </c>
    </row>
    <row r="1425" spans="2:9">
      <c r="B1425" s="21" t="s">
        <v>1523</v>
      </c>
      <c r="C1425" s="5" t="s">
        <v>1786</v>
      </c>
      <c r="D1425" s="5" t="s">
        <v>1827</v>
      </c>
      <c r="E1425" s="5" t="s">
        <v>631</v>
      </c>
      <c r="F1425" s="5" t="s">
        <v>406</v>
      </c>
      <c r="I1425" s="5" t="s">
        <v>405</v>
      </c>
    </row>
    <row r="1426" spans="2:9">
      <c r="B1426" s="21" t="s">
        <v>1523</v>
      </c>
      <c r="C1426" s="5" t="s">
        <v>1864</v>
      </c>
      <c r="D1426" s="5" t="s">
        <v>1865</v>
      </c>
      <c r="E1426" s="5" t="s">
        <v>631</v>
      </c>
      <c r="F1426" s="5" t="s">
        <v>406</v>
      </c>
      <c r="I1426" s="5" t="s">
        <v>405</v>
      </c>
    </row>
    <row r="1427" spans="2:9">
      <c r="B1427" s="21" t="s">
        <v>1523</v>
      </c>
      <c r="C1427" s="5" t="s">
        <v>1787</v>
      </c>
      <c r="D1427" s="5" t="s">
        <v>1828</v>
      </c>
      <c r="E1427" s="5" t="s">
        <v>631</v>
      </c>
      <c r="F1427" s="5" t="s">
        <v>406</v>
      </c>
      <c r="I1427" s="5" t="s">
        <v>405</v>
      </c>
    </row>
    <row r="1428" spans="2:9">
      <c r="B1428" s="21" t="s">
        <v>1523</v>
      </c>
      <c r="C1428" s="5" t="s">
        <v>1788</v>
      </c>
      <c r="D1428" s="5" t="s">
        <v>1829</v>
      </c>
      <c r="E1428" s="5" t="s">
        <v>631</v>
      </c>
      <c r="F1428" s="5" t="s">
        <v>406</v>
      </c>
      <c r="I1428" s="5" t="s">
        <v>405</v>
      </c>
    </row>
    <row r="1429" spans="2:9">
      <c r="B1429" s="21" t="s">
        <v>1523</v>
      </c>
      <c r="C1429" s="5" t="s">
        <v>1789</v>
      </c>
      <c r="D1429" s="5" t="s">
        <v>1830</v>
      </c>
      <c r="E1429" s="5" t="s">
        <v>631</v>
      </c>
      <c r="F1429" s="5" t="s">
        <v>406</v>
      </c>
      <c r="I1429" s="5" t="s">
        <v>405</v>
      </c>
    </row>
    <row r="1430" spans="2:9">
      <c r="B1430" s="21" t="s">
        <v>1523</v>
      </c>
      <c r="C1430" s="5" t="s">
        <v>1866</v>
      </c>
      <c r="D1430" s="5" t="s">
        <v>1867</v>
      </c>
      <c r="E1430" s="5" t="s">
        <v>631</v>
      </c>
      <c r="F1430" s="5" t="s">
        <v>406</v>
      </c>
      <c r="I1430" s="5" t="s">
        <v>405</v>
      </c>
    </row>
    <row r="1431" spans="2:9">
      <c r="B1431" s="21" t="s">
        <v>1523</v>
      </c>
      <c r="C1431" s="5" t="s">
        <v>1784</v>
      </c>
      <c r="D1431" s="5" t="s">
        <v>1831</v>
      </c>
      <c r="E1431" s="5" t="s">
        <v>631</v>
      </c>
      <c r="F1431" s="5" t="s">
        <v>406</v>
      </c>
      <c r="I1431" s="5" t="s">
        <v>405</v>
      </c>
    </row>
    <row r="1432" spans="2:9">
      <c r="B1432" s="21" t="s">
        <v>1523</v>
      </c>
      <c r="C1432" s="5" t="s">
        <v>1790</v>
      </c>
      <c r="D1432" s="5" t="s">
        <v>1832</v>
      </c>
      <c r="E1432" s="5" t="s">
        <v>631</v>
      </c>
      <c r="F1432" s="5" t="s">
        <v>406</v>
      </c>
      <c r="I1432" s="5" t="s">
        <v>405</v>
      </c>
    </row>
    <row r="1433" spans="2:9">
      <c r="B1433" s="21" t="s">
        <v>1523</v>
      </c>
      <c r="C1433" s="5" t="s">
        <v>1791</v>
      </c>
      <c r="D1433" s="5" t="s">
        <v>1833</v>
      </c>
      <c r="E1433" s="5" t="s">
        <v>631</v>
      </c>
      <c r="F1433" s="5" t="s">
        <v>406</v>
      </c>
      <c r="I1433" s="5" t="s">
        <v>405</v>
      </c>
    </row>
    <row r="1434" spans="2:9">
      <c r="B1434" s="21" t="s">
        <v>1523</v>
      </c>
      <c r="C1434" s="5" t="s">
        <v>1792</v>
      </c>
      <c r="D1434" s="5" t="s">
        <v>1834</v>
      </c>
      <c r="E1434" s="5" t="s">
        <v>631</v>
      </c>
      <c r="F1434" s="5" t="s">
        <v>406</v>
      </c>
      <c r="I1434" s="5" t="s">
        <v>405</v>
      </c>
    </row>
    <row r="1435" spans="2:9">
      <c r="B1435" s="21" t="s">
        <v>1523</v>
      </c>
      <c r="C1435" s="5" t="s">
        <v>1793</v>
      </c>
      <c r="D1435" s="5" t="s">
        <v>1835</v>
      </c>
      <c r="E1435" s="5" t="s">
        <v>631</v>
      </c>
      <c r="F1435" s="5" t="s">
        <v>406</v>
      </c>
      <c r="I1435" s="5" t="s">
        <v>405</v>
      </c>
    </row>
    <row r="1436" spans="2:9">
      <c r="B1436" s="21" t="s">
        <v>1523</v>
      </c>
      <c r="C1436" s="5" t="s">
        <v>1794</v>
      </c>
      <c r="D1436" s="5" t="s">
        <v>1836</v>
      </c>
      <c r="E1436" s="5" t="s">
        <v>631</v>
      </c>
      <c r="F1436" s="5" t="s">
        <v>406</v>
      </c>
      <c r="I1436" s="5" t="s">
        <v>405</v>
      </c>
    </row>
    <row r="1437" spans="2:9">
      <c r="B1437" s="21" t="s">
        <v>1523</v>
      </c>
      <c r="C1437" s="5" t="s">
        <v>1795</v>
      </c>
      <c r="D1437" s="5" t="s">
        <v>1837</v>
      </c>
      <c r="E1437" s="5" t="s">
        <v>631</v>
      </c>
      <c r="F1437" s="5" t="s">
        <v>406</v>
      </c>
      <c r="I1437" s="5" t="s">
        <v>405</v>
      </c>
    </row>
    <row r="1438" spans="2:9">
      <c r="B1438" s="3" t="s">
        <v>1523</v>
      </c>
      <c r="C1438" s="20" t="s">
        <v>1796</v>
      </c>
      <c r="D1438" s="20" t="s">
        <v>1838</v>
      </c>
      <c r="E1438" s="20" t="s">
        <v>631</v>
      </c>
      <c r="F1438" s="20" t="s">
        <v>406</v>
      </c>
      <c r="I1438" s="5" t="s">
        <v>405</v>
      </c>
    </row>
    <row r="1439" spans="2:9">
      <c r="B1439" s="3" t="s">
        <v>1523</v>
      </c>
      <c r="C1439" s="20" t="s">
        <v>1797</v>
      </c>
      <c r="D1439" s="20" t="s">
        <v>1839</v>
      </c>
      <c r="E1439" s="20" t="s">
        <v>631</v>
      </c>
      <c r="F1439" s="20" t="s">
        <v>406</v>
      </c>
      <c r="I1439" s="5" t="s">
        <v>405</v>
      </c>
    </row>
    <row r="1440" spans="2:9">
      <c r="B1440" s="3" t="s">
        <v>1523</v>
      </c>
      <c r="C1440" s="20" t="s">
        <v>1868</v>
      </c>
      <c r="D1440" s="20" t="s">
        <v>1869</v>
      </c>
      <c r="E1440" s="20" t="s">
        <v>631</v>
      </c>
      <c r="F1440" s="20" t="s">
        <v>406</v>
      </c>
      <c r="I1440" s="5" t="s">
        <v>405</v>
      </c>
    </row>
    <row r="1441" spans="1:25">
      <c r="B1441" s="3" t="s">
        <v>1523</v>
      </c>
      <c r="C1441" s="20" t="s">
        <v>1913</v>
      </c>
      <c r="D1441" s="20" t="s">
        <v>1840</v>
      </c>
      <c r="E1441" s="20" t="s">
        <v>631</v>
      </c>
      <c r="F1441" s="20" t="s">
        <v>406</v>
      </c>
      <c r="I1441" s="5" t="s">
        <v>405</v>
      </c>
    </row>
    <row r="1442" spans="1:25">
      <c r="B1442" s="3" t="s">
        <v>1523</v>
      </c>
      <c r="C1442" s="20" t="s">
        <v>1799</v>
      </c>
      <c r="D1442" s="20" t="s">
        <v>1841</v>
      </c>
      <c r="E1442" s="20" t="s">
        <v>631</v>
      </c>
      <c r="F1442" s="20" t="s">
        <v>406</v>
      </c>
      <c r="I1442" s="5" t="s">
        <v>405</v>
      </c>
    </row>
    <row r="1443" spans="1:25">
      <c r="B1443" s="3" t="s">
        <v>1523</v>
      </c>
      <c r="C1443" s="20" t="s">
        <v>1800</v>
      </c>
      <c r="D1443" s="20" t="s">
        <v>1842</v>
      </c>
      <c r="E1443" s="20" t="s">
        <v>631</v>
      </c>
      <c r="F1443" s="20" t="s">
        <v>406</v>
      </c>
      <c r="I1443" s="5" t="s">
        <v>405</v>
      </c>
    </row>
    <row r="1444" spans="1:25">
      <c r="B1444" s="3" t="s">
        <v>1523</v>
      </c>
      <c r="C1444" s="20" t="s">
        <v>1870</v>
      </c>
      <c r="D1444" s="20" t="s">
        <v>1871</v>
      </c>
      <c r="E1444" s="20" t="s">
        <v>631</v>
      </c>
      <c r="F1444" s="20" t="s">
        <v>406</v>
      </c>
      <c r="I1444" s="5" t="s">
        <v>405</v>
      </c>
    </row>
    <row r="1445" spans="1:25">
      <c r="B1445" s="3" t="s">
        <v>1523</v>
      </c>
      <c r="C1445" s="20" t="s">
        <v>1801</v>
      </c>
      <c r="D1445" s="20" t="s">
        <v>1843</v>
      </c>
      <c r="E1445" s="20" t="s">
        <v>631</v>
      </c>
      <c r="F1445" s="20" t="s">
        <v>406</v>
      </c>
      <c r="I1445" s="5" t="s">
        <v>405</v>
      </c>
    </row>
    <row r="1446" spans="1:25">
      <c r="B1446" s="3" t="s">
        <v>1523</v>
      </c>
      <c r="C1446" s="20" t="s">
        <v>1802</v>
      </c>
      <c r="D1446" s="20" t="s">
        <v>1844</v>
      </c>
      <c r="E1446" s="20" t="s">
        <v>631</v>
      </c>
      <c r="F1446" s="20" t="s">
        <v>406</v>
      </c>
      <c r="I1446" s="5" t="s">
        <v>405</v>
      </c>
    </row>
    <row r="1447" spans="1:25">
      <c r="B1447" s="3" t="s">
        <v>1523</v>
      </c>
      <c r="C1447" s="20" t="s">
        <v>1803</v>
      </c>
      <c r="D1447" s="20" t="s">
        <v>1845</v>
      </c>
      <c r="E1447" s="20" t="s">
        <v>631</v>
      </c>
      <c r="F1447" s="20" t="s">
        <v>406</v>
      </c>
      <c r="I1447" s="5" t="s">
        <v>405</v>
      </c>
    </row>
    <row r="1448" spans="1:25">
      <c r="B1448" s="3" t="s">
        <v>1523</v>
      </c>
      <c r="C1448" s="20" t="s">
        <v>1872</v>
      </c>
      <c r="D1448" s="20" t="s">
        <v>1873</v>
      </c>
      <c r="E1448" s="20" t="s">
        <v>631</v>
      </c>
      <c r="F1448" s="20" t="s">
        <v>406</v>
      </c>
      <c r="I1448" s="5" t="s">
        <v>405</v>
      </c>
    </row>
    <row r="1449" spans="1:25">
      <c r="B1449" s="3" t="s">
        <v>1523</v>
      </c>
      <c r="C1449" s="20" t="s">
        <v>1798</v>
      </c>
      <c r="D1449" s="20" t="s">
        <v>1846</v>
      </c>
      <c r="E1449" s="20" t="s">
        <v>631</v>
      </c>
      <c r="F1449" s="20" t="s">
        <v>406</v>
      </c>
      <c r="I1449" s="5" t="s">
        <v>405</v>
      </c>
    </row>
    <row r="1450" spans="1:25">
      <c r="B1450" s="3" t="s">
        <v>1523</v>
      </c>
      <c r="C1450" s="20" t="s">
        <v>1804</v>
      </c>
      <c r="D1450" s="20" t="s">
        <v>1847</v>
      </c>
      <c r="E1450" s="20" t="s">
        <v>631</v>
      </c>
      <c r="F1450" s="20" t="s">
        <v>406</v>
      </c>
      <c r="I1450" s="5" t="s">
        <v>405</v>
      </c>
    </row>
    <row r="1451" spans="1:25">
      <c r="B1451" s="3" t="s">
        <v>1523</v>
      </c>
      <c r="C1451" s="20" t="s">
        <v>1805</v>
      </c>
      <c r="D1451" s="20" t="s">
        <v>1848</v>
      </c>
      <c r="E1451" s="20" t="s">
        <v>631</v>
      </c>
      <c r="F1451" s="20" t="s">
        <v>406</v>
      </c>
      <c r="I1451" s="5" t="s">
        <v>405</v>
      </c>
    </row>
    <row r="1452" spans="1:25">
      <c r="B1452" s="3" t="s">
        <v>1523</v>
      </c>
      <c r="C1452" s="20" t="s">
        <v>1806</v>
      </c>
      <c r="D1452" s="20" t="s">
        <v>1849</v>
      </c>
      <c r="E1452" s="20" t="s">
        <v>631</v>
      </c>
      <c r="F1452" s="20" t="s">
        <v>406</v>
      </c>
      <c r="I1452" s="5" t="s">
        <v>405</v>
      </c>
    </row>
    <row r="1453" spans="1:25">
      <c r="B1453" s="3" t="s">
        <v>1523</v>
      </c>
      <c r="C1453" s="20" t="s">
        <v>1807</v>
      </c>
      <c r="D1453" s="20" t="s">
        <v>1850</v>
      </c>
      <c r="E1453" s="20" t="s">
        <v>631</v>
      </c>
      <c r="F1453" s="20" t="s">
        <v>406</v>
      </c>
      <c r="I1453" s="5" t="s">
        <v>405</v>
      </c>
    </row>
    <row r="1454" spans="1:25">
      <c r="B1454" s="3" t="s">
        <v>1523</v>
      </c>
      <c r="C1454" s="20" t="s">
        <v>1808</v>
      </c>
      <c r="D1454" s="20" t="s">
        <v>1851</v>
      </c>
      <c r="E1454" s="20" t="s">
        <v>631</v>
      </c>
      <c r="F1454" s="20" t="s">
        <v>406</v>
      </c>
      <c r="I1454" s="5" t="s">
        <v>405</v>
      </c>
    </row>
    <row r="1455" spans="1:25">
      <c r="B1455" s="3" t="s">
        <v>1523</v>
      </c>
      <c r="C1455" s="20" t="s">
        <v>1809</v>
      </c>
      <c r="D1455" s="20" t="s">
        <v>1852</v>
      </c>
      <c r="E1455" s="20" t="s">
        <v>631</v>
      </c>
      <c r="F1455" s="20" t="s">
        <v>406</v>
      </c>
      <c r="I1455" s="5" t="s">
        <v>405</v>
      </c>
    </row>
    <row r="1456" spans="1:25">
      <c r="A1456" s="91"/>
      <c r="B1456" s="89" t="s">
        <v>1523</v>
      </c>
      <c r="C1456" s="90" t="s">
        <v>1853</v>
      </c>
      <c r="D1456" s="90" t="s">
        <v>1856</v>
      </c>
      <c r="E1456" s="90" t="s">
        <v>955</v>
      </c>
      <c r="F1456" s="90" t="s">
        <v>463</v>
      </c>
      <c r="G1456" s="91"/>
      <c r="H1456" s="95" t="s">
        <v>1812</v>
      </c>
      <c r="I1456" s="90" t="s">
        <v>405</v>
      </c>
      <c r="J1456" s="91"/>
      <c r="K1456" s="91"/>
      <c r="L1456" s="91"/>
      <c r="M1456" s="91"/>
      <c r="N1456" s="91"/>
      <c r="O1456" s="91"/>
      <c r="P1456" s="91"/>
      <c r="Q1456" s="91"/>
      <c r="R1456" s="91"/>
      <c r="S1456" s="91"/>
      <c r="T1456" s="91"/>
      <c r="U1456" s="91"/>
      <c r="V1456" s="91"/>
      <c r="W1456" s="91"/>
      <c r="X1456" s="91"/>
      <c r="Y1456" s="91"/>
    </row>
    <row r="1457" spans="1:25">
      <c r="A1457" s="91"/>
      <c r="B1457" s="89" t="s">
        <v>1523</v>
      </c>
      <c r="C1457" s="90" t="s">
        <v>1854</v>
      </c>
      <c r="D1457" s="90" t="s">
        <v>1857</v>
      </c>
      <c r="E1457" s="90" t="s">
        <v>955</v>
      </c>
      <c r="F1457" s="90" t="s">
        <v>463</v>
      </c>
      <c r="G1457" s="91"/>
      <c r="H1457" s="95" t="s">
        <v>1812</v>
      </c>
      <c r="I1457" s="90" t="s">
        <v>405</v>
      </c>
      <c r="J1457" s="91"/>
      <c r="K1457" s="91"/>
      <c r="L1457" s="91"/>
      <c r="M1457" s="91"/>
      <c r="N1457" s="91"/>
      <c r="O1457" s="91"/>
      <c r="P1457" s="91"/>
      <c r="Q1457" s="91"/>
      <c r="R1457" s="91"/>
      <c r="S1457" s="91"/>
      <c r="T1457" s="91"/>
      <c r="U1457" s="91"/>
      <c r="V1457" s="91"/>
      <c r="W1457" s="91"/>
      <c r="X1457" s="91"/>
      <c r="Y1457" s="91"/>
    </row>
    <row r="1458" spans="1:25">
      <c r="A1458" s="91"/>
      <c r="B1458" s="89" t="s">
        <v>1523</v>
      </c>
      <c r="C1458" s="90" t="s">
        <v>1855</v>
      </c>
      <c r="D1458" s="90" t="s">
        <v>1858</v>
      </c>
      <c r="E1458" s="90" t="s">
        <v>955</v>
      </c>
      <c r="F1458" s="90" t="s">
        <v>463</v>
      </c>
      <c r="G1458" s="91"/>
      <c r="H1458" s="95" t="s">
        <v>1812</v>
      </c>
      <c r="I1458" s="90" t="s">
        <v>405</v>
      </c>
      <c r="J1458" s="91"/>
      <c r="K1458" s="91"/>
      <c r="L1458" s="91"/>
      <c r="M1458" s="91"/>
      <c r="N1458" s="91"/>
      <c r="O1458" s="91"/>
      <c r="P1458" s="91"/>
      <c r="Q1458" s="91"/>
      <c r="R1458" s="91"/>
      <c r="S1458" s="91"/>
      <c r="T1458" s="91"/>
      <c r="U1458" s="91"/>
      <c r="V1458" s="91"/>
      <c r="W1458" s="91"/>
      <c r="X1458" s="91"/>
      <c r="Y1458" s="91"/>
    </row>
  </sheetData>
  <phoneticPr fontId="131" type="noConversion"/>
  <conditionalFormatting sqref="X1:X455 M10:N75 X461:X1104 Y1105 X1106:X1371 W1372 X1373:X66180">
    <cfRule type="cellIs" dxfId="0" priority="8" stopIfTrue="1" operator="between">
      <formula>0.000000001</formula>
      <formula>1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6D07-0F83-44EE-BC34-A64296613019}">
  <dimension ref="A1:BD33"/>
  <sheetViews>
    <sheetView workbookViewId="0">
      <selection activeCell="B4" sqref="B4"/>
    </sheetView>
  </sheetViews>
  <sheetFormatPr defaultRowHeight="12.75"/>
  <cols>
    <col min="1" max="1" width="14.28515625" bestFit="1" customWidth="1"/>
    <col min="2" max="2" width="11.140625" customWidth="1"/>
    <col min="48" max="48" width="16.7109375" bestFit="1" customWidth="1"/>
    <col min="49" max="49" width="25" bestFit="1" customWidth="1"/>
    <col min="50" max="50" width="13.85546875" bestFit="1" customWidth="1"/>
    <col min="51" max="51" width="16.7109375" bestFit="1" customWidth="1"/>
    <col min="52" max="52" width="25" bestFit="1" customWidth="1"/>
    <col min="53" max="53" width="13.85546875" bestFit="1" customWidth="1"/>
    <col min="54" max="54" width="18.42578125" bestFit="1" customWidth="1"/>
    <col min="55" max="55" width="27.28515625" bestFit="1" customWidth="1"/>
    <col min="56" max="56" width="14.28515625" bestFit="1" customWidth="1"/>
  </cols>
  <sheetData>
    <row r="1" spans="1:56">
      <c r="C1" s="3" t="s">
        <v>25</v>
      </c>
      <c r="AU1">
        <v>2019</v>
      </c>
      <c r="AV1" t="s">
        <v>2006</v>
      </c>
      <c r="AY1" t="s">
        <v>2007</v>
      </c>
      <c r="BB1" t="s">
        <v>2008</v>
      </c>
    </row>
    <row r="2" spans="1:56">
      <c r="A2" t="s">
        <v>304</v>
      </c>
      <c r="B2" t="s">
        <v>309</v>
      </c>
      <c r="C2" t="s">
        <v>333</v>
      </c>
      <c r="D2" s="3" t="s">
        <v>1707</v>
      </c>
      <c r="E2" t="s">
        <v>1668</v>
      </c>
      <c r="F2" t="s">
        <v>1670</v>
      </c>
      <c r="G2" t="s">
        <v>1726</v>
      </c>
      <c r="H2" t="s">
        <v>1693</v>
      </c>
      <c r="I2" t="s">
        <v>1673</v>
      </c>
      <c r="J2" t="s">
        <v>1677</v>
      </c>
      <c r="K2" t="s">
        <v>1675</v>
      </c>
      <c r="L2" t="s">
        <v>1679</v>
      </c>
      <c r="M2" t="s">
        <v>1685</v>
      </c>
      <c r="N2" t="s">
        <v>1719</v>
      </c>
      <c r="O2" t="s">
        <v>1687</v>
      </c>
      <c r="P2" t="s">
        <v>1683</v>
      </c>
      <c r="Q2" t="s">
        <v>1689</v>
      </c>
      <c r="R2" t="s">
        <v>1701</v>
      </c>
      <c r="S2" t="s">
        <v>1681</v>
      </c>
      <c r="T2" t="s">
        <v>1723</v>
      </c>
      <c r="U2" t="s">
        <v>1691</v>
      </c>
      <c r="V2" t="s">
        <v>1697</v>
      </c>
      <c r="W2" t="s">
        <v>1699</v>
      </c>
      <c r="X2" t="s">
        <v>1695</v>
      </c>
      <c r="Y2" t="s">
        <v>1703</v>
      </c>
      <c r="Z2" t="s">
        <v>1705</v>
      </c>
      <c r="AA2" t="s">
        <v>405</v>
      </c>
      <c r="AB2" t="s">
        <v>1709</v>
      </c>
      <c r="AC2" t="s">
        <v>1711</v>
      </c>
      <c r="AD2" t="s">
        <v>1713</v>
      </c>
      <c r="AE2" t="s">
        <v>1721</v>
      </c>
      <c r="AF2" t="s">
        <v>1715</v>
      </c>
      <c r="AG2" t="s">
        <v>1717</v>
      </c>
      <c r="AH2" t="s">
        <v>1728</v>
      </c>
      <c r="AI2" t="s">
        <v>1994</v>
      </c>
      <c r="AJ2" t="s">
        <v>1995</v>
      </c>
      <c r="AK2" t="s">
        <v>1996</v>
      </c>
      <c r="AL2" t="s">
        <v>1997</v>
      </c>
      <c r="AM2" t="s">
        <v>1998</v>
      </c>
      <c r="AN2" t="s">
        <v>1999</v>
      </c>
      <c r="AO2" t="s">
        <v>2000</v>
      </c>
      <c r="AP2" t="s">
        <v>2001</v>
      </c>
      <c r="AQ2" t="s">
        <v>338</v>
      </c>
      <c r="AU2" t="s">
        <v>2012</v>
      </c>
      <c r="AV2" t="s">
        <v>2009</v>
      </c>
      <c r="AW2" t="s">
        <v>2010</v>
      </c>
      <c r="AX2" t="s">
        <v>2011</v>
      </c>
      <c r="AY2" t="s">
        <v>2009</v>
      </c>
      <c r="AZ2" t="s">
        <v>2010</v>
      </c>
      <c r="BA2" t="s">
        <v>2011</v>
      </c>
      <c r="BB2" t="s">
        <v>2009</v>
      </c>
      <c r="BC2" t="s">
        <v>2010</v>
      </c>
      <c r="BD2" t="s">
        <v>2011</v>
      </c>
    </row>
    <row r="3" spans="1:56">
      <c r="A3" s="20" t="s">
        <v>1775</v>
      </c>
      <c r="B3" t="s">
        <v>2002</v>
      </c>
      <c r="C3">
        <v>2019</v>
      </c>
      <c r="D3">
        <f>IFERROR(INDEX($AX$3:$AX$33,MATCH(D2,$AU$3:$AU$33,0)),0)</f>
        <v>4.4532410000000002</v>
      </c>
      <c r="E3">
        <f t="shared" ref="E3:AN3" si="0">IFERROR(INDEX($AX$3:$AX$33,MATCH(E2,$AU$3:$AU$33,0)),0)</f>
        <v>6.353707</v>
      </c>
      <c r="F3">
        <f t="shared" si="0"/>
        <v>7.9370440000000002</v>
      </c>
      <c r="G3">
        <f t="shared" si="0"/>
        <v>6.068384</v>
      </c>
      <c r="H3">
        <f t="shared" si="0"/>
        <v>0.21260100000000001</v>
      </c>
      <c r="I3">
        <f t="shared" si="0"/>
        <v>7.8308720000000003</v>
      </c>
      <c r="J3">
        <f t="shared" si="0"/>
        <v>45.563009999999998</v>
      </c>
      <c r="K3">
        <f t="shared" si="0"/>
        <v>2.881297</v>
      </c>
      <c r="L3">
        <f t="shared" si="0"/>
        <v>0.82476700000000003</v>
      </c>
      <c r="M3">
        <f t="shared" si="0"/>
        <v>22.784520000000001</v>
      </c>
      <c r="N3">
        <f t="shared" si="0"/>
        <v>2.00583</v>
      </c>
      <c r="O3">
        <f t="shared" si="0"/>
        <v>38.238770000000002</v>
      </c>
      <c r="P3">
        <f t="shared" si="0"/>
        <v>3.8874080000000002</v>
      </c>
      <c r="Q3">
        <f t="shared" si="0"/>
        <v>2.4260899999999999</v>
      </c>
      <c r="R3">
        <f t="shared" si="0"/>
        <v>2.0578530000000002</v>
      </c>
      <c r="S3">
        <f t="shared" si="0"/>
        <v>0.45484400000000003</v>
      </c>
      <c r="T3">
        <f t="shared" si="0"/>
        <v>0.16975399999999999</v>
      </c>
      <c r="U3">
        <f t="shared" si="0"/>
        <v>74.357900000000001</v>
      </c>
      <c r="V3">
        <f t="shared" si="0"/>
        <v>1.467619</v>
      </c>
      <c r="W3">
        <f t="shared" si="0"/>
        <v>0.18155299999999999</v>
      </c>
      <c r="X3">
        <f t="shared" si="0"/>
        <v>1.17242</v>
      </c>
      <c r="Y3">
        <f t="shared" si="0"/>
        <v>0.30143999999999999</v>
      </c>
      <c r="Z3">
        <f t="shared" si="0"/>
        <v>20.409020000000002</v>
      </c>
      <c r="AA3">
        <f t="shared" si="0"/>
        <v>1.626055</v>
      </c>
      <c r="AB3">
        <f t="shared" si="0"/>
        <v>3.4485579999999998</v>
      </c>
      <c r="AC3">
        <f t="shared" si="0"/>
        <v>6.2615809999999996</v>
      </c>
      <c r="AD3">
        <f t="shared" si="0"/>
        <v>0.85870599999999997</v>
      </c>
      <c r="AE3">
        <f t="shared" si="0"/>
        <v>1.6302350000000001</v>
      </c>
      <c r="AF3">
        <f t="shared" si="0"/>
        <v>5.3505999999999998E-2</v>
      </c>
      <c r="AG3">
        <f t="shared" si="0"/>
        <v>0.11239200000000001</v>
      </c>
      <c r="AH3">
        <f t="shared" si="0"/>
        <v>36.123530000000002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</v>
      </c>
      <c r="AM3">
        <f t="shared" si="0"/>
        <v>0</v>
      </c>
      <c r="AN3">
        <f t="shared" si="0"/>
        <v>0</v>
      </c>
      <c r="AO3">
        <v>1</v>
      </c>
      <c r="AP3">
        <v>3</v>
      </c>
      <c r="AQ3">
        <v>200</v>
      </c>
      <c r="AU3" t="s">
        <v>1707</v>
      </c>
      <c r="AV3">
        <v>6.4465719999999997</v>
      </c>
      <c r="AW3">
        <v>1.1015980000000001</v>
      </c>
      <c r="AX3">
        <v>4.4532410000000002</v>
      </c>
      <c r="AY3">
        <v>3.3209610000000001</v>
      </c>
      <c r="AZ3">
        <v>0.56749000000000005</v>
      </c>
      <c r="BA3">
        <v>2.2940939999999999</v>
      </c>
      <c r="BB3">
        <v>0.39070100000000002</v>
      </c>
      <c r="BC3">
        <v>6.6764000000000004E-2</v>
      </c>
      <c r="BD3">
        <v>0.26989299999999999</v>
      </c>
    </row>
    <row r="4" spans="1:56">
      <c r="A4" s="20" t="s">
        <v>1769</v>
      </c>
      <c r="B4" t="s">
        <v>2004</v>
      </c>
      <c r="C4">
        <v>2019</v>
      </c>
      <c r="D4">
        <f>IFERROR(INDEX($AV$3:$AV$33,MATCH(D2,$AU$3:$AU$33,0)),0)</f>
        <v>6.4465719999999997</v>
      </c>
      <c r="E4">
        <f t="shared" ref="E4:AN4" si="1">IFERROR(INDEX($AV$3:$AV$33,MATCH(E2,$AU$3:$AU$33,0)),0)</f>
        <v>12.984690000000001</v>
      </c>
      <c r="F4">
        <f t="shared" si="1"/>
        <v>7.761844</v>
      </c>
      <c r="G4">
        <f t="shared" si="1"/>
        <v>6.4772460000000001</v>
      </c>
      <c r="H4">
        <f t="shared" si="1"/>
        <v>0.42266700000000001</v>
      </c>
      <c r="I4">
        <f t="shared" si="1"/>
        <v>7.4506300000000003</v>
      </c>
      <c r="J4">
        <f t="shared" si="1"/>
        <v>40.743630000000003</v>
      </c>
      <c r="K4">
        <f t="shared" si="1"/>
        <v>5.7483040000000001</v>
      </c>
      <c r="L4">
        <f t="shared" si="1"/>
        <v>0.42195100000000002</v>
      </c>
      <c r="M4">
        <f t="shared" si="1"/>
        <v>4.7920100000000003</v>
      </c>
      <c r="N4">
        <f t="shared" si="1"/>
        <v>3.1032090000000001</v>
      </c>
      <c r="O4">
        <f t="shared" si="1"/>
        <v>55.434919999999998</v>
      </c>
      <c r="P4">
        <f t="shared" si="1"/>
        <v>2.6444670000000001</v>
      </c>
      <c r="Q4">
        <f t="shared" si="1"/>
        <v>4.1275909999999998</v>
      </c>
      <c r="R4">
        <f t="shared" si="1"/>
        <v>5.9976830000000003</v>
      </c>
      <c r="S4">
        <f t="shared" si="1"/>
        <v>3.1559569999999999</v>
      </c>
      <c r="T4">
        <f t="shared" si="1"/>
        <v>0.23707600000000001</v>
      </c>
      <c r="U4">
        <f t="shared" si="1"/>
        <v>13.90986</v>
      </c>
      <c r="V4">
        <f t="shared" si="1"/>
        <v>1.2315700000000001</v>
      </c>
      <c r="W4">
        <f t="shared" si="1"/>
        <v>0.17977499999999999</v>
      </c>
      <c r="X4">
        <f t="shared" si="1"/>
        <v>0.87648000000000004</v>
      </c>
      <c r="Y4">
        <f t="shared" si="1"/>
        <v>9.0243000000000004E-2</v>
      </c>
      <c r="Z4">
        <f t="shared" si="1"/>
        <v>7.2910769999999996</v>
      </c>
      <c r="AA4">
        <f t="shared" si="1"/>
        <v>4.0406310000000003</v>
      </c>
      <c r="AB4">
        <f t="shared" si="1"/>
        <v>30.39113</v>
      </c>
      <c r="AC4">
        <f t="shared" si="1"/>
        <v>11.77112</v>
      </c>
      <c r="AD4">
        <f t="shared" si="1"/>
        <v>14.862920000000001</v>
      </c>
      <c r="AE4">
        <f t="shared" si="1"/>
        <v>7.8261329999999996</v>
      </c>
      <c r="AF4">
        <f t="shared" si="1"/>
        <v>0.82619399999999998</v>
      </c>
      <c r="AG4">
        <f t="shared" si="1"/>
        <v>2.0219689999999999</v>
      </c>
      <c r="AH4">
        <f t="shared" si="1"/>
        <v>6.8510980000000004</v>
      </c>
      <c r="AI4">
        <f t="shared" si="1"/>
        <v>0</v>
      </c>
      <c r="AJ4">
        <f t="shared" si="1"/>
        <v>0</v>
      </c>
      <c r="AK4">
        <f t="shared" si="1"/>
        <v>0</v>
      </c>
      <c r="AL4">
        <f t="shared" si="1"/>
        <v>0</v>
      </c>
      <c r="AM4">
        <f t="shared" si="1"/>
        <v>0</v>
      </c>
      <c r="AN4">
        <f t="shared" si="1"/>
        <v>0</v>
      </c>
      <c r="AO4">
        <v>1</v>
      </c>
      <c r="AP4">
        <v>3</v>
      </c>
      <c r="AQ4">
        <v>200</v>
      </c>
      <c r="AU4" t="s">
        <v>1668</v>
      </c>
      <c r="AV4">
        <v>12.984690000000001</v>
      </c>
      <c r="AW4">
        <v>14.71814</v>
      </c>
      <c r="AX4">
        <v>6.353707</v>
      </c>
      <c r="AY4">
        <v>1.9976449999999999</v>
      </c>
      <c r="AZ4">
        <v>2.264329</v>
      </c>
      <c r="BA4">
        <v>0.97749299999999995</v>
      </c>
      <c r="BB4">
        <v>0.39952900000000002</v>
      </c>
      <c r="BC4">
        <v>0.45286599999999999</v>
      </c>
      <c r="BD4">
        <v>0.19549900000000001</v>
      </c>
    </row>
    <row r="5" spans="1:56">
      <c r="A5" s="20" t="s">
        <v>1772</v>
      </c>
      <c r="B5" t="s">
        <v>2005</v>
      </c>
      <c r="C5">
        <v>2019</v>
      </c>
      <c r="D5">
        <f>IFERROR(INDEX($AW$3:$AW$33,MATCH(D2,$AU$3:$AU$33,0)),0)</f>
        <v>1.1015980000000001</v>
      </c>
      <c r="E5">
        <f t="shared" ref="E5:AN5" si="2">IFERROR(INDEX($AW$3:$AW$33,MATCH(E2,$AU$3:$AU$33,0)),0)</f>
        <v>14.71814</v>
      </c>
      <c r="F5">
        <f t="shared" si="2"/>
        <v>1.823089</v>
      </c>
      <c r="G5">
        <f t="shared" si="2"/>
        <v>4.523377</v>
      </c>
      <c r="H5">
        <f t="shared" si="2"/>
        <v>0.26041700000000001</v>
      </c>
      <c r="I5">
        <f t="shared" si="2"/>
        <v>2.042125</v>
      </c>
      <c r="J5">
        <f t="shared" si="2"/>
        <v>25.93085</v>
      </c>
      <c r="K5">
        <f t="shared" si="2"/>
        <v>1.29654</v>
      </c>
      <c r="L5">
        <f t="shared" si="2"/>
        <v>7.2111999999999996E-2</v>
      </c>
      <c r="M5">
        <f t="shared" si="2"/>
        <v>7.536778</v>
      </c>
      <c r="N5">
        <f t="shared" si="2"/>
        <v>1.255439</v>
      </c>
      <c r="O5">
        <f t="shared" si="2"/>
        <v>28.343589999999999</v>
      </c>
      <c r="P5">
        <f t="shared" si="2"/>
        <v>0.66806200000000004</v>
      </c>
      <c r="Q5">
        <f t="shared" si="2"/>
        <v>0.35627300000000001</v>
      </c>
      <c r="R5">
        <f t="shared" si="2"/>
        <v>0.57123100000000004</v>
      </c>
      <c r="S5">
        <f t="shared" si="2"/>
        <v>3.1635450000000001</v>
      </c>
      <c r="T5">
        <f t="shared" si="2"/>
        <v>0.130353</v>
      </c>
      <c r="U5">
        <f t="shared" si="2"/>
        <v>17.007840000000002</v>
      </c>
      <c r="V5">
        <f t="shared" si="2"/>
        <v>0.25197900000000001</v>
      </c>
      <c r="W5">
        <f t="shared" si="2"/>
        <v>0.14877299999999999</v>
      </c>
      <c r="X5">
        <f t="shared" si="2"/>
        <v>0.10359500000000001</v>
      </c>
      <c r="Y5">
        <f t="shared" si="2"/>
        <v>2.8894E-2</v>
      </c>
      <c r="Z5">
        <f t="shared" si="2"/>
        <v>5.0723979999999997</v>
      </c>
      <c r="AA5">
        <f t="shared" si="2"/>
        <v>3.8035990000000002</v>
      </c>
      <c r="AB5">
        <f t="shared" si="2"/>
        <v>34.395560000000003</v>
      </c>
      <c r="AC5">
        <f t="shared" si="2"/>
        <v>14.069279999999999</v>
      </c>
      <c r="AD5">
        <f t="shared" si="2"/>
        <v>28.892430000000001</v>
      </c>
      <c r="AE5">
        <f t="shared" si="2"/>
        <v>8.8845960000000002</v>
      </c>
      <c r="AF5">
        <f t="shared" si="2"/>
        <v>0.80866800000000005</v>
      </c>
      <c r="AG5">
        <f t="shared" si="2"/>
        <v>2.967498</v>
      </c>
      <c r="AH5">
        <f t="shared" si="2"/>
        <v>14.015829999999999</v>
      </c>
      <c r="AI5">
        <f t="shared" si="2"/>
        <v>0</v>
      </c>
      <c r="AJ5">
        <f t="shared" si="2"/>
        <v>0</v>
      </c>
      <c r="AK5">
        <f t="shared" si="2"/>
        <v>0</v>
      </c>
      <c r="AL5">
        <f t="shared" si="2"/>
        <v>0</v>
      </c>
      <c r="AM5">
        <f t="shared" si="2"/>
        <v>0</v>
      </c>
      <c r="AN5">
        <f t="shared" si="2"/>
        <v>0</v>
      </c>
      <c r="AO5">
        <v>1</v>
      </c>
      <c r="AP5">
        <v>3</v>
      </c>
      <c r="AQ5">
        <v>200</v>
      </c>
      <c r="AU5" t="s">
        <v>1670</v>
      </c>
      <c r="AV5">
        <v>7.761844</v>
      </c>
      <c r="AW5">
        <v>1.823089</v>
      </c>
      <c r="AX5">
        <v>7.9370440000000002</v>
      </c>
      <c r="AY5">
        <v>1.1733020000000001</v>
      </c>
      <c r="AZ5">
        <v>0.27558300000000002</v>
      </c>
      <c r="BA5">
        <v>1.199786</v>
      </c>
      <c r="BB5">
        <v>9.0254000000000001E-2</v>
      </c>
      <c r="BC5">
        <v>2.1198999999999999E-2</v>
      </c>
      <c r="BD5">
        <v>9.2290999999999998E-2</v>
      </c>
    </row>
    <row r="6" spans="1:56">
      <c r="A6" s="20" t="s">
        <v>1861</v>
      </c>
      <c r="B6" s="3" t="s">
        <v>2013</v>
      </c>
      <c r="C6">
        <v>2019</v>
      </c>
      <c r="D6">
        <f>IFERROR(INDEX($BA$3:$BA$33,MATCH(D2,$AU$3:$AU$33,0)),0)</f>
        <v>2.2940939999999999</v>
      </c>
      <c r="E6">
        <f t="shared" ref="E6:AN6" si="3">IFERROR(INDEX($BA$3:$BA$33,MATCH(E2,$AU$3:$AU$33,0)),0)</f>
        <v>0.97749299999999995</v>
      </c>
      <c r="F6">
        <f t="shared" si="3"/>
        <v>1.199786</v>
      </c>
      <c r="G6">
        <f t="shared" si="3"/>
        <v>1.548057</v>
      </c>
      <c r="H6">
        <f t="shared" si="3"/>
        <v>0.13287599999999999</v>
      </c>
      <c r="I6">
        <f t="shared" si="3"/>
        <v>2.4094989999999998</v>
      </c>
      <c r="J6">
        <f t="shared" si="3"/>
        <v>11.716200000000001</v>
      </c>
      <c r="K6">
        <f t="shared" si="3"/>
        <v>0.54024300000000003</v>
      </c>
      <c r="L6">
        <f t="shared" si="3"/>
        <v>0.16037100000000001</v>
      </c>
      <c r="M6">
        <f t="shared" si="3"/>
        <v>18.444610000000001</v>
      </c>
      <c r="N6">
        <f t="shared" si="3"/>
        <v>0.18804699999999999</v>
      </c>
      <c r="O6">
        <f t="shared" si="3"/>
        <v>8.1359080000000006</v>
      </c>
      <c r="P6">
        <f t="shared" si="3"/>
        <v>1.8591949999999999</v>
      </c>
      <c r="Q6">
        <f t="shared" si="3"/>
        <v>0.54315500000000005</v>
      </c>
      <c r="R6">
        <f t="shared" si="3"/>
        <v>0.63864399999999999</v>
      </c>
      <c r="S6">
        <f t="shared" si="3"/>
        <v>8.0267000000000005E-2</v>
      </c>
      <c r="T6">
        <f t="shared" si="3"/>
        <v>4.3305000000000003E-2</v>
      </c>
      <c r="U6">
        <f t="shared" si="3"/>
        <v>27.884209999999999</v>
      </c>
      <c r="V6">
        <f t="shared" si="3"/>
        <v>0.35425299999999998</v>
      </c>
      <c r="W6">
        <f t="shared" si="3"/>
        <v>3.1573999999999998E-2</v>
      </c>
      <c r="X6">
        <f t="shared" si="3"/>
        <v>0.31034600000000001</v>
      </c>
      <c r="Y6">
        <f t="shared" si="3"/>
        <v>7.5359999999999996E-2</v>
      </c>
      <c r="Z6">
        <f t="shared" si="3"/>
        <v>3.7970259999999998</v>
      </c>
      <c r="AA6">
        <f t="shared" si="3"/>
        <v>0.41481000000000001</v>
      </c>
      <c r="AB6">
        <f t="shared" si="3"/>
        <v>0.73897699999999999</v>
      </c>
      <c r="AC6">
        <f t="shared" si="3"/>
        <v>1.356676</v>
      </c>
      <c r="AD6">
        <f t="shared" si="3"/>
        <v>0.120034</v>
      </c>
      <c r="AE6">
        <f t="shared" si="3"/>
        <v>0.26538699999999998</v>
      </c>
      <c r="AF6">
        <f t="shared" si="3"/>
        <v>2.2438E-2</v>
      </c>
      <c r="AG6">
        <f t="shared" si="3"/>
        <v>3.2112000000000002E-2</v>
      </c>
      <c r="AH6">
        <f t="shared" si="3"/>
        <v>14.717000000000001</v>
      </c>
      <c r="AI6">
        <f t="shared" si="3"/>
        <v>0</v>
      </c>
      <c r="AJ6">
        <f t="shared" si="3"/>
        <v>0</v>
      </c>
      <c r="AK6">
        <f t="shared" si="3"/>
        <v>0</v>
      </c>
      <c r="AL6">
        <f t="shared" si="3"/>
        <v>0</v>
      </c>
      <c r="AM6">
        <f t="shared" si="3"/>
        <v>0</v>
      </c>
      <c r="AN6">
        <f t="shared" si="3"/>
        <v>0</v>
      </c>
      <c r="AO6">
        <v>1</v>
      </c>
      <c r="AP6">
        <v>3</v>
      </c>
      <c r="AQ6">
        <v>200</v>
      </c>
      <c r="AU6" t="s">
        <v>1726</v>
      </c>
      <c r="AV6">
        <v>6.4772460000000001</v>
      </c>
      <c r="AW6">
        <v>4.523377</v>
      </c>
      <c r="AX6">
        <v>6.068384</v>
      </c>
      <c r="AY6">
        <v>1.6523589999999999</v>
      </c>
      <c r="AZ6">
        <v>1.153923</v>
      </c>
      <c r="BA6">
        <v>1.548057</v>
      </c>
      <c r="BB6">
        <v>0.19828299999999999</v>
      </c>
      <c r="BC6">
        <v>0.13847100000000001</v>
      </c>
      <c r="BD6">
        <v>0.18576699999999999</v>
      </c>
    </row>
    <row r="7" spans="1:56">
      <c r="A7" s="20" t="s">
        <v>1859</v>
      </c>
      <c r="B7" s="3" t="s">
        <v>2003</v>
      </c>
      <c r="C7">
        <v>2019</v>
      </c>
      <c r="D7">
        <f>IFERROR(INDEX($AY$3:$AY$33,MATCH(D2,$AU$3:$AU$33,0)),0)</f>
        <v>3.3209610000000001</v>
      </c>
      <c r="E7">
        <f t="shared" ref="E7:AN7" si="4">IFERROR(INDEX($AY$3:$AY$33,MATCH(E2,$AU$3:$AU$33,0)),0)</f>
        <v>1.9976449999999999</v>
      </c>
      <c r="F7">
        <f t="shared" si="4"/>
        <v>1.1733020000000001</v>
      </c>
      <c r="G7">
        <f t="shared" si="4"/>
        <v>1.6523589999999999</v>
      </c>
      <c r="H7">
        <f t="shared" si="4"/>
        <v>0.26416699999999999</v>
      </c>
      <c r="I7">
        <f t="shared" si="4"/>
        <v>2.2925019999999998</v>
      </c>
      <c r="J7">
        <f t="shared" si="4"/>
        <v>10.476929999999999</v>
      </c>
      <c r="K7">
        <f t="shared" si="4"/>
        <v>1.077807</v>
      </c>
      <c r="L7">
        <f t="shared" si="4"/>
        <v>8.2045999999999994E-2</v>
      </c>
      <c r="M7">
        <f t="shared" si="4"/>
        <v>3.8792460000000002</v>
      </c>
      <c r="N7">
        <f t="shared" si="4"/>
        <v>0.29092600000000002</v>
      </c>
      <c r="O7">
        <f t="shared" si="4"/>
        <v>11.79466</v>
      </c>
      <c r="P7">
        <f t="shared" si="4"/>
        <v>1.264745</v>
      </c>
      <c r="Q7">
        <f t="shared" si="4"/>
        <v>0.92408699999999999</v>
      </c>
      <c r="R7">
        <f t="shared" si="4"/>
        <v>1.8613500000000001</v>
      </c>
      <c r="S7">
        <f t="shared" si="4"/>
        <v>0.55693400000000004</v>
      </c>
      <c r="T7">
        <f t="shared" si="4"/>
        <v>6.0478999999999998E-2</v>
      </c>
      <c r="U7">
        <f t="shared" si="4"/>
        <v>5.2161980000000003</v>
      </c>
      <c r="V7">
        <f t="shared" si="4"/>
        <v>0.29727599999999998</v>
      </c>
      <c r="W7">
        <f t="shared" si="4"/>
        <v>3.1265000000000001E-2</v>
      </c>
      <c r="X7">
        <f t="shared" si="4"/>
        <v>0.23200899999999999</v>
      </c>
      <c r="Y7">
        <f t="shared" si="4"/>
        <v>2.2561000000000001E-2</v>
      </c>
      <c r="Z7">
        <f t="shared" si="4"/>
        <v>1.356479</v>
      </c>
      <c r="AA7">
        <f t="shared" si="4"/>
        <v>1.0307729999999999</v>
      </c>
      <c r="AB7">
        <f t="shared" si="4"/>
        <v>6.5123850000000001</v>
      </c>
      <c r="AC7">
        <f t="shared" si="4"/>
        <v>2.5504090000000001</v>
      </c>
      <c r="AD7">
        <f t="shared" si="4"/>
        <v>2.0776129999999999</v>
      </c>
      <c r="AE7">
        <f t="shared" si="4"/>
        <v>1.274022</v>
      </c>
      <c r="AF7">
        <f t="shared" si="4"/>
        <v>0.346468</v>
      </c>
      <c r="AG7">
        <f t="shared" si="4"/>
        <v>0.57770600000000005</v>
      </c>
      <c r="AH7">
        <f t="shared" si="4"/>
        <v>2.791188</v>
      </c>
      <c r="AI7">
        <f t="shared" si="4"/>
        <v>0</v>
      </c>
      <c r="AJ7">
        <f t="shared" si="4"/>
        <v>0</v>
      </c>
      <c r="AK7">
        <f t="shared" si="4"/>
        <v>0</v>
      </c>
      <c r="AL7">
        <f t="shared" si="4"/>
        <v>0</v>
      </c>
      <c r="AM7">
        <f t="shared" si="4"/>
        <v>0</v>
      </c>
      <c r="AN7">
        <f t="shared" si="4"/>
        <v>0</v>
      </c>
      <c r="AO7">
        <v>1</v>
      </c>
      <c r="AP7">
        <v>3</v>
      </c>
      <c r="AQ7">
        <v>200</v>
      </c>
      <c r="AU7" t="s">
        <v>1693</v>
      </c>
      <c r="AV7">
        <v>0.42266700000000001</v>
      </c>
      <c r="AW7">
        <v>0.26041700000000001</v>
      </c>
      <c r="AX7">
        <v>0.21260100000000001</v>
      </c>
      <c r="AY7">
        <v>0.26416699999999999</v>
      </c>
      <c r="AZ7">
        <v>0.16275999999999999</v>
      </c>
      <c r="BA7">
        <v>0.13287599999999999</v>
      </c>
      <c r="BB7">
        <v>5.2832999999999998E-2</v>
      </c>
      <c r="BC7">
        <v>3.2551999999999998E-2</v>
      </c>
      <c r="BD7">
        <v>2.6575000000000001E-2</v>
      </c>
    </row>
    <row r="8" spans="1:56">
      <c r="A8" s="20" t="s">
        <v>1860</v>
      </c>
      <c r="B8" s="3" t="s">
        <v>2014</v>
      </c>
      <c r="C8">
        <v>2019</v>
      </c>
      <c r="D8">
        <f>IFERROR(INDEX($AZ$3:$AZ$33,MATCH(D2,$AU$3:$AU$33,0)),0)</f>
        <v>0.56749000000000005</v>
      </c>
      <c r="E8">
        <f t="shared" ref="E8:AN8" si="5">IFERROR(INDEX($AZ$3:$AZ$33,MATCH(E2,$AU$3:$AU$33,0)),0)</f>
        <v>2.264329</v>
      </c>
      <c r="F8">
        <f t="shared" si="5"/>
        <v>0.27558300000000002</v>
      </c>
      <c r="G8">
        <f t="shared" si="5"/>
        <v>1.153923</v>
      </c>
      <c r="H8">
        <f t="shared" si="5"/>
        <v>0.16275999999999999</v>
      </c>
      <c r="I8">
        <f t="shared" si="5"/>
        <v>0.62834599999999996</v>
      </c>
      <c r="J8">
        <f t="shared" si="5"/>
        <v>6.6679320000000004</v>
      </c>
      <c r="K8">
        <f t="shared" si="5"/>
        <v>0.24310100000000001</v>
      </c>
      <c r="L8">
        <f t="shared" si="5"/>
        <v>1.4022E-2</v>
      </c>
      <c r="M8">
        <f t="shared" si="5"/>
        <v>6.1012009999999997</v>
      </c>
      <c r="N8">
        <f t="shared" si="5"/>
        <v>0.117697</v>
      </c>
      <c r="O8">
        <f t="shared" si="5"/>
        <v>6.0305499999999999</v>
      </c>
      <c r="P8">
        <f t="shared" si="5"/>
        <v>0.31950800000000001</v>
      </c>
      <c r="Q8">
        <f t="shared" si="5"/>
        <v>7.9763000000000001E-2</v>
      </c>
      <c r="R8">
        <f t="shared" si="5"/>
        <v>0.17727799999999999</v>
      </c>
      <c r="S8">
        <f t="shared" si="5"/>
        <v>0.55827300000000002</v>
      </c>
      <c r="T8">
        <f t="shared" si="5"/>
        <v>3.3252999999999998E-2</v>
      </c>
      <c r="U8">
        <f t="shared" si="5"/>
        <v>6.3779409999999999</v>
      </c>
      <c r="V8">
        <f t="shared" si="5"/>
        <v>6.0823000000000002E-2</v>
      </c>
      <c r="W8">
        <f t="shared" si="5"/>
        <v>2.5874000000000001E-2</v>
      </c>
      <c r="X8">
        <f t="shared" si="5"/>
        <v>2.7421999999999998E-2</v>
      </c>
      <c r="Y8">
        <f t="shared" si="5"/>
        <v>7.2230000000000003E-3</v>
      </c>
      <c r="Z8">
        <f t="shared" si="5"/>
        <v>0.94370200000000004</v>
      </c>
      <c r="AA8">
        <f t="shared" si="5"/>
        <v>0.970306</v>
      </c>
      <c r="AB8">
        <f t="shared" si="5"/>
        <v>7.3704770000000002</v>
      </c>
      <c r="AC8">
        <f t="shared" si="5"/>
        <v>3.0483440000000002</v>
      </c>
      <c r="AD8">
        <f t="shared" si="5"/>
        <v>4.0387259999999996</v>
      </c>
      <c r="AE8">
        <f t="shared" si="5"/>
        <v>1.4463299999999999</v>
      </c>
      <c r="AF8">
        <f t="shared" si="5"/>
        <v>0.339119</v>
      </c>
      <c r="AG8">
        <f t="shared" si="5"/>
        <v>0.84785699999999997</v>
      </c>
      <c r="AH8">
        <f t="shared" si="5"/>
        <v>5.7101540000000002</v>
      </c>
      <c r="AI8">
        <f t="shared" si="5"/>
        <v>0</v>
      </c>
      <c r="AJ8">
        <f t="shared" si="5"/>
        <v>0</v>
      </c>
      <c r="AK8">
        <f t="shared" si="5"/>
        <v>0</v>
      </c>
      <c r="AL8">
        <f t="shared" si="5"/>
        <v>0</v>
      </c>
      <c r="AM8">
        <f t="shared" si="5"/>
        <v>0</v>
      </c>
      <c r="AN8">
        <f t="shared" si="5"/>
        <v>0</v>
      </c>
      <c r="AO8">
        <v>1</v>
      </c>
      <c r="AP8">
        <v>3</v>
      </c>
      <c r="AQ8">
        <v>200</v>
      </c>
      <c r="AU8" t="s">
        <v>1673</v>
      </c>
      <c r="AV8">
        <v>7.4506300000000003</v>
      </c>
      <c r="AW8">
        <v>2.042125</v>
      </c>
      <c r="AX8">
        <v>7.8308720000000003</v>
      </c>
      <c r="AY8">
        <v>2.2925019999999998</v>
      </c>
      <c r="AZ8">
        <v>0.62834599999999996</v>
      </c>
      <c r="BA8">
        <v>2.4094989999999998</v>
      </c>
      <c r="BB8">
        <v>0.14328099999999999</v>
      </c>
      <c r="BC8">
        <v>3.9272000000000001E-2</v>
      </c>
      <c r="BD8">
        <v>0.15059400000000001</v>
      </c>
    </row>
    <row r="9" spans="1:56">
      <c r="A9" s="20" t="s">
        <v>1770</v>
      </c>
      <c r="B9" s="3" t="s">
        <v>2015</v>
      </c>
      <c r="C9">
        <v>2019</v>
      </c>
      <c r="D9">
        <f>IFERROR(INDEX($BD$3:$BD$33,MATCH(D2,$AU$3:$AU$33,0)),0)</f>
        <v>0.26989299999999999</v>
      </c>
      <c r="E9">
        <f t="shared" ref="E9:AN9" si="6">IFERROR(INDEX($BD$3:$BD$33,MATCH(E2,$AU$3:$AU$33,0)),0)</f>
        <v>0.19549900000000001</v>
      </c>
      <c r="F9">
        <f t="shared" si="6"/>
        <v>9.2290999999999998E-2</v>
      </c>
      <c r="G9">
        <f t="shared" si="6"/>
        <v>0.18576699999999999</v>
      </c>
      <c r="H9">
        <f t="shared" si="6"/>
        <v>2.6575000000000001E-2</v>
      </c>
      <c r="I9">
        <f t="shared" si="6"/>
        <v>0.15059400000000001</v>
      </c>
      <c r="J9">
        <f t="shared" si="6"/>
        <v>1.3018000000000001</v>
      </c>
      <c r="K9">
        <f t="shared" si="6"/>
        <v>0</v>
      </c>
      <c r="L9">
        <f t="shared" si="6"/>
        <v>2.291E-2</v>
      </c>
      <c r="M9">
        <f t="shared" si="6"/>
        <v>3.2549320000000002</v>
      </c>
      <c r="N9">
        <f t="shared" si="6"/>
        <v>0</v>
      </c>
      <c r="O9">
        <f t="shared" si="6"/>
        <v>1.6271819999999999</v>
      </c>
      <c r="P9">
        <f t="shared" si="6"/>
        <v>0.33803499999999997</v>
      </c>
      <c r="Q9">
        <f t="shared" si="6"/>
        <v>3.6209999999999999E-2</v>
      </c>
      <c r="R9">
        <f t="shared" si="6"/>
        <v>7.0959999999999995E-2</v>
      </c>
      <c r="S9">
        <f t="shared" si="6"/>
        <v>1.3377999999999999E-2</v>
      </c>
      <c r="T9">
        <f t="shared" si="6"/>
        <v>5.1970000000000002E-3</v>
      </c>
      <c r="U9">
        <f t="shared" si="6"/>
        <v>5.5768430000000002</v>
      </c>
      <c r="V9">
        <f t="shared" si="6"/>
        <v>0.101215</v>
      </c>
      <c r="W9">
        <f t="shared" si="6"/>
        <v>7.894E-3</v>
      </c>
      <c r="X9">
        <f t="shared" si="6"/>
        <v>0</v>
      </c>
      <c r="Y9">
        <f t="shared" si="6"/>
        <v>1.256E-2</v>
      </c>
      <c r="Z9">
        <f t="shared" si="6"/>
        <v>0.47462799999999999</v>
      </c>
      <c r="AA9">
        <f t="shared" si="6"/>
        <v>4.9777000000000002E-2</v>
      </c>
      <c r="AB9">
        <f t="shared" si="6"/>
        <v>0</v>
      </c>
      <c r="AC9">
        <f t="shared" si="6"/>
        <v>0.10435999999999999</v>
      </c>
      <c r="AD9">
        <f t="shared" si="6"/>
        <v>9.2329999999999999E-3</v>
      </c>
      <c r="AE9">
        <f t="shared" si="6"/>
        <v>3.7912000000000001E-2</v>
      </c>
      <c r="AF9">
        <f t="shared" si="6"/>
        <v>1.7260000000000001E-3</v>
      </c>
      <c r="AG9">
        <f t="shared" si="6"/>
        <v>3.2109999999999999E-3</v>
      </c>
      <c r="AH9">
        <f t="shared" si="6"/>
        <v>1.337909</v>
      </c>
      <c r="AI9">
        <f t="shared" si="6"/>
        <v>0</v>
      </c>
      <c r="AJ9">
        <f t="shared" si="6"/>
        <v>0</v>
      </c>
      <c r="AK9">
        <f t="shared" si="6"/>
        <v>0</v>
      </c>
      <c r="AL9">
        <f t="shared" si="6"/>
        <v>0</v>
      </c>
      <c r="AM9">
        <f t="shared" si="6"/>
        <v>0</v>
      </c>
      <c r="AN9">
        <f t="shared" si="6"/>
        <v>0</v>
      </c>
      <c r="AO9">
        <v>1</v>
      </c>
      <c r="AP9">
        <v>3</v>
      </c>
      <c r="AQ9">
        <v>200</v>
      </c>
      <c r="AU9" t="s">
        <v>1677</v>
      </c>
      <c r="AV9">
        <v>40.743630000000003</v>
      </c>
      <c r="AW9">
        <v>25.93085</v>
      </c>
      <c r="AX9">
        <v>45.563009999999998</v>
      </c>
      <c r="AY9">
        <v>10.476929999999999</v>
      </c>
      <c r="AZ9">
        <v>6.6679320000000004</v>
      </c>
      <c r="BA9">
        <v>11.716200000000001</v>
      </c>
      <c r="BB9">
        <v>1.164104</v>
      </c>
      <c r="BC9">
        <v>0.74088100000000001</v>
      </c>
      <c r="BD9">
        <v>1.3018000000000001</v>
      </c>
    </row>
    <row r="10" spans="1:56">
      <c r="A10" s="20" t="s">
        <v>1815</v>
      </c>
      <c r="B10" s="3" t="s">
        <v>2016</v>
      </c>
      <c r="C10">
        <v>2019</v>
      </c>
      <c r="D10">
        <f>IFERROR(INDEX($BB$3:$BB$33,MATCH(D2,$AU$3:$AU$33,0)),0)</f>
        <v>0.39070100000000002</v>
      </c>
      <c r="E10">
        <f t="shared" ref="E10:AN10" si="7">IFERROR(INDEX($BB$3:$BB$33,MATCH(E2,$AU$3:$AU$33,0)),0)</f>
        <v>0.39952900000000002</v>
      </c>
      <c r="F10">
        <f t="shared" si="7"/>
        <v>9.0254000000000001E-2</v>
      </c>
      <c r="G10">
        <f t="shared" si="7"/>
        <v>0.19828299999999999</v>
      </c>
      <c r="H10">
        <f t="shared" si="7"/>
        <v>5.2832999999999998E-2</v>
      </c>
      <c r="I10">
        <f t="shared" si="7"/>
        <v>0.14328099999999999</v>
      </c>
      <c r="J10">
        <f t="shared" si="7"/>
        <v>1.164104</v>
      </c>
      <c r="K10">
        <f t="shared" si="7"/>
        <v>0</v>
      </c>
      <c r="L10">
        <f t="shared" si="7"/>
        <v>1.1721000000000001E-2</v>
      </c>
      <c r="M10">
        <f t="shared" si="7"/>
        <v>0.68457299999999999</v>
      </c>
      <c r="N10">
        <f t="shared" si="7"/>
        <v>0</v>
      </c>
      <c r="O10">
        <f t="shared" si="7"/>
        <v>2.3589329999999999</v>
      </c>
      <c r="P10">
        <f t="shared" si="7"/>
        <v>0.22995399999999999</v>
      </c>
      <c r="Q10">
        <f t="shared" si="7"/>
        <v>6.1606000000000001E-2</v>
      </c>
      <c r="R10">
        <f t="shared" si="7"/>
        <v>0.206817</v>
      </c>
      <c r="S10">
        <f t="shared" si="7"/>
        <v>9.2822000000000002E-2</v>
      </c>
      <c r="T10">
        <f t="shared" si="7"/>
        <v>7.2570000000000004E-3</v>
      </c>
      <c r="U10">
        <f t="shared" si="7"/>
        <v>1.0432399999999999</v>
      </c>
      <c r="V10">
        <f t="shared" si="7"/>
        <v>8.4935999999999998E-2</v>
      </c>
      <c r="W10">
        <f t="shared" si="7"/>
        <v>7.816E-3</v>
      </c>
      <c r="X10">
        <f t="shared" si="7"/>
        <v>0</v>
      </c>
      <c r="Y10">
        <f t="shared" si="7"/>
        <v>3.7599999999999999E-3</v>
      </c>
      <c r="Z10">
        <f t="shared" si="7"/>
        <v>0.16955999999999999</v>
      </c>
      <c r="AA10">
        <f t="shared" si="7"/>
        <v>0.123693</v>
      </c>
      <c r="AB10">
        <f t="shared" si="7"/>
        <v>0</v>
      </c>
      <c r="AC10">
        <f t="shared" si="7"/>
        <v>0.196185</v>
      </c>
      <c r="AD10">
        <f t="shared" si="7"/>
        <v>0.15981600000000001</v>
      </c>
      <c r="AE10">
        <f t="shared" si="7"/>
        <v>0.182003</v>
      </c>
      <c r="AF10">
        <f t="shared" si="7"/>
        <v>2.6651000000000001E-2</v>
      </c>
      <c r="AG10">
        <f t="shared" si="7"/>
        <v>5.7771000000000003E-2</v>
      </c>
      <c r="AH10">
        <f t="shared" si="7"/>
        <v>0.25374400000000003</v>
      </c>
      <c r="AI10">
        <f t="shared" si="7"/>
        <v>0</v>
      </c>
      <c r="AJ10">
        <f t="shared" si="7"/>
        <v>0</v>
      </c>
      <c r="AK10">
        <f t="shared" si="7"/>
        <v>0</v>
      </c>
      <c r="AL10">
        <f t="shared" si="7"/>
        <v>0</v>
      </c>
      <c r="AM10">
        <f t="shared" si="7"/>
        <v>0</v>
      </c>
      <c r="AN10">
        <f t="shared" si="7"/>
        <v>0</v>
      </c>
      <c r="AO10">
        <v>1</v>
      </c>
      <c r="AP10">
        <v>3</v>
      </c>
      <c r="AQ10">
        <v>200</v>
      </c>
      <c r="AU10" t="s">
        <v>1675</v>
      </c>
      <c r="AV10">
        <v>5.7483040000000001</v>
      </c>
      <c r="AW10">
        <v>1.29654</v>
      </c>
      <c r="AX10">
        <v>2.881297</v>
      </c>
      <c r="AY10">
        <v>1.077807</v>
      </c>
      <c r="AZ10">
        <v>0.24310100000000001</v>
      </c>
      <c r="BA10">
        <v>0.54024300000000003</v>
      </c>
      <c r="BB10">
        <v>0</v>
      </c>
      <c r="BC10">
        <v>0</v>
      </c>
      <c r="BD10">
        <v>0</v>
      </c>
    </row>
    <row r="11" spans="1:56">
      <c r="A11" s="20" t="s">
        <v>1773</v>
      </c>
      <c r="B11" s="3" t="s">
        <v>2017</v>
      </c>
      <c r="C11">
        <v>2019</v>
      </c>
      <c r="D11">
        <f>IFERROR(INDEX($BC$3:$BC$33,MATCH(D2,$AU$3:$AU$33,0)),0)</f>
        <v>6.6764000000000004E-2</v>
      </c>
      <c r="E11">
        <f t="shared" ref="E11:AN11" si="8">IFERROR(INDEX($BC$3:$BC$33,MATCH(E2,$AU$3:$AU$33,0)),0)</f>
        <v>0.45286599999999999</v>
      </c>
      <c r="F11">
        <f t="shared" si="8"/>
        <v>2.1198999999999999E-2</v>
      </c>
      <c r="G11">
        <f t="shared" si="8"/>
        <v>0.13847100000000001</v>
      </c>
      <c r="H11">
        <f t="shared" si="8"/>
        <v>3.2551999999999998E-2</v>
      </c>
      <c r="I11">
        <f t="shared" si="8"/>
        <v>3.9272000000000001E-2</v>
      </c>
      <c r="J11">
        <f t="shared" si="8"/>
        <v>0.74088100000000001</v>
      </c>
      <c r="K11">
        <f t="shared" si="8"/>
        <v>0</v>
      </c>
      <c r="L11">
        <f t="shared" si="8"/>
        <v>2.003E-3</v>
      </c>
      <c r="M11">
        <f t="shared" si="8"/>
        <v>1.0766830000000001</v>
      </c>
      <c r="N11">
        <f t="shared" si="8"/>
        <v>0</v>
      </c>
      <c r="O11">
        <f t="shared" si="8"/>
        <v>1.20611</v>
      </c>
      <c r="P11">
        <f t="shared" si="8"/>
        <v>5.8091999999999998E-2</v>
      </c>
      <c r="Q11">
        <f t="shared" si="8"/>
        <v>5.3179999999999998E-3</v>
      </c>
      <c r="R11">
        <f t="shared" si="8"/>
        <v>1.9698E-2</v>
      </c>
      <c r="S11">
        <f t="shared" si="8"/>
        <v>9.3045000000000003E-2</v>
      </c>
      <c r="T11">
        <f t="shared" si="8"/>
        <v>3.9899999999999996E-3</v>
      </c>
      <c r="U11">
        <f t="shared" si="8"/>
        <v>1.2755879999999999</v>
      </c>
      <c r="V11">
        <f t="shared" si="8"/>
        <v>1.7378000000000001E-2</v>
      </c>
      <c r="W11">
        <f t="shared" si="8"/>
        <v>6.4679999999999998E-3</v>
      </c>
      <c r="X11">
        <f t="shared" si="8"/>
        <v>0</v>
      </c>
      <c r="Y11">
        <f t="shared" si="8"/>
        <v>1.204E-3</v>
      </c>
      <c r="Z11">
        <f t="shared" si="8"/>
        <v>0.117963</v>
      </c>
      <c r="AA11">
        <f t="shared" si="8"/>
        <v>0.116437</v>
      </c>
      <c r="AB11">
        <f t="shared" si="8"/>
        <v>0</v>
      </c>
      <c r="AC11">
        <f t="shared" si="8"/>
        <v>0.234488</v>
      </c>
      <c r="AD11">
        <f t="shared" si="8"/>
        <v>0.31067099999999997</v>
      </c>
      <c r="AE11">
        <f t="shared" si="8"/>
        <v>0.206619</v>
      </c>
      <c r="AF11">
        <f t="shared" si="8"/>
        <v>2.6086000000000002E-2</v>
      </c>
      <c r="AG11">
        <f t="shared" si="8"/>
        <v>8.4786E-2</v>
      </c>
      <c r="AH11">
        <f t="shared" si="8"/>
        <v>0.51910500000000004</v>
      </c>
      <c r="AI11">
        <f t="shared" si="8"/>
        <v>0</v>
      </c>
      <c r="AJ11">
        <f t="shared" si="8"/>
        <v>0</v>
      </c>
      <c r="AK11">
        <f t="shared" si="8"/>
        <v>0</v>
      </c>
      <c r="AL11">
        <f t="shared" si="8"/>
        <v>0</v>
      </c>
      <c r="AM11">
        <f t="shared" si="8"/>
        <v>0</v>
      </c>
      <c r="AN11">
        <f t="shared" si="8"/>
        <v>0</v>
      </c>
      <c r="AO11">
        <v>1</v>
      </c>
      <c r="AP11">
        <v>3</v>
      </c>
      <c r="AQ11">
        <v>200</v>
      </c>
      <c r="AU11" t="s">
        <v>1679</v>
      </c>
      <c r="AV11">
        <v>0.42195100000000002</v>
      </c>
      <c r="AW11">
        <v>7.2111999999999996E-2</v>
      </c>
      <c r="AX11">
        <v>0.82476700000000003</v>
      </c>
      <c r="AY11">
        <v>8.2045999999999994E-2</v>
      </c>
      <c r="AZ11">
        <v>1.4022E-2</v>
      </c>
      <c r="BA11">
        <v>0.16037100000000001</v>
      </c>
      <c r="BB11">
        <v>1.1721000000000001E-2</v>
      </c>
      <c r="BC11">
        <v>2.003E-3</v>
      </c>
      <c r="BD11">
        <v>2.291E-2</v>
      </c>
    </row>
    <row r="12" spans="1:56">
      <c r="AU12" t="s">
        <v>1683</v>
      </c>
      <c r="AV12">
        <v>2.6444670000000001</v>
      </c>
      <c r="AW12">
        <v>0.66806200000000004</v>
      </c>
      <c r="AX12">
        <v>3.8874080000000002</v>
      </c>
      <c r="AY12">
        <v>1.264745</v>
      </c>
      <c r="AZ12">
        <v>0.31950800000000001</v>
      </c>
      <c r="BA12">
        <v>1.8591949999999999</v>
      </c>
      <c r="BB12">
        <v>0.22995399999999999</v>
      </c>
      <c r="BC12">
        <v>5.8091999999999998E-2</v>
      </c>
      <c r="BD12">
        <v>0.33803499999999997</v>
      </c>
    </row>
    <row r="13" spans="1:56">
      <c r="AU13" t="s">
        <v>1685</v>
      </c>
      <c r="AV13">
        <v>4.7920100000000003</v>
      </c>
      <c r="AW13">
        <v>7.536778</v>
      </c>
      <c r="AX13">
        <v>22.784520000000001</v>
      </c>
      <c r="AY13">
        <v>3.8792460000000002</v>
      </c>
      <c r="AZ13">
        <v>6.1012009999999997</v>
      </c>
      <c r="BA13">
        <v>18.444610000000001</v>
      </c>
      <c r="BB13">
        <v>0.68457299999999999</v>
      </c>
      <c r="BC13">
        <v>1.0766830000000001</v>
      </c>
      <c r="BD13">
        <v>3.2549320000000002</v>
      </c>
    </row>
    <row r="14" spans="1:56">
      <c r="AU14" t="s">
        <v>1719</v>
      </c>
      <c r="AV14">
        <v>3.1032090000000001</v>
      </c>
      <c r="AW14">
        <v>1.255439</v>
      </c>
      <c r="AX14">
        <v>2.00583</v>
      </c>
      <c r="AY14">
        <v>0.29092600000000002</v>
      </c>
      <c r="AZ14">
        <v>0.117697</v>
      </c>
      <c r="BA14">
        <v>0.18804699999999999</v>
      </c>
      <c r="BB14">
        <v>0</v>
      </c>
      <c r="BC14">
        <v>0</v>
      </c>
      <c r="BD14">
        <v>0</v>
      </c>
    </row>
    <row r="15" spans="1:56">
      <c r="AU15" t="s">
        <v>1687</v>
      </c>
      <c r="AV15">
        <v>55.434919999999998</v>
      </c>
      <c r="AW15">
        <v>28.343589999999999</v>
      </c>
      <c r="AX15">
        <v>38.238770000000002</v>
      </c>
      <c r="AY15">
        <v>11.79466</v>
      </c>
      <c r="AZ15">
        <v>6.0305499999999999</v>
      </c>
      <c r="BA15">
        <v>8.1359080000000006</v>
      </c>
      <c r="BB15">
        <v>2.3589329999999999</v>
      </c>
      <c r="BC15">
        <v>1.20611</v>
      </c>
      <c r="BD15">
        <v>1.6271819999999999</v>
      </c>
    </row>
    <row r="16" spans="1:56">
      <c r="AU16" t="s">
        <v>1689</v>
      </c>
      <c r="AV16">
        <v>4.1275909999999998</v>
      </c>
      <c r="AW16">
        <v>0.35627300000000001</v>
      </c>
      <c r="AX16">
        <v>2.4260899999999999</v>
      </c>
      <c r="AY16">
        <v>0.92408699999999999</v>
      </c>
      <c r="AZ16">
        <v>7.9763000000000001E-2</v>
      </c>
      <c r="BA16">
        <v>0.54315500000000005</v>
      </c>
      <c r="BB16">
        <v>6.1606000000000001E-2</v>
      </c>
      <c r="BC16">
        <v>5.3179999999999998E-3</v>
      </c>
      <c r="BD16">
        <v>3.6209999999999999E-2</v>
      </c>
    </row>
    <row r="17" spans="47:56">
      <c r="AU17" t="s">
        <v>1701</v>
      </c>
      <c r="AV17">
        <v>5.9976830000000003</v>
      </c>
      <c r="AW17">
        <v>0.57123100000000004</v>
      </c>
      <c r="AX17">
        <v>2.0578530000000002</v>
      </c>
      <c r="AY17">
        <v>1.8613500000000001</v>
      </c>
      <c r="AZ17">
        <v>0.17727799999999999</v>
      </c>
      <c r="BA17">
        <v>0.63864399999999999</v>
      </c>
      <c r="BB17">
        <v>0.206817</v>
      </c>
      <c r="BC17">
        <v>1.9698E-2</v>
      </c>
      <c r="BD17">
        <v>7.0959999999999995E-2</v>
      </c>
    </row>
    <row r="18" spans="47:56">
      <c r="AU18" t="s">
        <v>1681</v>
      </c>
      <c r="AV18">
        <v>3.1559569999999999</v>
      </c>
      <c r="AW18">
        <v>3.1635450000000001</v>
      </c>
      <c r="AX18">
        <v>0.45484400000000003</v>
      </c>
      <c r="AY18">
        <v>0.55693400000000004</v>
      </c>
      <c r="AZ18">
        <v>0.55827300000000002</v>
      </c>
      <c r="BA18">
        <v>8.0267000000000005E-2</v>
      </c>
      <c r="BB18">
        <v>9.2822000000000002E-2</v>
      </c>
      <c r="BC18">
        <v>9.3045000000000003E-2</v>
      </c>
      <c r="BD18">
        <v>1.3377999999999999E-2</v>
      </c>
    </row>
    <row r="19" spans="47:56">
      <c r="AU19" t="s">
        <v>1723</v>
      </c>
      <c r="AV19">
        <v>0.23707600000000001</v>
      </c>
      <c r="AW19">
        <v>0.130353</v>
      </c>
      <c r="AX19">
        <v>0.16975399999999999</v>
      </c>
      <c r="AY19">
        <v>6.0478999999999998E-2</v>
      </c>
      <c r="AZ19">
        <v>3.3252999999999998E-2</v>
      </c>
      <c r="BA19">
        <v>4.3305000000000003E-2</v>
      </c>
      <c r="BB19">
        <v>7.2570000000000004E-3</v>
      </c>
      <c r="BC19">
        <v>3.9899999999999996E-3</v>
      </c>
      <c r="BD19">
        <v>5.1970000000000002E-3</v>
      </c>
    </row>
    <row r="20" spans="47:56">
      <c r="AU20" t="s">
        <v>1691</v>
      </c>
      <c r="AV20">
        <v>13.90986</v>
      </c>
      <c r="AW20">
        <v>17.007840000000002</v>
      </c>
      <c r="AX20">
        <v>74.357900000000001</v>
      </c>
      <c r="AY20">
        <v>5.2161980000000003</v>
      </c>
      <c r="AZ20">
        <v>6.3779409999999999</v>
      </c>
      <c r="BA20">
        <v>27.884209999999999</v>
      </c>
      <c r="BB20">
        <v>1.0432399999999999</v>
      </c>
      <c r="BC20">
        <v>1.2755879999999999</v>
      </c>
      <c r="BD20">
        <v>5.5768430000000002</v>
      </c>
    </row>
    <row r="21" spans="47:56">
      <c r="AU21" t="s">
        <v>1697</v>
      </c>
      <c r="AV21">
        <v>1.2315700000000001</v>
      </c>
      <c r="AW21">
        <v>0.25197900000000001</v>
      </c>
      <c r="AX21">
        <v>1.467619</v>
      </c>
      <c r="AY21">
        <v>0.29727599999999998</v>
      </c>
      <c r="AZ21">
        <v>6.0823000000000002E-2</v>
      </c>
      <c r="BA21">
        <v>0.35425299999999998</v>
      </c>
      <c r="BB21">
        <v>8.4935999999999998E-2</v>
      </c>
      <c r="BC21">
        <v>1.7378000000000001E-2</v>
      </c>
      <c r="BD21">
        <v>0.101215</v>
      </c>
    </row>
    <row r="22" spans="47:56">
      <c r="AU22" t="s">
        <v>1699</v>
      </c>
      <c r="AV22">
        <v>0.17977499999999999</v>
      </c>
      <c r="AW22">
        <v>0.14877299999999999</v>
      </c>
      <c r="AX22">
        <v>0.18155299999999999</v>
      </c>
      <c r="AY22">
        <v>3.1265000000000001E-2</v>
      </c>
      <c r="AZ22">
        <v>2.5874000000000001E-2</v>
      </c>
      <c r="BA22">
        <v>3.1573999999999998E-2</v>
      </c>
      <c r="BB22">
        <v>7.816E-3</v>
      </c>
      <c r="BC22">
        <v>6.4679999999999998E-3</v>
      </c>
      <c r="BD22">
        <v>7.894E-3</v>
      </c>
    </row>
    <row r="23" spans="47:56">
      <c r="AU23" t="s">
        <v>1695</v>
      </c>
      <c r="AV23">
        <v>0.87648000000000004</v>
      </c>
      <c r="AW23">
        <v>0.10359500000000001</v>
      </c>
      <c r="AX23">
        <v>1.17242</v>
      </c>
      <c r="AY23">
        <v>0.23200899999999999</v>
      </c>
      <c r="AZ23">
        <v>2.7421999999999998E-2</v>
      </c>
      <c r="BA23">
        <v>0.31034600000000001</v>
      </c>
      <c r="BB23">
        <v>0</v>
      </c>
      <c r="BC23">
        <v>0</v>
      </c>
      <c r="BD23">
        <v>0</v>
      </c>
    </row>
    <row r="24" spans="47:56">
      <c r="AU24" t="s">
        <v>1703</v>
      </c>
      <c r="AV24">
        <v>9.0243000000000004E-2</v>
      </c>
      <c r="AW24">
        <v>2.8894E-2</v>
      </c>
      <c r="AX24">
        <v>0.30143999999999999</v>
      </c>
      <c r="AY24">
        <v>2.2561000000000001E-2</v>
      </c>
      <c r="AZ24">
        <v>7.2230000000000003E-3</v>
      </c>
      <c r="BA24">
        <v>7.5359999999999996E-2</v>
      </c>
      <c r="BB24">
        <v>3.7599999999999999E-3</v>
      </c>
      <c r="BC24">
        <v>1.204E-3</v>
      </c>
      <c r="BD24">
        <v>1.256E-2</v>
      </c>
    </row>
    <row r="25" spans="47:56">
      <c r="AU25" t="s">
        <v>1705</v>
      </c>
      <c r="AV25">
        <v>7.2910769999999996</v>
      </c>
      <c r="AW25">
        <v>5.0723979999999997</v>
      </c>
      <c r="AX25">
        <v>20.409020000000002</v>
      </c>
      <c r="AY25">
        <v>1.356479</v>
      </c>
      <c r="AZ25">
        <v>0.94370200000000004</v>
      </c>
      <c r="BA25">
        <v>3.7970259999999998</v>
      </c>
      <c r="BB25">
        <v>0.16955999999999999</v>
      </c>
      <c r="BC25">
        <v>0.117963</v>
      </c>
      <c r="BD25">
        <v>0.47462799999999999</v>
      </c>
    </row>
    <row r="26" spans="47:56">
      <c r="AU26" t="s">
        <v>405</v>
      </c>
      <c r="AV26">
        <v>4.0406310000000003</v>
      </c>
      <c r="AW26">
        <v>3.8035990000000002</v>
      </c>
      <c r="AX26">
        <v>1.626055</v>
      </c>
      <c r="AY26">
        <v>1.0307729999999999</v>
      </c>
      <c r="AZ26">
        <v>0.970306</v>
      </c>
      <c r="BA26">
        <v>0.41481000000000001</v>
      </c>
      <c r="BB26">
        <v>0.123693</v>
      </c>
      <c r="BC26">
        <v>0.116437</v>
      </c>
      <c r="BD26">
        <v>4.9777000000000002E-2</v>
      </c>
    </row>
    <row r="27" spans="47:56">
      <c r="AU27" t="s">
        <v>1709</v>
      </c>
      <c r="AV27">
        <v>30.39113</v>
      </c>
      <c r="AW27">
        <v>34.395560000000003</v>
      </c>
      <c r="AX27">
        <v>3.4485579999999998</v>
      </c>
      <c r="AY27">
        <v>6.5123850000000001</v>
      </c>
      <c r="AZ27">
        <v>7.3704770000000002</v>
      </c>
      <c r="BA27">
        <v>0.73897699999999999</v>
      </c>
      <c r="BB27">
        <v>0</v>
      </c>
      <c r="BC27">
        <v>0</v>
      </c>
      <c r="BD27">
        <v>0</v>
      </c>
    </row>
    <row r="28" spans="47:56">
      <c r="AU28" t="s">
        <v>1711</v>
      </c>
      <c r="AV28">
        <v>11.77112</v>
      </c>
      <c r="AW28">
        <v>14.069279999999999</v>
      </c>
      <c r="AX28">
        <v>6.2615809999999996</v>
      </c>
      <c r="AY28">
        <v>2.5504090000000001</v>
      </c>
      <c r="AZ28">
        <v>3.0483440000000002</v>
      </c>
      <c r="BA28">
        <v>1.356676</v>
      </c>
      <c r="BB28">
        <v>0.196185</v>
      </c>
      <c r="BC28">
        <v>0.234488</v>
      </c>
      <c r="BD28">
        <v>0.10435999999999999</v>
      </c>
    </row>
    <row r="29" spans="47:56">
      <c r="AU29" t="s">
        <v>1713</v>
      </c>
      <c r="AV29">
        <v>14.862920000000001</v>
      </c>
      <c r="AW29">
        <v>28.892430000000001</v>
      </c>
      <c r="AX29">
        <v>0.85870599999999997</v>
      </c>
      <c r="AY29">
        <v>2.0776129999999999</v>
      </c>
      <c r="AZ29">
        <v>4.0387259999999996</v>
      </c>
      <c r="BA29">
        <v>0.120034</v>
      </c>
      <c r="BB29">
        <v>0.15981600000000001</v>
      </c>
      <c r="BC29">
        <v>0.31067099999999997</v>
      </c>
      <c r="BD29">
        <v>9.2329999999999999E-3</v>
      </c>
    </row>
    <row r="30" spans="47:56">
      <c r="AU30" t="s">
        <v>1721</v>
      </c>
      <c r="AV30">
        <v>7.8261329999999996</v>
      </c>
      <c r="AW30">
        <v>8.8845960000000002</v>
      </c>
      <c r="AX30">
        <v>1.6302350000000001</v>
      </c>
      <c r="AY30">
        <v>1.274022</v>
      </c>
      <c r="AZ30">
        <v>1.4463299999999999</v>
      </c>
      <c r="BA30">
        <v>0.26538699999999998</v>
      </c>
      <c r="BB30">
        <v>0.182003</v>
      </c>
      <c r="BC30">
        <v>0.206619</v>
      </c>
      <c r="BD30">
        <v>3.7912000000000001E-2</v>
      </c>
    </row>
    <row r="31" spans="47:56">
      <c r="AU31" t="s">
        <v>1715</v>
      </c>
      <c r="AV31">
        <v>0.82619399999999998</v>
      </c>
      <c r="AW31">
        <v>0.80866800000000005</v>
      </c>
      <c r="AX31">
        <v>5.3505999999999998E-2</v>
      </c>
      <c r="AY31">
        <v>0.346468</v>
      </c>
      <c r="AZ31">
        <v>0.339119</v>
      </c>
      <c r="BA31">
        <v>2.2438E-2</v>
      </c>
      <c r="BB31">
        <v>2.6651000000000001E-2</v>
      </c>
      <c r="BC31">
        <v>2.6086000000000002E-2</v>
      </c>
      <c r="BD31">
        <v>1.7260000000000001E-3</v>
      </c>
    </row>
    <row r="32" spans="47:56">
      <c r="AU32" t="s">
        <v>1717</v>
      </c>
      <c r="AV32">
        <v>2.0219689999999999</v>
      </c>
      <c r="AW32">
        <v>2.967498</v>
      </c>
      <c r="AX32">
        <v>0.11239200000000001</v>
      </c>
      <c r="AY32">
        <v>0.57770600000000005</v>
      </c>
      <c r="AZ32">
        <v>0.84785699999999997</v>
      </c>
      <c r="BA32">
        <v>3.2112000000000002E-2</v>
      </c>
      <c r="BB32">
        <v>5.7771000000000003E-2</v>
      </c>
      <c r="BC32">
        <v>8.4786E-2</v>
      </c>
      <c r="BD32">
        <v>3.2109999999999999E-3</v>
      </c>
    </row>
    <row r="33" spans="47:56">
      <c r="AU33" t="s">
        <v>1728</v>
      </c>
      <c r="AV33">
        <v>6.8510980000000004</v>
      </c>
      <c r="AW33">
        <v>14.015829999999999</v>
      </c>
      <c r="AX33">
        <v>36.123530000000002</v>
      </c>
      <c r="AY33">
        <v>2.791188</v>
      </c>
      <c r="AZ33">
        <v>5.7101540000000002</v>
      </c>
      <c r="BA33">
        <v>14.717000000000001</v>
      </c>
      <c r="BB33">
        <v>0.25374400000000003</v>
      </c>
      <c r="BC33">
        <v>0.51910500000000004</v>
      </c>
      <c r="BD33">
        <v>1.337909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V155"/>
  <sheetViews>
    <sheetView zoomScaleNormal="100" workbookViewId="0">
      <pane ySplit="5" topLeftCell="A6" activePane="bottomLeft" state="frozen"/>
      <selection activeCell="E34" sqref="E34"/>
      <selection pane="bottomLeft" activeCell="C120" sqref="C120"/>
    </sheetView>
  </sheetViews>
  <sheetFormatPr defaultRowHeight="12.75"/>
  <cols>
    <col min="1" max="1" width="10.28515625" bestFit="1" customWidth="1"/>
    <col min="2" max="2" width="21.42578125" customWidth="1"/>
    <col min="3" max="3" width="14.5703125" customWidth="1"/>
    <col min="4" max="6" width="11" customWidth="1"/>
    <col min="7" max="7" width="10.28515625" customWidth="1"/>
    <col min="8" max="8" width="7.140625" customWidth="1"/>
    <col min="9" max="9" width="8.140625" customWidth="1"/>
    <col min="10" max="10" width="9.28515625" customWidth="1"/>
    <col min="11" max="11" width="12.28515625" customWidth="1"/>
    <col min="12" max="12" width="8.5703125" bestFit="1" customWidth="1"/>
    <col min="13" max="13" width="8.140625" customWidth="1"/>
    <col min="14" max="14" width="12" bestFit="1" customWidth="1"/>
    <col min="15" max="15" width="8.140625" customWidth="1"/>
    <col min="16" max="16" width="5.7109375" bestFit="1" customWidth="1"/>
  </cols>
  <sheetData>
    <row r="4" spans="1:21">
      <c r="H4" t="s">
        <v>25</v>
      </c>
    </row>
    <row r="5" spans="1:21">
      <c r="A5" t="s">
        <v>303</v>
      </c>
      <c r="B5" t="s">
        <v>304</v>
      </c>
      <c r="C5" t="s">
        <v>308</v>
      </c>
      <c r="D5" t="s">
        <v>309</v>
      </c>
      <c r="E5" t="s">
        <v>1553</v>
      </c>
      <c r="F5" t="s">
        <v>281</v>
      </c>
      <c r="G5" t="s">
        <v>332</v>
      </c>
      <c r="H5" t="s">
        <v>333</v>
      </c>
      <c r="I5" t="s">
        <v>686</v>
      </c>
      <c r="J5" t="s">
        <v>334</v>
      </c>
      <c r="K5" t="s">
        <v>335</v>
      </c>
      <c r="L5" t="s">
        <v>336</v>
      </c>
      <c r="M5" t="s">
        <v>339</v>
      </c>
      <c r="N5" t="s">
        <v>337</v>
      </c>
      <c r="O5" t="s">
        <v>423</v>
      </c>
      <c r="P5" t="s">
        <v>338</v>
      </c>
      <c r="Q5" t="s">
        <v>108</v>
      </c>
      <c r="R5" t="s">
        <v>1554</v>
      </c>
      <c r="S5" t="s">
        <v>285</v>
      </c>
      <c r="U5" t="s">
        <v>1555</v>
      </c>
    </row>
    <row r="6" spans="1:21" ht="18.75" customHeight="1">
      <c r="A6" t="s">
        <v>1556</v>
      </c>
      <c r="K6" t="s">
        <v>896</v>
      </c>
      <c r="N6" t="s">
        <v>896</v>
      </c>
      <c r="O6" t="s">
        <v>896</v>
      </c>
    </row>
    <row r="7" spans="1:21" ht="13.35" customHeight="1">
      <c r="B7" t="str">
        <f>IND!C1290</f>
        <v>IISPELLET01</v>
      </c>
      <c r="G7" t="s">
        <v>1557</v>
      </c>
      <c r="H7">
        <v>2006</v>
      </c>
      <c r="J7" t="s">
        <v>425</v>
      </c>
      <c r="K7" t="s">
        <v>896</v>
      </c>
      <c r="N7" t="s">
        <v>896</v>
      </c>
      <c r="O7" t="s">
        <v>896</v>
      </c>
      <c r="P7" t="s">
        <v>960</v>
      </c>
      <c r="Q7">
        <v>2006</v>
      </c>
    </row>
    <row r="8" spans="1:21" ht="13.35" customHeight="1">
      <c r="C8" t="s">
        <v>1475</v>
      </c>
      <c r="D8" t="s">
        <v>1479</v>
      </c>
      <c r="H8">
        <v>2006</v>
      </c>
      <c r="I8" t="s">
        <v>967</v>
      </c>
      <c r="K8">
        <v>3.3775478879999996</v>
      </c>
      <c r="L8">
        <v>1</v>
      </c>
      <c r="M8" t="s">
        <v>425</v>
      </c>
      <c r="N8">
        <v>61.921711279999997</v>
      </c>
      <c r="O8">
        <v>4.8411519727999996</v>
      </c>
    </row>
    <row r="9" spans="1:21" ht="13.35" customHeight="1">
      <c r="C9" t="s">
        <v>962</v>
      </c>
      <c r="H9">
        <v>2006</v>
      </c>
      <c r="K9" t="s">
        <v>896</v>
      </c>
      <c r="L9">
        <v>1.1399999999999999</v>
      </c>
      <c r="N9" t="s">
        <v>896</v>
      </c>
      <c r="O9" t="s">
        <v>896</v>
      </c>
    </row>
    <row r="10" spans="1:21" ht="13.35" customHeight="1">
      <c r="C10" t="s">
        <v>1031</v>
      </c>
      <c r="H10">
        <v>2006</v>
      </c>
      <c r="K10" t="s">
        <v>896</v>
      </c>
      <c r="L10">
        <v>1.01</v>
      </c>
      <c r="N10" t="s">
        <v>896</v>
      </c>
      <c r="O10" t="s">
        <v>896</v>
      </c>
    </row>
    <row r="11" spans="1:21" ht="13.35" customHeight="1">
      <c r="B11" t="str">
        <f>IND!C1291</f>
        <v>IISSINTER01</v>
      </c>
      <c r="E11" t="s">
        <v>1558</v>
      </c>
      <c r="G11" t="s">
        <v>1557</v>
      </c>
      <c r="H11">
        <v>2006</v>
      </c>
      <c r="J11" t="s">
        <v>425</v>
      </c>
      <c r="K11" t="s">
        <v>896</v>
      </c>
      <c r="N11" t="s">
        <v>896</v>
      </c>
      <c r="O11" t="s">
        <v>896</v>
      </c>
      <c r="P11" t="s">
        <v>960</v>
      </c>
      <c r="Q11">
        <v>2006</v>
      </c>
      <c r="R11">
        <v>2</v>
      </c>
    </row>
    <row r="12" spans="1:21" ht="13.35" customHeight="1">
      <c r="C12" t="s">
        <v>1475</v>
      </c>
      <c r="D12" t="s">
        <v>1489</v>
      </c>
      <c r="H12">
        <v>2006</v>
      </c>
      <c r="I12" t="s">
        <v>967</v>
      </c>
      <c r="K12">
        <v>2.81462324</v>
      </c>
      <c r="L12">
        <v>1</v>
      </c>
      <c r="M12" t="s">
        <v>425</v>
      </c>
      <c r="N12">
        <v>56.292464799999998</v>
      </c>
      <c r="O12">
        <v>6.192171128</v>
      </c>
    </row>
    <row r="13" spans="1:21" ht="13.35" customHeight="1">
      <c r="C13" t="s">
        <v>962</v>
      </c>
      <c r="H13">
        <v>2006</v>
      </c>
      <c r="K13" t="s">
        <v>896</v>
      </c>
      <c r="L13">
        <v>0.1</v>
      </c>
      <c r="N13" t="s">
        <v>896</v>
      </c>
      <c r="O13" t="s">
        <v>896</v>
      </c>
    </row>
    <row r="14" spans="1:21" ht="13.35" customHeight="1">
      <c r="C14" t="s">
        <v>1031</v>
      </c>
      <c r="H14">
        <v>2006</v>
      </c>
      <c r="K14" t="s">
        <v>896</v>
      </c>
      <c r="L14">
        <v>1.1599999999999999</v>
      </c>
      <c r="N14" t="s">
        <v>896</v>
      </c>
      <c r="O14" t="s">
        <v>896</v>
      </c>
    </row>
    <row r="15" spans="1:21" ht="13.35" customHeight="1">
      <c r="C15" t="s">
        <v>369</v>
      </c>
      <c r="H15">
        <v>2006</v>
      </c>
      <c r="K15" t="s">
        <v>896</v>
      </c>
      <c r="N15" t="s">
        <v>896</v>
      </c>
      <c r="O15" t="s">
        <v>896</v>
      </c>
    </row>
    <row r="16" spans="1:21" ht="13.35" customHeight="1">
      <c r="C16" t="s">
        <v>1401</v>
      </c>
      <c r="H16">
        <v>2006</v>
      </c>
      <c r="K16" t="s">
        <v>896</v>
      </c>
      <c r="N16" t="s">
        <v>896</v>
      </c>
      <c r="O16" t="s">
        <v>896</v>
      </c>
    </row>
    <row r="17" spans="2:17" ht="13.35" customHeight="1">
      <c r="B17" t="str">
        <f>IND!C1292</f>
        <v>IISSINTERBIO</v>
      </c>
      <c r="G17" t="s">
        <v>1557</v>
      </c>
      <c r="H17">
        <v>2006</v>
      </c>
      <c r="J17" t="s">
        <v>425</v>
      </c>
      <c r="K17" t="s">
        <v>896</v>
      </c>
      <c r="N17" t="s">
        <v>896</v>
      </c>
      <c r="O17" t="s">
        <v>896</v>
      </c>
      <c r="P17" t="s">
        <v>960</v>
      </c>
      <c r="Q17">
        <v>2020</v>
      </c>
    </row>
    <row r="18" spans="2:17" ht="13.35" customHeight="1">
      <c r="C18" t="s">
        <v>1475</v>
      </c>
      <c r="D18" t="s">
        <v>1489</v>
      </c>
      <c r="H18">
        <v>2006</v>
      </c>
      <c r="I18" t="s">
        <v>967</v>
      </c>
      <c r="K18">
        <v>2.81462324</v>
      </c>
      <c r="L18">
        <v>1</v>
      </c>
      <c r="M18" t="s">
        <v>425</v>
      </c>
      <c r="N18">
        <v>70</v>
      </c>
      <c r="O18">
        <v>6.192171128</v>
      </c>
    </row>
    <row r="19" spans="2:17" ht="13.35" customHeight="1">
      <c r="C19" t="s">
        <v>962</v>
      </c>
      <c r="H19">
        <v>2006</v>
      </c>
      <c r="K19" t="s">
        <v>896</v>
      </c>
      <c r="L19">
        <v>0.1</v>
      </c>
      <c r="N19" t="s">
        <v>896</v>
      </c>
      <c r="O19" t="s">
        <v>896</v>
      </c>
    </row>
    <row r="20" spans="2:17" ht="13.35" customHeight="1">
      <c r="C20" t="s">
        <v>1025</v>
      </c>
      <c r="H20">
        <v>2006</v>
      </c>
      <c r="K20" t="s">
        <v>896</v>
      </c>
      <c r="L20">
        <f>L14+1/R11+0.2</f>
        <v>1.8599999999999999</v>
      </c>
      <c r="N20" t="s">
        <v>896</v>
      </c>
      <c r="O20" t="s">
        <v>896</v>
      </c>
    </row>
    <row r="21" spans="2:17" ht="13.35" customHeight="1">
      <c r="B21" t="str">
        <f>IND!C1293</f>
        <v>IISOXYGEN01</v>
      </c>
      <c r="H21">
        <v>2006</v>
      </c>
      <c r="J21" t="s">
        <v>425</v>
      </c>
      <c r="P21" t="s">
        <v>1020</v>
      </c>
      <c r="Q21">
        <v>2006</v>
      </c>
    </row>
    <row r="22" spans="2:17" ht="13.35" customHeight="1">
      <c r="C22" t="s">
        <v>962</v>
      </c>
      <c r="D22" t="s">
        <v>1477</v>
      </c>
      <c r="H22">
        <v>2006</v>
      </c>
      <c r="I22" t="s">
        <v>1559</v>
      </c>
      <c r="K22" t="s">
        <v>1103</v>
      </c>
      <c r="L22">
        <v>0.72</v>
      </c>
      <c r="M22">
        <v>1</v>
      </c>
      <c r="N22">
        <v>200</v>
      </c>
    </row>
    <row r="23" spans="2:17" ht="13.35" customHeight="1">
      <c r="B23" t="str">
        <f>IND!C1294</f>
        <v>IISBLAFURBIO</v>
      </c>
      <c r="H23">
        <v>2006</v>
      </c>
      <c r="J23" t="s">
        <v>425</v>
      </c>
      <c r="P23" t="s">
        <v>1020</v>
      </c>
      <c r="Q23">
        <v>2006</v>
      </c>
    </row>
    <row r="24" spans="2:17" ht="13.35" customHeight="1">
      <c r="C24" t="s">
        <v>1479</v>
      </c>
      <c r="D24" t="s">
        <v>1485</v>
      </c>
      <c r="H24">
        <v>2006</v>
      </c>
      <c r="I24" t="s">
        <v>1559</v>
      </c>
      <c r="K24" t="s">
        <v>1103</v>
      </c>
      <c r="L24">
        <v>0.155</v>
      </c>
      <c r="M24" t="s">
        <v>425</v>
      </c>
      <c r="N24">
        <f>1.4*N30</f>
        <v>382.2</v>
      </c>
      <c r="O24" t="s">
        <v>107</v>
      </c>
    </row>
    <row r="25" spans="2:17" ht="13.35" customHeight="1">
      <c r="C25" t="s">
        <v>1489</v>
      </c>
      <c r="D25" t="s">
        <v>1104</v>
      </c>
      <c r="H25">
        <v>2006</v>
      </c>
      <c r="L25">
        <v>1.34</v>
      </c>
      <c r="M25" t="s">
        <v>1560</v>
      </c>
    </row>
    <row r="26" spans="2:17" ht="13.35" customHeight="1">
      <c r="C26" t="s">
        <v>1477</v>
      </c>
      <c r="D26" t="s">
        <v>106</v>
      </c>
      <c r="H26">
        <v>2006</v>
      </c>
      <c r="L26">
        <v>0.05</v>
      </c>
      <c r="M26" t="s">
        <v>1561</v>
      </c>
    </row>
    <row r="27" spans="2:17" ht="13.35" customHeight="1">
      <c r="C27" t="s">
        <v>1025</v>
      </c>
      <c r="H27">
        <v>2006</v>
      </c>
      <c r="L27">
        <v>18</v>
      </c>
    </row>
    <row r="28" spans="2:17" ht="13.35" customHeight="1">
      <c r="C28" t="s">
        <v>962</v>
      </c>
      <c r="H28">
        <v>2006</v>
      </c>
      <c r="L28">
        <v>0.5</v>
      </c>
    </row>
    <row r="29" spans="2:17" ht="13.35" customHeight="1">
      <c r="B29" t="str">
        <f>IND!C1295</f>
        <v>IISBLAFURDCI05</v>
      </c>
      <c r="H29">
        <v>2006</v>
      </c>
      <c r="J29" t="s">
        <v>425</v>
      </c>
      <c r="P29" t="s">
        <v>1020</v>
      </c>
      <c r="Q29" t="s">
        <v>1562</v>
      </c>
    </row>
    <row r="30" spans="2:17" ht="13.35" customHeight="1">
      <c r="C30" t="s">
        <v>1479</v>
      </c>
      <c r="D30" t="s">
        <v>1485</v>
      </c>
      <c r="H30">
        <v>2006</v>
      </c>
      <c r="I30" t="s">
        <v>1559</v>
      </c>
      <c r="K30" t="s">
        <v>1103</v>
      </c>
      <c r="L30">
        <v>0.155</v>
      </c>
      <c r="M30" t="s">
        <v>425</v>
      </c>
      <c r="N30">
        <v>273</v>
      </c>
      <c r="O30" t="s">
        <v>107</v>
      </c>
    </row>
    <row r="31" spans="2:17" ht="13.35" customHeight="1">
      <c r="C31" t="s">
        <v>1489</v>
      </c>
      <c r="D31" t="s">
        <v>1104</v>
      </c>
      <c r="H31">
        <v>2006</v>
      </c>
      <c r="L31">
        <v>1.34</v>
      </c>
      <c r="M31" t="s">
        <v>1560</v>
      </c>
    </row>
    <row r="32" spans="2:17" ht="13.35" customHeight="1">
      <c r="C32" t="s">
        <v>1477</v>
      </c>
      <c r="D32" t="s">
        <v>106</v>
      </c>
      <c r="H32">
        <v>2006</v>
      </c>
      <c r="L32">
        <v>0.05</v>
      </c>
      <c r="M32" t="s">
        <v>1561</v>
      </c>
    </row>
    <row r="33" spans="2:22" ht="13.35" customHeight="1">
      <c r="C33" t="s">
        <v>1031</v>
      </c>
      <c r="H33">
        <v>2006</v>
      </c>
      <c r="L33">
        <v>9.3000000000000007</v>
      </c>
    </row>
    <row r="34" spans="2:22" ht="13.35" customHeight="1">
      <c r="C34" t="s">
        <v>962</v>
      </c>
      <c r="H34">
        <v>2006</v>
      </c>
      <c r="L34">
        <v>0.5</v>
      </c>
    </row>
    <row r="35" spans="2:22" ht="13.35" customHeight="1">
      <c r="C35" t="s">
        <v>1028</v>
      </c>
      <c r="H35">
        <v>2006</v>
      </c>
      <c r="L35">
        <v>6.2</v>
      </c>
    </row>
    <row r="36" spans="2:22" ht="13.35" customHeight="1">
      <c r="B36" t="str">
        <f>IND!C1298</f>
        <v>IISBLAFURCS20</v>
      </c>
      <c r="H36">
        <v>2020</v>
      </c>
      <c r="J36" t="s">
        <v>425</v>
      </c>
      <c r="P36" t="s">
        <v>1020</v>
      </c>
      <c r="Q36">
        <v>2020</v>
      </c>
      <c r="U36">
        <v>746</v>
      </c>
      <c r="V36">
        <f>U36/(V40+V42)</f>
        <v>0.50030179062437119</v>
      </c>
    </row>
    <row r="37" spans="2:22" ht="13.35" customHeight="1">
      <c r="C37" t="s">
        <v>1479</v>
      </c>
      <c r="D37" t="s">
        <v>1485</v>
      </c>
      <c r="H37">
        <v>2020</v>
      </c>
      <c r="I37" t="s">
        <v>1559</v>
      </c>
      <c r="K37" t="s">
        <v>1146</v>
      </c>
      <c r="L37">
        <v>0.155</v>
      </c>
      <c r="M37" t="s">
        <v>425</v>
      </c>
      <c r="N37">
        <v>500</v>
      </c>
      <c r="O37" t="s">
        <v>1092</v>
      </c>
    </row>
    <row r="38" spans="2:22" ht="13.35" customHeight="1">
      <c r="C38" t="s">
        <v>1489</v>
      </c>
      <c r="D38" t="s">
        <v>1104</v>
      </c>
      <c r="H38">
        <v>2020</v>
      </c>
      <c r="L38">
        <v>1.34</v>
      </c>
      <c r="M38" t="s">
        <v>1560</v>
      </c>
    </row>
    <row r="39" spans="2:22" ht="13.35" customHeight="1">
      <c r="C39" t="s">
        <v>1477</v>
      </c>
      <c r="D39" t="s">
        <v>941</v>
      </c>
      <c r="H39">
        <v>2020</v>
      </c>
      <c r="L39">
        <v>0.05</v>
      </c>
      <c r="M39">
        <v>3.0139999999999998</v>
      </c>
    </row>
    <row r="40" spans="2:22" ht="13.35" customHeight="1">
      <c r="C40" t="s">
        <v>1031</v>
      </c>
      <c r="H40">
        <v>2020</v>
      </c>
      <c r="L40">
        <v>9.3000000000000007</v>
      </c>
      <c r="V40">
        <f>L40*95</f>
        <v>883.50000000000011</v>
      </c>
    </row>
    <row r="41" spans="2:22" ht="13.35" customHeight="1">
      <c r="C41" t="s">
        <v>962</v>
      </c>
      <c r="H41">
        <v>2020</v>
      </c>
      <c r="L41">
        <v>1.1120000000000001</v>
      </c>
    </row>
    <row r="42" spans="2:22" ht="13.35" customHeight="1">
      <c r="C42" t="s">
        <v>1028</v>
      </c>
      <c r="H42">
        <v>2020</v>
      </c>
      <c r="L42">
        <v>6.2</v>
      </c>
      <c r="V42">
        <f>L42*98</f>
        <v>607.6</v>
      </c>
    </row>
    <row r="43" spans="2:22" ht="13.35" customHeight="1">
      <c r="B43" t="str">
        <f>IND!C1296</f>
        <v>IISBLAFURTGR10</v>
      </c>
      <c r="H43" t="s">
        <v>269</v>
      </c>
      <c r="J43" t="s">
        <v>425</v>
      </c>
      <c r="P43" t="s">
        <v>1020</v>
      </c>
      <c r="Q43" t="s">
        <v>269</v>
      </c>
    </row>
    <row r="44" spans="2:22" ht="13.35" customHeight="1">
      <c r="C44" t="s">
        <v>1479</v>
      </c>
      <c r="H44" t="s">
        <v>269</v>
      </c>
      <c r="I44" t="s">
        <v>1559</v>
      </c>
      <c r="K44">
        <v>12.5</v>
      </c>
      <c r="L44">
        <v>0.04</v>
      </c>
      <c r="N44">
        <v>387</v>
      </c>
      <c r="O44">
        <v>3.5</v>
      </c>
    </row>
    <row r="45" spans="2:22" ht="13.35" customHeight="1">
      <c r="C45" t="s">
        <v>1489</v>
      </c>
      <c r="D45" t="s">
        <v>1485</v>
      </c>
      <c r="H45" t="s">
        <v>269</v>
      </c>
      <c r="L45">
        <v>1.54</v>
      </c>
      <c r="M45" t="s">
        <v>425</v>
      </c>
    </row>
    <row r="46" spans="2:22" ht="13.35" customHeight="1">
      <c r="C46" t="s">
        <v>1477</v>
      </c>
      <c r="D46" t="s">
        <v>1104</v>
      </c>
      <c r="H46" t="s">
        <v>269</v>
      </c>
      <c r="L46">
        <v>0.45</v>
      </c>
      <c r="M46" t="s">
        <v>1560</v>
      </c>
    </row>
    <row r="47" spans="2:22" ht="13.35" customHeight="1">
      <c r="C47" t="s">
        <v>1031</v>
      </c>
      <c r="D47" t="s">
        <v>897</v>
      </c>
      <c r="H47" t="s">
        <v>269</v>
      </c>
      <c r="L47">
        <v>5.9160000000000004</v>
      </c>
      <c r="M47">
        <v>0.7</v>
      </c>
    </row>
    <row r="48" spans="2:22" ht="13.35" customHeight="1">
      <c r="C48" t="s">
        <v>962</v>
      </c>
      <c r="H48" t="s">
        <v>269</v>
      </c>
      <c r="L48">
        <v>0.17</v>
      </c>
    </row>
    <row r="49" spans="2:22" ht="13.35" customHeight="1">
      <c r="C49" t="s">
        <v>1028</v>
      </c>
      <c r="H49" t="s">
        <v>269</v>
      </c>
      <c r="L49">
        <v>5.22</v>
      </c>
    </row>
    <row r="50" spans="2:22" ht="13.35" customHeight="1">
      <c r="B50" t="str">
        <f>IND!C1297</f>
        <v>IISBLAFURTGRCS20</v>
      </c>
      <c r="H50">
        <v>2020</v>
      </c>
      <c r="J50" t="s">
        <v>425</v>
      </c>
      <c r="P50" t="s">
        <v>1020</v>
      </c>
      <c r="Q50">
        <v>2020</v>
      </c>
      <c r="U50">
        <v>796</v>
      </c>
      <c r="V50">
        <f>U50/(V54+V56)</f>
        <v>0.74144451275172796</v>
      </c>
    </row>
    <row r="51" spans="2:22" ht="13.35" customHeight="1">
      <c r="C51" t="s">
        <v>1479</v>
      </c>
      <c r="D51" t="s">
        <v>1485</v>
      </c>
      <c r="H51">
        <v>2020</v>
      </c>
      <c r="I51" t="s">
        <v>1559</v>
      </c>
      <c r="K51" t="s">
        <v>1146</v>
      </c>
      <c r="L51">
        <v>0.04</v>
      </c>
      <c r="M51" t="s">
        <v>425</v>
      </c>
      <c r="N51">
        <v>500</v>
      </c>
      <c r="O51" t="s">
        <v>1092</v>
      </c>
    </row>
    <row r="52" spans="2:22" ht="13.35" customHeight="1">
      <c r="C52" t="s">
        <v>1489</v>
      </c>
      <c r="D52" t="s">
        <v>1104</v>
      </c>
      <c r="H52">
        <v>2020</v>
      </c>
      <c r="L52">
        <v>1.54</v>
      </c>
      <c r="M52" t="s">
        <v>1560</v>
      </c>
    </row>
    <row r="53" spans="2:22" ht="13.35" customHeight="1">
      <c r="C53" t="s">
        <v>1477</v>
      </c>
      <c r="D53" t="s">
        <v>898</v>
      </c>
      <c r="H53">
        <v>2020</v>
      </c>
      <c r="L53">
        <v>0.45</v>
      </c>
      <c r="M53">
        <v>0.7</v>
      </c>
    </row>
    <row r="54" spans="2:22" ht="13.35" customHeight="1">
      <c r="C54" t="s">
        <v>1031</v>
      </c>
      <c r="H54">
        <v>2020</v>
      </c>
      <c r="L54">
        <v>5.9160000000000004</v>
      </c>
      <c r="V54">
        <f>L54*95</f>
        <v>562.02</v>
      </c>
    </row>
    <row r="55" spans="2:22" ht="13.35" customHeight="1">
      <c r="C55" t="s">
        <v>962</v>
      </c>
      <c r="H55">
        <v>2020</v>
      </c>
      <c r="L55">
        <v>0.27</v>
      </c>
    </row>
    <row r="56" spans="2:22" ht="13.35" customHeight="1">
      <c r="C56" t="s">
        <v>1028</v>
      </c>
      <c r="H56">
        <v>2020</v>
      </c>
      <c r="L56">
        <v>5.22</v>
      </c>
      <c r="V56">
        <f>L56*98</f>
        <v>511.56</v>
      </c>
    </row>
    <row r="57" spans="2:22" ht="13.35" customHeight="1">
      <c r="B57" t="str">
        <f>IND!C1279</f>
        <v>IISBOXFUR01</v>
      </c>
      <c r="G57" t="s">
        <v>1557</v>
      </c>
      <c r="H57">
        <v>2006</v>
      </c>
      <c r="J57" t="s">
        <v>425</v>
      </c>
      <c r="K57" t="s">
        <v>896</v>
      </c>
      <c r="N57" t="s">
        <v>896</v>
      </c>
      <c r="O57" t="s">
        <v>896</v>
      </c>
      <c r="P57" t="s">
        <v>1020</v>
      </c>
      <c r="Q57">
        <v>2006</v>
      </c>
    </row>
    <row r="58" spans="2:22" ht="13.35" customHeight="1">
      <c r="C58" t="s">
        <v>1477</v>
      </c>
      <c r="D58" t="s">
        <v>1471</v>
      </c>
      <c r="H58">
        <v>2006</v>
      </c>
      <c r="I58" t="s">
        <v>1559</v>
      </c>
      <c r="K58">
        <v>4.5033971839999998</v>
      </c>
      <c r="L58">
        <v>0.05</v>
      </c>
      <c r="M58" t="s">
        <v>425</v>
      </c>
      <c r="N58">
        <v>112.5849296</v>
      </c>
      <c r="O58">
        <v>56.292464799999998</v>
      </c>
    </row>
    <row r="59" spans="2:22" ht="13.35" customHeight="1">
      <c r="C59" t="s">
        <v>1485</v>
      </c>
      <c r="D59" t="s">
        <v>898</v>
      </c>
      <c r="H59">
        <v>2006</v>
      </c>
      <c r="K59" t="s">
        <v>896</v>
      </c>
      <c r="L59">
        <v>0.9</v>
      </c>
      <c r="M59">
        <v>0.65</v>
      </c>
      <c r="N59" t="s">
        <v>896</v>
      </c>
      <c r="O59" t="s">
        <v>896</v>
      </c>
    </row>
    <row r="60" spans="2:22" ht="13.35" customHeight="1">
      <c r="C60" t="s">
        <v>1487</v>
      </c>
      <c r="H60">
        <v>2006</v>
      </c>
      <c r="K60" t="s">
        <v>896</v>
      </c>
      <c r="L60">
        <v>0.18</v>
      </c>
      <c r="N60" t="s">
        <v>896</v>
      </c>
      <c r="O60" t="s">
        <v>896</v>
      </c>
    </row>
    <row r="61" spans="2:22" ht="12.75" customHeight="1">
      <c r="C61" t="s">
        <v>1481</v>
      </c>
      <c r="H61">
        <v>2006</v>
      </c>
      <c r="K61" t="s">
        <v>896</v>
      </c>
      <c r="L61">
        <v>0.05</v>
      </c>
      <c r="N61" t="s">
        <v>896</v>
      </c>
      <c r="O61" t="s">
        <v>896</v>
      </c>
    </row>
    <row r="62" spans="2:22" ht="13.35" customHeight="1">
      <c r="C62" t="s">
        <v>962</v>
      </c>
      <c r="H62">
        <v>2006</v>
      </c>
      <c r="K62" t="s">
        <v>896</v>
      </c>
      <c r="L62">
        <v>0.1</v>
      </c>
      <c r="N62" t="s">
        <v>896</v>
      </c>
      <c r="O62" t="s">
        <v>896</v>
      </c>
    </row>
    <row r="63" spans="2:22" ht="13.35" customHeight="1">
      <c r="B63" t="str">
        <f>IND!C1280</f>
        <v>IISBOXSCR01</v>
      </c>
      <c r="G63" t="s">
        <v>1557</v>
      </c>
      <c r="H63">
        <v>2006</v>
      </c>
      <c r="J63" t="s">
        <v>425</v>
      </c>
      <c r="K63" t="s">
        <v>896</v>
      </c>
      <c r="N63" t="s">
        <v>896</v>
      </c>
      <c r="O63" t="s">
        <v>896</v>
      </c>
      <c r="P63" t="s">
        <v>1020</v>
      </c>
      <c r="Q63">
        <v>2006</v>
      </c>
    </row>
    <row r="64" spans="2:22" ht="13.35" customHeight="1">
      <c r="C64" t="s">
        <v>1477</v>
      </c>
      <c r="D64" t="s">
        <v>1471</v>
      </c>
      <c r="H64">
        <v>2006</v>
      </c>
      <c r="I64" t="s">
        <v>1559</v>
      </c>
      <c r="K64">
        <v>4.5033971839999998</v>
      </c>
      <c r="L64">
        <v>0.05</v>
      </c>
      <c r="M64" t="s">
        <v>425</v>
      </c>
      <c r="N64">
        <v>135.10191552000001</v>
      </c>
      <c r="O64">
        <v>56.292464799999998</v>
      </c>
    </row>
    <row r="65" spans="2:22" ht="13.35" customHeight="1">
      <c r="C65" t="s">
        <v>1485</v>
      </c>
      <c r="D65" t="s">
        <v>898</v>
      </c>
      <c r="H65">
        <v>2006</v>
      </c>
      <c r="K65" t="s">
        <v>896</v>
      </c>
      <c r="L65">
        <v>0.495</v>
      </c>
      <c r="M65">
        <v>0.65</v>
      </c>
      <c r="N65" t="s">
        <v>896</v>
      </c>
      <c r="O65" t="s">
        <v>896</v>
      </c>
    </row>
    <row r="66" spans="2:22" ht="13.35" customHeight="1">
      <c r="C66" t="s">
        <v>1487</v>
      </c>
      <c r="H66">
        <v>2006</v>
      </c>
      <c r="K66" t="s">
        <v>896</v>
      </c>
      <c r="L66">
        <v>0.59499999999999997</v>
      </c>
      <c r="N66" t="s">
        <v>896</v>
      </c>
      <c r="O66" t="s">
        <v>896</v>
      </c>
    </row>
    <row r="67" spans="2:22" ht="13.35" customHeight="1">
      <c r="C67" t="s">
        <v>1481</v>
      </c>
      <c r="H67">
        <v>2006</v>
      </c>
      <c r="K67" t="s">
        <v>896</v>
      </c>
      <c r="L67">
        <v>0.05</v>
      </c>
      <c r="N67" t="s">
        <v>896</v>
      </c>
      <c r="O67" t="s">
        <v>896</v>
      </c>
    </row>
    <row r="68" spans="2:22" ht="13.35" customHeight="1">
      <c r="C68" t="s">
        <v>962</v>
      </c>
      <c r="H68">
        <v>2006</v>
      </c>
      <c r="K68" t="s">
        <v>896</v>
      </c>
      <c r="L68">
        <v>0.1</v>
      </c>
      <c r="N68" t="s">
        <v>896</v>
      </c>
      <c r="O68" t="s">
        <v>896</v>
      </c>
    </row>
    <row r="69" spans="2:22" ht="13.35" customHeight="1">
      <c r="B69" t="str">
        <f>IND!C1281</f>
        <v>IISCOREX01</v>
      </c>
      <c r="C69" t="s">
        <v>1479</v>
      </c>
      <c r="D69" t="s">
        <v>1485</v>
      </c>
      <c r="H69">
        <v>2006</v>
      </c>
      <c r="I69" t="s">
        <v>1559</v>
      </c>
      <c r="J69" t="s">
        <v>425</v>
      </c>
      <c r="K69" t="s">
        <v>1103</v>
      </c>
      <c r="L69">
        <v>0.75</v>
      </c>
      <c r="M69" t="s">
        <v>425</v>
      </c>
      <c r="N69">
        <f>N30+100</f>
        <v>373</v>
      </c>
      <c r="O69">
        <v>2.2516985919999999</v>
      </c>
      <c r="P69" t="s">
        <v>960</v>
      </c>
      <c r="Q69">
        <v>2006</v>
      </c>
    </row>
    <row r="70" spans="2:22" ht="13.35" customHeight="1">
      <c r="C70" t="s">
        <v>1475</v>
      </c>
      <c r="D70" t="s">
        <v>1104</v>
      </c>
      <c r="H70">
        <v>2006</v>
      </c>
      <c r="L70">
        <v>0.75</v>
      </c>
      <c r="M70">
        <v>0.35</v>
      </c>
    </row>
    <row r="71" spans="2:22" ht="13.35" customHeight="1">
      <c r="C71" t="s">
        <v>1028</v>
      </c>
      <c r="D71" t="s">
        <v>898</v>
      </c>
      <c r="H71">
        <v>2006</v>
      </c>
      <c r="L71">
        <v>27</v>
      </c>
      <c r="M71" t="s">
        <v>1563</v>
      </c>
    </row>
    <row r="72" spans="2:22" ht="13.35" customHeight="1">
      <c r="C72" t="s">
        <v>1031</v>
      </c>
      <c r="H72">
        <v>2006</v>
      </c>
      <c r="L72">
        <v>3.1</v>
      </c>
    </row>
    <row r="73" spans="2:22" ht="13.35" customHeight="1">
      <c r="C73" t="s">
        <v>962</v>
      </c>
      <c r="H73">
        <v>2006</v>
      </c>
      <c r="L73">
        <v>0.32400000000000001</v>
      </c>
    </row>
    <row r="74" spans="2:22" ht="13.35" customHeight="1">
      <c r="C74" t="s">
        <v>1477</v>
      </c>
      <c r="H74">
        <v>2006</v>
      </c>
      <c r="L74">
        <v>0.68899999999999995</v>
      </c>
    </row>
    <row r="75" spans="2:22" ht="13.35" customHeight="1">
      <c r="B75" t="str">
        <f>IND!C1299</f>
        <v>IISCOREXCS</v>
      </c>
      <c r="C75" t="s">
        <v>1479</v>
      </c>
      <c r="D75" t="s">
        <v>1485</v>
      </c>
      <c r="H75">
        <v>2020</v>
      </c>
      <c r="I75" t="s">
        <v>1559</v>
      </c>
      <c r="J75" t="s">
        <v>425</v>
      </c>
      <c r="K75" t="s">
        <v>1146</v>
      </c>
      <c r="L75">
        <v>0.75</v>
      </c>
      <c r="M75" t="s">
        <v>425</v>
      </c>
      <c r="N75">
        <v>600</v>
      </c>
      <c r="O75" t="s">
        <v>1092</v>
      </c>
      <c r="P75" t="s">
        <v>960</v>
      </c>
      <c r="Q75">
        <v>2020</v>
      </c>
      <c r="U75">
        <v>763.00000000000023</v>
      </c>
      <c r="V75">
        <f>U75/(V79+V78)</f>
        <v>0.25947968032647517</v>
      </c>
    </row>
    <row r="76" spans="2:22" ht="13.35" customHeight="1">
      <c r="C76" t="s">
        <v>1475</v>
      </c>
      <c r="D76" t="s">
        <v>1104</v>
      </c>
      <c r="H76">
        <v>2020</v>
      </c>
      <c r="L76">
        <v>0.75</v>
      </c>
      <c r="M76">
        <v>0.35</v>
      </c>
    </row>
    <row r="77" spans="2:22" ht="13.35" customHeight="1">
      <c r="C77" t="s">
        <v>1477</v>
      </c>
      <c r="D77" t="s">
        <v>899</v>
      </c>
      <c r="H77">
        <v>2020</v>
      </c>
      <c r="L77">
        <v>0.68899999999999995</v>
      </c>
      <c r="M77" t="s">
        <v>1563</v>
      </c>
    </row>
    <row r="78" spans="2:22" ht="13.35" customHeight="1">
      <c r="C78" t="s">
        <v>1028</v>
      </c>
      <c r="H78">
        <v>2020</v>
      </c>
      <c r="L78">
        <v>27</v>
      </c>
      <c r="V78">
        <f>L78*98</f>
        <v>2646</v>
      </c>
    </row>
    <row r="79" spans="2:22" ht="13.35" customHeight="1">
      <c r="C79" t="s">
        <v>1031</v>
      </c>
      <c r="H79">
        <v>2020</v>
      </c>
      <c r="L79">
        <v>3.1</v>
      </c>
      <c r="V79">
        <f>L79*95</f>
        <v>294.5</v>
      </c>
    </row>
    <row r="80" spans="2:22" ht="13.35" customHeight="1">
      <c r="C80" t="s">
        <v>962</v>
      </c>
      <c r="H80">
        <v>2020</v>
      </c>
      <c r="L80">
        <v>1.075</v>
      </c>
    </row>
    <row r="81" spans="2:18" ht="13.35" customHeight="1">
      <c r="B81" t="str">
        <f>IND!C1282</f>
        <v>IISCUPOLA01</v>
      </c>
      <c r="G81" t="s">
        <v>1557</v>
      </c>
      <c r="H81">
        <v>2006</v>
      </c>
      <c r="J81" t="s">
        <v>425</v>
      </c>
      <c r="K81" t="s">
        <v>896</v>
      </c>
      <c r="N81" t="s">
        <v>896</v>
      </c>
      <c r="O81" t="s">
        <v>896</v>
      </c>
      <c r="P81" t="s">
        <v>1020</v>
      </c>
      <c r="Q81">
        <v>2006</v>
      </c>
    </row>
    <row r="82" spans="2:18" ht="13.35" customHeight="1">
      <c r="C82" t="s">
        <v>1487</v>
      </c>
      <c r="D82" t="s">
        <v>1471</v>
      </c>
      <c r="H82">
        <v>2006</v>
      </c>
      <c r="I82" t="s">
        <v>959</v>
      </c>
      <c r="K82">
        <v>112.5849296</v>
      </c>
      <c r="L82">
        <v>1.3</v>
      </c>
      <c r="M82" t="s">
        <v>425</v>
      </c>
      <c r="N82">
        <v>1125.8492959999999</v>
      </c>
      <c r="O82">
        <v>225.16985919999999</v>
      </c>
    </row>
    <row r="83" spans="2:18" ht="13.35" customHeight="1">
      <c r="C83" t="s">
        <v>962</v>
      </c>
      <c r="H83">
        <v>2006</v>
      </c>
      <c r="K83" t="s">
        <v>896</v>
      </c>
      <c r="L83">
        <v>4.5999999999999996</v>
      </c>
      <c r="N83" t="s">
        <v>896</v>
      </c>
      <c r="O83" t="s">
        <v>896</v>
      </c>
    </row>
    <row r="84" spans="2:18" ht="13.35" customHeight="1">
      <c r="C84" t="s">
        <v>369</v>
      </c>
      <c r="H84">
        <v>2006</v>
      </c>
      <c r="K84" t="s">
        <v>896</v>
      </c>
      <c r="L84">
        <v>11.4</v>
      </c>
      <c r="N84" t="s">
        <v>896</v>
      </c>
      <c r="O84" t="s">
        <v>896</v>
      </c>
    </row>
    <row r="85" spans="2:18" ht="13.35" customHeight="1">
      <c r="B85" t="str">
        <f>IND!C1283</f>
        <v>IISCYCFUR01</v>
      </c>
      <c r="G85" t="s">
        <v>1557</v>
      </c>
      <c r="H85">
        <v>2006</v>
      </c>
      <c r="J85" t="s">
        <v>425</v>
      </c>
      <c r="K85" t="s">
        <v>896</v>
      </c>
      <c r="N85" t="s">
        <v>896</v>
      </c>
      <c r="O85" t="s">
        <v>896</v>
      </c>
      <c r="P85" t="s">
        <v>960</v>
      </c>
      <c r="Q85">
        <v>2006</v>
      </c>
    </row>
    <row r="86" spans="2:18" ht="13.35" customHeight="1">
      <c r="C86" t="s">
        <v>1489</v>
      </c>
      <c r="D86" t="s">
        <v>1430</v>
      </c>
      <c r="H86">
        <v>2006</v>
      </c>
      <c r="I86" t="s">
        <v>1559</v>
      </c>
      <c r="K86">
        <v>11.25849296</v>
      </c>
      <c r="L86">
        <v>1.5</v>
      </c>
      <c r="M86" t="s">
        <v>1564</v>
      </c>
      <c r="N86">
        <v>225.16985919999999</v>
      </c>
      <c r="O86">
        <v>5.6292464799999999</v>
      </c>
    </row>
    <row r="87" spans="2:18" ht="13.35" customHeight="1">
      <c r="C87" t="s">
        <v>1477</v>
      </c>
      <c r="D87" t="s">
        <v>106</v>
      </c>
      <c r="H87">
        <v>2006</v>
      </c>
      <c r="K87" t="s">
        <v>896</v>
      </c>
      <c r="L87">
        <v>0.73</v>
      </c>
      <c r="M87" t="s">
        <v>1565</v>
      </c>
      <c r="N87" t="s">
        <v>896</v>
      </c>
      <c r="O87" t="s">
        <v>896</v>
      </c>
    </row>
    <row r="88" spans="2:18" ht="13.35" customHeight="1">
      <c r="C88" t="s">
        <v>962</v>
      </c>
      <c r="D88" t="s">
        <v>1104</v>
      </c>
      <c r="H88">
        <v>2006</v>
      </c>
      <c r="K88" t="s">
        <v>896</v>
      </c>
      <c r="L88">
        <v>1.3</v>
      </c>
      <c r="M88" t="s">
        <v>1566</v>
      </c>
      <c r="N88" t="s">
        <v>896</v>
      </c>
      <c r="O88" t="s">
        <v>896</v>
      </c>
    </row>
    <row r="89" spans="2:18" ht="13.35" customHeight="1">
      <c r="C89" t="s">
        <v>1396</v>
      </c>
      <c r="D89" t="s">
        <v>1485</v>
      </c>
      <c r="H89">
        <v>2006</v>
      </c>
      <c r="K89" t="s">
        <v>896</v>
      </c>
      <c r="L89">
        <v>2</v>
      </c>
      <c r="M89" t="s">
        <v>425</v>
      </c>
      <c r="N89" t="s">
        <v>896</v>
      </c>
      <c r="O89" t="s">
        <v>896</v>
      </c>
    </row>
    <row r="90" spans="2:18" ht="13.35" customHeight="1">
      <c r="C90" t="s">
        <v>1028</v>
      </c>
      <c r="H90">
        <v>2006</v>
      </c>
      <c r="K90" t="s">
        <v>896</v>
      </c>
      <c r="L90">
        <v>20.100000000000001</v>
      </c>
      <c r="N90" t="s">
        <v>896</v>
      </c>
      <c r="O90" t="s">
        <v>896</v>
      </c>
    </row>
    <row r="91" spans="2:18" ht="13.35" customHeight="1">
      <c r="B91" t="str">
        <f>IND!C1284</f>
        <v>IISDRIEAF01</v>
      </c>
      <c r="E91" t="s">
        <v>1558</v>
      </c>
      <c r="G91" t="s">
        <v>1557</v>
      </c>
      <c r="H91">
        <v>2006</v>
      </c>
      <c r="J91" t="s">
        <v>425</v>
      </c>
      <c r="K91" t="s">
        <v>896</v>
      </c>
      <c r="N91" t="s">
        <v>896</v>
      </c>
      <c r="O91" t="s">
        <v>896</v>
      </c>
      <c r="P91" t="s">
        <v>55</v>
      </c>
      <c r="Q91">
        <v>2006</v>
      </c>
      <c r="R91">
        <f>1/3</f>
        <v>0.33333333333333331</v>
      </c>
    </row>
    <row r="92" spans="2:18" ht="13.35" customHeight="1">
      <c r="C92" t="s">
        <v>1473</v>
      </c>
      <c r="D92" t="s">
        <v>1471</v>
      </c>
      <c r="H92">
        <v>2006</v>
      </c>
      <c r="I92" t="s">
        <v>959</v>
      </c>
      <c r="K92">
        <v>4.5033971839999998</v>
      </c>
      <c r="L92">
        <v>1.05</v>
      </c>
      <c r="M92" t="s">
        <v>425</v>
      </c>
      <c r="N92">
        <v>112.5849296</v>
      </c>
      <c r="O92">
        <v>28.146232399999999</v>
      </c>
    </row>
    <row r="93" spans="2:18" ht="13.35" customHeight="1">
      <c r="C93" t="s">
        <v>1487</v>
      </c>
      <c r="H93">
        <v>2006</v>
      </c>
      <c r="L93">
        <v>0.03</v>
      </c>
    </row>
    <row r="94" spans="2:18" ht="13.35" customHeight="1">
      <c r="C94" t="s">
        <v>1477</v>
      </c>
      <c r="H94">
        <v>2006</v>
      </c>
      <c r="L94">
        <v>0.5</v>
      </c>
    </row>
    <row r="95" spans="2:18" ht="13.35" customHeight="1">
      <c r="C95" t="s">
        <v>962</v>
      </c>
      <c r="H95">
        <v>2006</v>
      </c>
      <c r="L95">
        <v>2.25</v>
      </c>
    </row>
    <row r="96" spans="2:18" ht="13.35" customHeight="1">
      <c r="C96" t="s">
        <v>369</v>
      </c>
      <c r="H96">
        <v>2006</v>
      </c>
      <c r="K96" t="s">
        <v>896</v>
      </c>
      <c r="N96" t="s">
        <v>896</v>
      </c>
      <c r="O96" t="s">
        <v>896</v>
      </c>
    </row>
    <row r="97" spans="2:22" ht="13.35" customHeight="1">
      <c r="C97" t="s">
        <v>1416</v>
      </c>
      <c r="H97">
        <v>2006</v>
      </c>
    </row>
    <row r="98" spans="2:22" ht="13.35" customHeight="1">
      <c r="C98" t="s">
        <v>1401</v>
      </c>
      <c r="H98">
        <v>2006</v>
      </c>
    </row>
    <row r="99" spans="2:22" ht="13.35" customHeight="1">
      <c r="C99" t="s">
        <v>1419</v>
      </c>
      <c r="H99">
        <v>2006</v>
      </c>
    </row>
    <row r="100" spans="2:22" ht="13.35" customHeight="1">
      <c r="B100" t="str">
        <f>IND!C1285</f>
        <v>IISDRISPN01</v>
      </c>
      <c r="E100" t="s">
        <v>1558</v>
      </c>
      <c r="G100" t="s">
        <v>1557</v>
      </c>
      <c r="H100">
        <v>2006</v>
      </c>
      <c r="J100" t="s">
        <v>425</v>
      </c>
      <c r="K100" t="s">
        <v>896</v>
      </c>
      <c r="N100" t="s">
        <v>896</v>
      </c>
      <c r="O100" t="s">
        <v>896</v>
      </c>
      <c r="P100" t="s">
        <v>1020</v>
      </c>
      <c r="Q100">
        <v>2006</v>
      </c>
      <c r="R100">
        <f>1/11</f>
        <v>9.0909090909090912E-2</v>
      </c>
    </row>
    <row r="101" spans="2:22" ht="13.35" customHeight="1">
      <c r="C101" t="s">
        <v>1479</v>
      </c>
      <c r="D101" t="s">
        <v>1473</v>
      </c>
      <c r="H101">
        <v>2006</v>
      </c>
      <c r="I101" t="s">
        <v>1559</v>
      </c>
      <c r="K101">
        <v>2.2516985919999999</v>
      </c>
      <c r="L101">
        <v>1.5</v>
      </c>
      <c r="M101" t="s">
        <v>425</v>
      </c>
      <c r="N101">
        <v>112.5849296</v>
      </c>
      <c r="O101">
        <v>1.3510191551999999</v>
      </c>
    </row>
    <row r="102" spans="2:22" ht="13.35" customHeight="1">
      <c r="C102" t="s">
        <v>962</v>
      </c>
      <c r="H102">
        <v>2006</v>
      </c>
      <c r="K102" t="s">
        <v>896</v>
      </c>
      <c r="L102">
        <v>0.7</v>
      </c>
      <c r="N102" t="s">
        <v>896</v>
      </c>
      <c r="O102" t="s">
        <v>896</v>
      </c>
    </row>
    <row r="103" spans="2:22" ht="13.35" customHeight="1">
      <c r="C103" t="s">
        <v>369</v>
      </c>
      <c r="H103">
        <v>2006</v>
      </c>
    </row>
    <row r="104" spans="2:22" ht="13.35" customHeight="1">
      <c r="C104" t="s">
        <v>1416</v>
      </c>
      <c r="H104">
        <v>2006</v>
      </c>
    </row>
    <row r="105" spans="2:22" ht="13.35" customHeight="1">
      <c r="C105" t="s">
        <v>1401</v>
      </c>
      <c r="H105">
        <v>2006</v>
      </c>
    </row>
    <row r="106" spans="2:22" ht="13.35" customHeight="1">
      <c r="C106" t="s">
        <v>1419</v>
      </c>
      <c r="H106">
        <v>2006</v>
      </c>
      <c r="K106" t="s">
        <v>896</v>
      </c>
      <c r="N106" t="s">
        <v>896</v>
      </c>
      <c r="O106" t="s">
        <v>896</v>
      </c>
    </row>
    <row r="107" spans="2:22" ht="13.35" customHeight="1">
      <c r="B107" t="str">
        <f>IND!C1286</f>
        <v>IISDRISPNCS01</v>
      </c>
      <c r="E107" t="s">
        <v>1558</v>
      </c>
      <c r="G107" t="s">
        <v>1557</v>
      </c>
      <c r="H107" t="s">
        <v>269</v>
      </c>
      <c r="J107" t="s">
        <v>425</v>
      </c>
      <c r="K107" t="s">
        <v>896</v>
      </c>
      <c r="N107" t="s">
        <v>896</v>
      </c>
      <c r="O107" t="s">
        <v>896</v>
      </c>
      <c r="P107" t="s">
        <v>1020</v>
      </c>
      <c r="Q107">
        <v>2006</v>
      </c>
      <c r="R107">
        <f>1/11.2</f>
        <v>8.9285714285714288E-2</v>
      </c>
      <c r="U107">
        <v>427</v>
      </c>
      <c r="V107">
        <f>U107/(V111+V110)</f>
        <v>0.68080357142857151</v>
      </c>
    </row>
    <row r="108" spans="2:22" ht="13.35" customHeight="1">
      <c r="C108" t="s">
        <v>1479</v>
      </c>
      <c r="D108" t="s">
        <v>1473</v>
      </c>
      <c r="H108" t="s">
        <v>269</v>
      </c>
      <c r="I108" t="s">
        <v>1559</v>
      </c>
      <c r="K108">
        <v>2.2516985919999999</v>
      </c>
      <c r="L108">
        <v>1.5</v>
      </c>
      <c r="M108" t="s">
        <v>425</v>
      </c>
      <c r="N108">
        <v>129.47266904</v>
      </c>
      <c r="O108">
        <v>2.2516985919999999</v>
      </c>
    </row>
    <row r="109" spans="2:22" ht="13.35" customHeight="1">
      <c r="C109" t="s">
        <v>962</v>
      </c>
      <c r="H109" t="s">
        <v>269</v>
      </c>
      <c r="K109" t="s">
        <v>896</v>
      </c>
      <c r="L109">
        <v>0.75</v>
      </c>
      <c r="N109" t="s">
        <v>896</v>
      </c>
      <c r="O109" t="s">
        <v>896</v>
      </c>
    </row>
    <row r="110" spans="2:22" ht="13.35" customHeight="1">
      <c r="C110" t="s">
        <v>369</v>
      </c>
      <c r="H110" t="s">
        <v>269</v>
      </c>
      <c r="V110">
        <f>1/R107*56</f>
        <v>627.19999999999993</v>
      </c>
    </row>
    <row r="111" spans="2:22" ht="13.35" customHeight="1">
      <c r="C111" t="s">
        <v>1416</v>
      </c>
      <c r="H111" t="s">
        <v>269</v>
      </c>
    </row>
    <row r="112" spans="2:22" ht="13.35" customHeight="1">
      <c r="C112" t="s">
        <v>1401</v>
      </c>
      <c r="H112" t="s">
        <v>269</v>
      </c>
    </row>
    <row r="113" spans="2:17" ht="13.35" customHeight="1">
      <c r="C113" t="s">
        <v>1419</v>
      </c>
      <c r="H113" t="s">
        <v>269</v>
      </c>
      <c r="K113" t="s">
        <v>896</v>
      </c>
      <c r="N113" t="s">
        <v>896</v>
      </c>
      <c r="O113" t="s">
        <v>896</v>
      </c>
    </row>
    <row r="114" spans="2:17" ht="13.35" customHeight="1">
      <c r="B114" t="s">
        <v>1532</v>
      </c>
      <c r="G114" t="s">
        <v>1567</v>
      </c>
      <c r="H114">
        <v>2030</v>
      </c>
      <c r="J114" t="s">
        <v>425</v>
      </c>
      <c r="K114" t="s">
        <v>896</v>
      </c>
      <c r="N114" t="s">
        <v>896</v>
      </c>
      <c r="O114" t="s">
        <v>896</v>
      </c>
      <c r="P114">
        <v>40</v>
      </c>
      <c r="Q114">
        <v>2030</v>
      </c>
    </row>
    <row r="115" spans="2:17" ht="13.35" customHeight="1">
      <c r="C115" t="s">
        <v>1475</v>
      </c>
      <c r="D115" t="s">
        <v>1506</v>
      </c>
      <c r="H115">
        <v>2030</v>
      </c>
      <c r="I115" t="s">
        <v>1559</v>
      </c>
      <c r="K115">
        <v>10</v>
      </c>
      <c r="L115">
        <v>1.5</v>
      </c>
      <c r="M115" t="s">
        <v>425</v>
      </c>
      <c r="N115">
        <v>400</v>
      </c>
      <c r="O115">
        <v>2</v>
      </c>
    </row>
    <row r="116" spans="2:17" ht="13.35" customHeight="1">
      <c r="C116" t="s">
        <v>962</v>
      </c>
      <c r="D116" t="s">
        <v>1104</v>
      </c>
      <c r="H116">
        <v>2030</v>
      </c>
      <c r="K116" t="s">
        <v>896</v>
      </c>
      <c r="L116">
        <v>0.7</v>
      </c>
      <c r="M116">
        <v>0.25</v>
      </c>
      <c r="N116" t="s">
        <v>896</v>
      </c>
      <c r="O116" t="s">
        <v>896</v>
      </c>
    </row>
    <row r="117" spans="2:17" ht="13.35" customHeight="1">
      <c r="C117" t="s">
        <v>162</v>
      </c>
      <c r="H117">
        <v>2030</v>
      </c>
      <c r="L117">
        <v>17</v>
      </c>
    </row>
    <row r="118" spans="2:17" ht="13.35" customHeight="1">
      <c r="B118" t="str">
        <f>IND!C1288</f>
        <v>IISELAFUR01</v>
      </c>
      <c r="G118" t="s">
        <v>1557</v>
      </c>
      <c r="H118">
        <v>2006</v>
      </c>
      <c r="J118" t="s">
        <v>425</v>
      </c>
      <c r="K118" t="s">
        <v>896</v>
      </c>
      <c r="N118" t="s">
        <v>896</v>
      </c>
      <c r="O118" t="s">
        <v>896</v>
      </c>
      <c r="P118" t="s">
        <v>960</v>
      </c>
      <c r="Q118">
        <v>2006</v>
      </c>
    </row>
    <row r="119" spans="2:17" ht="13.35" customHeight="1">
      <c r="C119" t="s">
        <v>1487</v>
      </c>
      <c r="D119" t="s">
        <v>1471</v>
      </c>
      <c r="H119">
        <v>2006</v>
      </c>
      <c r="I119" t="s">
        <v>959</v>
      </c>
      <c r="K119">
        <v>13.510191551999998</v>
      </c>
      <c r="L119">
        <v>1.1000000000000001</v>
      </c>
      <c r="M119" t="s">
        <v>425</v>
      </c>
      <c r="N119">
        <v>168.87739439999999</v>
      </c>
      <c r="O119">
        <v>21.391136623999998</v>
      </c>
    </row>
    <row r="120" spans="2:17" ht="13.35" customHeight="1">
      <c r="C120" t="s">
        <v>1477</v>
      </c>
      <c r="H120">
        <v>2006</v>
      </c>
      <c r="K120" t="s">
        <v>896</v>
      </c>
      <c r="L120">
        <v>0.05</v>
      </c>
      <c r="N120" t="s">
        <v>896</v>
      </c>
      <c r="O120" t="s">
        <v>896</v>
      </c>
    </row>
    <row r="121" spans="2:17" ht="13.35" customHeight="1">
      <c r="C121" t="s">
        <v>962</v>
      </c>
      <c r="H121">
        <v>2006</v>
      </c>
      <c r="K121" t="s">
        <v>896</v>
      </c>
      <c r="L121">
        <f>2.5+3</f>
        <v>5.5</v>
      </c>
      <c r="N121" t="s">
        <v>896</v>
      </c>
      <c r="O121" t="s">
        <v>896</v>
      </c>
    </row>
    <row r="122" spans="2:17" ht="13.35" customHeight="1">
      <c r="C122" t="s">
        <v>369</v>
      </c>
      <c r="H122">
        <v>2006</v>
      </c>
      <c r="K122" t="s">
        <v>896</v>
      </c>
      <c r="L122">
        <v>0</v>
      </c>
      <c r="N122" t="s">
        <v>896</v>
      </c>
      <c r="O122" t="s">
        <v>896</v>
      </c>
    </row>
    <row r="123" spans="2:17" ht="13.35" customHeight="1">
      <c r="B123" t="str">
        <f>IND!C1289</f>
        <v>IISFECRFR01</v>
      </c>
      <c r="G123" t="s">
        <v>1568</v>
      </c>
      <c r="H123">
        <v>2006</v>
      </c>
      <c r="J123" t="s">
        <v>425</v>
      </c>
      <c r="K123" t="s">
        <v>896</v>
      </c>
      <c r="N123" t="s">
        <v>896</v>
      </c>
      <c r="O123" t="s">
        <v>896</v>
      </c>
      <c r="P123" t="s">
        <v>1020</v>
      </c>
      <c r="Q123">
        <v>2006</v>
      </c>
    </row>
    <row r="124" spans="2:17" ht="13.35" customHeight="1">
      <c r="C124" t="s">
        <v>1475</v>
      </c>
      <c r="D124" t="s">
        <v>106</v>
      </c>
      <c r="H124">
        <v>2006</v>
      </c>
      <c r="I124" t="s">
        <v>959</v>
      </c>
      <c r="K124">
        <v>140.73116199999998</v>
      </c>
      <c r="L124">
        <v>2.2999999999999998</v>
      </c>
      <c r="M124" t="s">
        <v>1569</v>
      </c>
      <c r="N124">
        <v>767.62452000000019</v>
      </c>
      <c r="O124">
        <v>81.879948799999966</v>
      </c>
    </row>
    <row r="125" spans="2:17" ht="13.35" customHeight="1">
      <c r="C125" t="s">
        <v>1036</v>
      </c>
      <c r="D125" t="s">
        <v>1104</v>
      </c>
      <c r="H125">
        <v>2006</v>
      </c>
      <c r="K125" t="s">
        <v>896</v>
      </c>
      <c r="L125">
        <v>0.8</v>
      </c>
      <c r="M125" t="s">
        <v>1011</v>
      </c>
      <c r="N125" t="s">
        <v>896</v>
      </c>
      <c r="O125" t="s">
        <v>896</v>
      </c>
    </row>
    <row r="126" spans="2:17" ht="13.35" customHeight="1">
      <c r="C126" t="s">
        <v>1031</v>
      </c>
      <c r="D126" t="s">
        <v>1483</v>
      </c>
      <c r="H126">
        <v>2006</v>
      </c>
      <c r="K126" t="s">
        <v>896</v>
      </c>
      <c r="L126">
        <v>15.4</v>
      </c>
      <c r="M126" t="s">
        <v>425</v>
      </c>
      <c r="N126" t="s">
        <v>896</v>
      </c>
      <c r="O126" t="s">
        <v>896</v>
      </c>
    </row>
    <row r="127" spans="2:17" ht="13.35" customHeight="1">
      <c r="C127" t="s">
        <v>1396</v>
      </c>
      <c r="H127">
        <v>2006</v>
      </c>
      <c r="K127" t="s">
        <v>896</v>
      </c>
      <c r="L127">
        <v>0.6</v>
      </c>
      <c r="N127" t="s">
        <v>896</v>
      </c>
      <c r="O127" t="s">
        <v>896</v>
      </c>
    </row>
    <row r="128" spans="2:17" ht="13.35" customHeight="1">
      <c r="C128" t="s">
        <v>962</v>
      </c>
      <c r="H128">
        <v>2006</v>
      </c>
      <c r="K128" t="s">
        <v>896</v>
      </c>
      <c r="L128">
        <v>11.3</v>
      </c>
      <c r="N128" t="s">
        <v>896</v>
      </c>
      <c r="O128" t="s">
        <v>896</v>
      </c>
    </row>
    <row r="129" spans="2:19" ht="13.35" customHeight="1">
      <c r="C129" t="s">
        <v>1430</v>
      </c>
      <c r="H129">
        <v>2006</v>
      </c>
      <c r="K129" t="s">
        <v>896</v>
      </c>
      <c r="L129">
        <v>0.9</v>
      </c>
      <c r="N129" t="s">
        <v>896</v>
      </c>
      <c r="O129" t="s">
        <v>896</v>
      </c>
    </row>
    <row r="130" spans="2:19">
      <c r="B130" t="s">
        <v>1520</v>
      </c>
      <c r="H130">
        <v>2006</v>
      </c>
      <c r="J130">
        <v>1</v>
      </c>
      <c r="P130">
        <v>20</v>
      </c>
    </row>
    <row r="131" spans="2:19">
      <c r="C131" t="s">
        <v>369</v>
      </c>
      <c r="D131" t="s">
        <v>1506</v>
      </c>
      <c r="H131">
        <v>2006</v>
      </c>
      <c r="I131">
        <v>0.9</v>
      </c>
      <c r="K131">
        <v>50</v>
      </c>
      <c r="M131">
        <v>1</v>
      </c>
      <c r="N131">
        <v>200</v>
      </c>
      <c r="O131">
        <v>10</v>
      </c>
      <c r="S131">
        <v>9999</v>
      </c>
    </row>
    <row r="132" spans="2:19">
      <c r="C132" t="s">
        <v>1028</v>
      </c>
      <c r="H132">
        <v>2006</v>
      </c>
    </row>
    <row r="133" spans="2:19">
      <c r="C133" t="s">
        <v>1031</v>
      </c>
      <c r="H133">
        <v>2006</v>
      </c>
    </row>
    <row r="134" spans="2:19">
      <c r="C134" t="s">
        <v>1041</v>
      </c>
      <c r="H134">
        <v>2006</v>
      </c>
    </row>
    <row r="135" spans="2:19">
      <c r="C135" t="s">
        <v>963</v>
      </c>
      <c r="H135">
        <v>2006</v>
      </c>
    </row>
    <row r="136" spans="2:19">
      <c r="C136" t="s">
        <v>1036</v>
      </c>
      <c r="H136">
        <v>2006</v>
      </c>
    </row>
    <row r="137" spans="2:19">
      <c r="C137" t="s">
        <v>1401</v>
      </c>
      <c r="H137">
        <v>2006</v>
      </c>
    </row>
    <row r="138" spans="2:19">
      <c r="C138" t="s">
        <v>1396</v>
      </c>
      <c r="H138">
        <v>2006</v>
      </c>
    </row>
    <row r="139" spans="2:19">
      <c r="C139" t="s">
        <v>962</v>
      </c>
      <c r="H139">
        <v>2006</v>
      </c>
      <c r="L139">
        <v>1.5</v>
      </c>
    </row>
    <row r="140" spans="2:19">
      <c r="C140" t="s">
        <v>1430</v>
      </c>
      <c r="H140">
        <v>2006</v>
      </c>
    </row>
    <row r="141" spans="2:19">
      <c r="F141" t="s">
        <v>1471</v>
      </c>
      <c r="H141">
        <v>2006</v>
      </c>
      <c r="L141">
        <v>1</v>
      </c>
    </row>
    <row r="145" spans="2:11">
      <c r="B145" t="s">
        <v>900</v>
      </c>
    </row>
    <row r="147" spans="2:11">
      <c r="B147" t="s">
        <v>901</v>
      </c>
      <c r="D147" t="s">
        <v>25</v>
      </c>
    </row>
    <row r="148" spans="2:11">
      <c r="B148" t="s">
        <v>304</v>
      </c>
      <c r="C148" t="s">
        <v>308</v>
      </c>
      <c r="D148" t="s">
        <v>309</v>
      </c>
      <c r="E148" t="s">
        <v>285</v>
      </c>
      <c r="F148" t="s">
        <v>1570</v>
      </c>
      <c r="G148" t="s">
        <v>1571</v>
      </c>
      <c r="H148" t="s">
        <v>337</v>
      </c>
      <c r="I148" t="s">
        <v>902</v>
      </c>
      <c r="J148" t="s">
        <v>1572</v>
      </c>
      <c r="K148" t="s">
        <v>340</v>
      </c>
    </row>
    <row r="149" spans="2:11">
      <c r="D149" t="s">
        <v>903</v>
      </c>
      <c r="H149" t="s">
        <v>1573</v>
      </c>
      <c r="I149" t="s">
        <v>904</v>
      </c>
      <c r="J149" t="s">
        <v>1574</v>
      </c>
    </row>
    <row r="150" spans="2:11">
      <c r="B150" t="str">
        <f>IND!C1300</f>
        <v>INDBFT01</v>
      </c>
      <c r="C150" t="str">
        <f>IND!D1122</f>
        <v>GASBFT</v>
      </c>
      <c r="E150">
        <v>1</v>
      </c>
      <c r="H150">
        <v>1</v>
      </c>
      <c r="I150">
        <v>60</v>
      </c>
      <c r="K150">
        <v>2006</v>
      </c>
    </row>
    <row r="151" spans="2:11">
      <c r="D151" t="str">
        <f>IND!D1125</f>
        <v>INDBFT</v>
      </c>
    </row>
    <row r="152" spans="2:11">
      <c r="B152" t="str">
        <f>IND!C1301</f>
        <v>INDIIS01</v>
      </c>
      <c r="C152" t="str">
        <f>IND!D1123</f>
        <v>GASIIS</v>
      </c>
      <c r="E152">
        <v>1</v>
      </c>
      <c r="H152">
        <v>1</v>
      </c>
      <c r="I152">
        <v>60</v>
      </c>
      <c r="K152">
        <v>2006</v>
      </c>
    </row>
    <row r="153" spans="2:11">
      <c r="D153" t="str">
        <f>IND!D1126</f>
        <v>INDIIS</v>
      </c>
    </row>
    <row r="154" spans="2:11">
      <c r="B154" t="str">
        <f>IND!C1302</f>
        <v>INDCOP01</v>
      </c>
      <c r="C154" t="str">
        <f>IND!D1124</f>
        <v>GASCOP</v>
      </c>
      <c r="E154">
        <v>1</v>
      </c>
      <c r="H154">
        <v>1</v>
      </c>
      <c r="I154">
        <v>60</v>
      </c>
      <c r="K154">
        <v>2006</v>
      </c>
    </row>
    <row r="155" spans="2:11">
      <c r="D155" t="str">
        <f>IND!D1127</f>
        <v>INDCOP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"/>
  <sheetViews>
    <sheetView workbookViewId="0"/>
  </sheetViews>
  <sheetFormatPr defaultRowHeight="12.75"/>
  <cols>
    <col min="2" max="2" width="41.5703125" bestFit="1" customWidth="1"/>
    <col min="3" max="3" width="40" bestFit="1" customWidth="1"/>
    <col min="6" max="6" width="13.140625" customWidth="1"/>
  </cols>
  <sheetData>
    <row r="1" spans="1:7" ht="13.5" thickBot="1">
      <c r="A1" t="s">
        <v>833</v>
      </c>
      <c r="B1" t="s">
        <v>834</v>
      </c>
      <c r="C1" t="s">
        <v>835</v>
      </c>
      <c r="E1" t="s">
        <v>449</v>
      </c>
      <c r="F1" t="s">
        <v>855</v>
      </c>
      <c r="G1" t="s">
        <v>857</v>
      </c>
    </row>
    <row r="2" spans="1:7" ht="13.5" thickBot="1">
      <c r="A2" t="s">
        <v>836</v>
      </c>
      <c r="B2" t="s">
        <v>837</v>
      </c>
      <c r="C2" t="s">
        <v>837</v>
      </c>
      <c r="E2" t="s">
        <v>866</v>
      </c>
      <c r="F2" t="s">
        <v>867</v>
      </c>
      <c r="G2" t="s">
        <v>867</v>
      </c>
    </row>
    <row r="3" spans="1:7" ht="13.5" thickBot="1">
      <c r="A3" t="s">
        <v>838</v>
      </c>
      <c r="B3" t="s">
        <v>839</v>
      </c>
      <c r="C3" t="s">
        <v>839</v>
      </c>
      <c r="E3" t="s">
        <v>868</v>
      </c>
      <c r="F3">
        <v>101</v>
      </c>
      <c r="G3">
        <v>92.2</v>
      </c>
    </row>
    <row r="4" spans="1:7" ht="13.5" thickBot="1">
      <c r="A4" t="s">
        <v>840</v>
      </c>
      <c r="B4">
        <f>F7</f>
        <v>107.9</v>
      </c>
      <c r="C4">
        <f>G7</f>
        <v>98.4</v>
      </c>
      <c r="E4" t="s">
        <v>869</v>
      </c>
      <c r="F4">
        <v>103</v>
      </c>
      <c r="G4">
        <v>93.9</v>
      </c>
    </row>
    <row r="5" spans="1:7" ht="13.5" thickBot="1">
      <c r="A5" t="s">
        <v>841</v>
      </c>
      <c r="B5">
        <f t="shared" ref="B5:B12" si="0">F8</f>
        <v>110.6</v>
      </c>
      <c r="C5">
        <f t="shared" ref="C5:C12" si="1">G8</f>
        <v>100.9</v>
      </c>
      <c r="E5" t="s">
        <v>870</v>
      </c>
      <c r="F5">
        <v>105</v>
      </c>
      <c r="G5">
        <v>95.8</v>
      </c>
    </row>
    <row r="6" spans="1:7" ht="13.5" thickBot="1">
      <c r="A6" t="s">
        <v>842</v>
      </c>
      <c r="B6">
        <f t="shared" si="0"/>
        <v>113.4</v>
      </c>
      <c r="C6">
        <f t="shared" si="1"/>
        <v>103.5</v>
      </c>
      <c r="E6" t="s">
        <v>871</v>
      </c>
      <c r="F6">
        <v>105.1</v>
      </c>
      <c r="G6">
        <v>95.9</v>
      </c>
    </row>
    <row r="7" spans="1:7" ht="13.5" thickBot="1">
      <c r="A7" t="s">
        <v>843</v>
      </c>
      <c r="B7">
        <f t="shared" si="0"/>
        <v>115.6</v>
      </c>
      <c r="C7">
        <f t="shared" si="1"/>
        <v>105.5</v>
      </c>
      <c r="E7" t="s">
        <v>872</v>
      </c>
      <c r="F7">
        <v>107.9</v>
      </c>
      <c r="G7">
        <v>98.4</v>
      </c>
    </row>
    <row r="8" spans="1:7" ht="13.5" thickBot="1">
      <c r="A8" t="s">
        <v>844</v>
      </c>
      <c r="B8">
        <f t="shared" si="0"/>
        <v>115</v>
      </c>
      <c r="C8">
        <f t="shared" si="1"/>
        <v>104.9</v>
      </c>
      <c r="E8" t="s">
        <v>873</v>
      </c>
      <c r="F8">
        <v>110.6</v>
      </c>
      <c r="G8">
        <v>100.9</v>
      </c>
    </row>
    <row r="9" spans="1:7" ht="13.5" thickBot="1">
      <c r="A9" t="s">
        <v>845</v>
      </c>
      <c r="B9">
        <f t="shared" si="0"/>
        <v>114.2</v>
      </c>
      <c r="C9">
        <f t="shared" si="1"/>
        <v>104.2</v>
      </c>
      <c r="E9" t="s">
        <v>874</v>
      </c>
      <c r="F9">
        <v>113.4</v>
      </c>
      <c r="G9">
        <v>103.5</v>
      </c>
    </row>
    <row r="10" spans="1:7" ht="13.5" thickBot="1">
      <c r="A10" t="s">
        <v>846</v>
      </c>
      <c r="B10">
        <f t="shared" si="0"/>
        <v>116.9</v>
      </c>
      <c r="C10">
        <f t="shared" si="1"/>
        <v>106.7</v>
      </c>
      <c r="E10" t="s">
        <v>875</v>
      </c>
      <c r="F10">
        <v>115.6</v>
      </c>
      <c r="G10">
        <v>105.5</v>
      </c>
    </row>
    <row r="11" spans="1:7" ht="13.5" thickBot="1">
      <c r="A11" t="s">
        <v>847</v>
      </c>
      <c r="B11">
        <f t="shared" si="0"/>
        <v>118.3</v>
      </c>
      <c r="C11">
        <f t="shared" si="1"/>
        <v>108</v>
      </c>
      <c r="E11" t="s">
        <v>876</v>
      </c>
      <c r="F11">
        <v>115</v>
      </c>
      <c r="G11">
        <v>104.9</v>
      </c>
    </row>
    <row r="12" spans="1:7" ht="13.5" thickBot="1">
      <c r="A12" t="s">
        <v>877</v>
      </c>
      <c r="B12">
        <f t="shared" si="0"/>
        <v>121.4</v>
      </c>
      <c r="C12">
        <f t="shared" si="1"/>
        <v>110.8</v>
      </c>
      <c r="E12" t="s">
        <v>878</v>
      </c>
      <c r="F12">
        <v>114.2</v>
      </c>
      <c r="G12">
        <v>104.2</v>
      </c>
    </row>
    <row r="13" spans="1:7">
      <c r="E13" t="s">
        <v>879</v>
      </c>
      <c r="F13">
        <v>116.9</v>
      </c>
      <c r="G13">
        <v>106.7</v>
      </c>
    </row>
    <row r="14" spans="1:7">
      <c r="A14" t="s">
        <v>848</v>
      </c>
      <c r="E14" t="s">
        <v>880</v>
      </c>
      <c r="F14">
        <v>118.3</v>
      </c>
      <c r="G14">
        <v>108</v>
      </c>
    </row>
    <row r="15" spans="1:7">
      <c r="B15" t="s">
        <v>849</v>
      </c>
      <c r="E15" t="s">
        <v>877</v>
      </c>
      <c r="F15">
        <v>121.4</v>
      </c>
      <c r="G15">
        <v>110.8</v>
      </c>
    </row>
    <row r="16" spans="1:7">
      <c r="B16" t="s">
        <v>850</v>
      </c>
      <c r="E16" t="s">
        <v>881</v>
      </c>
      <c r="F16">
        <v>121.2</v>
      </c>
      <c r="G16">
        <v>110.6</v>
      </c>
    </row>
    <row r="17" spans="1:12">
      <c r="B17" t="s">
        <v>851</v>
      </c>
    </row>
    <row r="18" spans="1:12">
      <c r="B18" t="s">
        <v>852</v>
      </c>
      <c r="D18">
        <v>1</v>
      </c>
      <c r="E18" t="s">
        <v>853</v>
      </c>
      <c r="F18">
        <f>100/B4</f>
        <v>0.92678405931417973</v>
      </c>
      <c r="G18" t="s">
        <v>854</v>
      </c>
      <c r="I18">
        <v>1</v>
      </c>
      <c r="J18" t="s">
        <v>854</v>
      </c>
      <c r="K18">
        <f>B4/100</f>
        <v>1.079</v>
      </c>
      <c r="L18" t="s">
        <v>853</v>
      </c>
    </row>
    <row r="19" spans="1:12">
      <c r="B19" t="s">
        <v>855</v>
      </c>
      <c r="D19">
        <v>1</v>
      </c>
      <c r="E19" t="s">
        <v>856</v>
      </c>
      <c r="F19">
        <f t="shared" ref="F19:F24" si="2">100/B5</f>
        <v>0.9041591320072333</v>
      </c>
      <c r="G19" t="s">
        <v>854</v>
      </c>
      <c r="I19">
        <v>1</v>
      </c>
      <c r="J19" t="s">
        <v>854</v>
      </c>
      <c r="K19">
        <f t="shared" ref="K19:K25" si="3">B5/100</f>
        <v>1.1059999999999999</v>
      </c>
      <c r="L19" t="s">
        <v>856</v>
      </c>
    </row>
    <row r="20" spans="1:12">
      <c r="B20" t="s">
        <v>857</v>
      </c>
      <c r="D20">
        <v>1</v>
      </c>
      <c r="E20" t="s">
        <v>858</v>
      </c>
      <c r="F20">
        <f t="shared" si="2"/>
        <v>0.88183421516754845</v>
      </c>
      <c r="G20" t="s">
        <v>854</v>
      </c>
      <c r="I20">
        <v>1</v>
      </c>
      <c r="J20" t="s">
        <v>854</v>
      </c>
      <c r="K20">
        <f t="shared" si="3"/>
        <v>1.1340000000000001</v>
      </c>
      <c r="L20" t="s">
        <v>858</v>
      </c>
    </row>
    <row r="21" spans="1:12">
      <c r="A21" t="s">
        <v>882</v>
      </c>
      <c r="B21">
        <v>41456.847962962966</v>
      </c>
      <c r="D21">
        <v>1</v>
      </c>
      <c r="E21" t="s">
        <v>859</v>
      </c>
      <c r="F21">
        <f t="shared" si="2"/>
        <v>0.86505190311418689</v>
      </c>
      <c r="G21" t="s">
        <v>854</v>
      </c>
      <c r="I21">
        <v>1</v>
      </c>
      <c r="J21" t="s">
        <v>854</v>
      </c>
      <c r="K21">
        <f t="shared" si="3"/>
        <v>1.1559999999999999</v>
      </c>
      <c r="L21" t="s">
        <v>859</v>
      </c>
    </row>
    <row r="22" spans="1:12">
      <c r="A22" t="s">
        <v>883</v>
      </c>
      <c r="B22">
        <v>41457.705900428242</v>
      </c>
      <c r="D22">
        <v>1</v>
      </c>
      <c r="E22" t="s">
        <v>860</v>
      </c>
      <c r="F22">
        <f t="shared" si="2"/>
        <v>0.86956521739130432</v>
      </c>
      <c r="G22" t="s">
        <v>854</v>
      </c>
      <c r="I22">
        <v>1</v>
      </c>
      <c r="J22" t="s">
        <v>854</v>
      </c>
      <c r="K22">
        <f t="shared" si="3"/>
        <v>1.1499999999999999</v>
      </c>
      <c r="L22" t="s">
        <v>860</v>
      </c>
    </row>
    <row r="23" spans="1:12" ht="13.5" thickBot="1">
      <c r="A23" t="s">
        <v>884</v>
      </c>
      <c r="B23" t="s">
        <v>885</v>
      </c>
      <c r="D23">
        <v>1</v>
      </c>
      <c r="E23" t="s">
        <v>861</v>
      </c>
      <c r="F23">
        <f t="shared" si="2"/>
        <v>0.87565674255691761</v>
      </c>
      <c r="G23" t="s">
        <v>854</v>
      </c>
      <c r="I23">
        <v>1</v>
      </c>
      <c r="J23" t="s">
        <v>854</v>
      </c>
      <c r="K23">
        <f t="shared" si="3"/>
        <v>1.1420000000000001</v>
      </c>
      <c r="L23" t="s">
        <v>861</v>
      </c>
    </row>
    <row r="24" spans="1:12" ht="13.5" thickBot="1">
      <c r="D24">
        <v>1</v>
      </c>
      <c r="E24" t="s">
        <v>862</v>
      </c>
      <c r="F24">
        <f t="shared" si="2"/>
        <v>0.85543199315654406</v>
      </c>
      <c r="G24" t="s">
        <v>854</v>
      </c>
      <c r="I24">
        <v>1</v>
      </c>
      <c r="J24" t="s">
        <v>854</v>
      </c>
      <c r="K24">
        <f t="shared" si="3"/>
        <v>1.169</v>
      </c>
      <c r="L24" t="s">
        <v>862</v>
      </c>
    </row>
    <row r="25" spans="1:12">
      <c r="D25">
        <v>1</v>
      </c>
      <c r="E25" t="s">
        <v>863</v>
      </c>
      <c r="F25">
        <f>100/B11</f>
        <v>0.84530853761622993</v>
      </c>
      <c r="G25" t="s">
        <v>854</v>
      </c>
      <c r="I25">
        <v>1</v>
      </c>
      <c r="J25" t="s">
        <v>854</v>
      </c>
      <c r="K25">
        <f t="shared" si="3"/>
        <v>1.1830000000000001</v>
      </c>
      <c r="L25" t="s">
        <v>863</v>
      </c>
    </row>
    <row r="27" spans="1:12">
      <c r="D27">
        <v>1</v>
      </c>
      <c r="E27" t="s">
        <v>853</v>
      </c>
      <c r="F27">
        <f>100/C4</f>
        <v>1.0162601626016259</v>
      </c>
      <c r="G27" t="s">
        <v>856</v>
      </c>
      <c r="I27">
        <v>1</v>
      </c>
      <c r="J27" t="s">
        <v>856</v>
      </c>
      <c r="K27">
        <f>C4/100</f>
        <v>0.9840000000000001</v>
      </c>
      <c r="L27" t="s">
        <v>853</v>
      </c>
    </row>
    <row r="28" spans="1:12">
      <c r="D28">
        <v>1</v>
      </c>
      <c r="E28" t="s">
        <v>856</v>
      </c>
      <c r="F28">
        <f t="shared" ref="F28:F33" si="4">100/C5</f>
        <v>0.99108027750247762</v>
      </c>
      <c r="G28" t="s">
        <v>856</v>
      </c>
      <c r="I28">
        <v>1</v>
      </c>
      <c r="J28" t="s">
        <v>856</v>
      </c>
      <c r="K28">
        <f t="shared" ref="K28:K34" si="5">C5/100</f>
        <v>1.0090000000000001</v>
      </c>
      <c r="L28" t="s">
        <v>856</v>
      </c>
    </row>
    <row r="29" spans="1:12">
      <c r="D29">
        <v>1</v>
      </c>
      <c r="E29" t="s">
        <v>858</v>
      </c>
      <c r="F29">
        <f t="shared" si="4"/>
        <v>0.96618357487922701</v>
      </c>
      <c r="G29" t="s">
        <v>856</v>
      </c>
      <c r="I29">
        <v>1</v>
      </c>
      <c r="J29" t="s">
        <v>856</v>
      </c>
      <c r="K29">
        <f t="shared" si="5"/>
        <v>1.0349999999999999</v>
      </c>
      <c r="L29" t="s">
        <v>858</v>
      </c>
    </row>
    <row r="30" spans="1:12">
      <c r="D30">
        <v>1</v>
      </c>
      <c r="E30" t="s">
        <v>859</v>
      </c>
      <c r="F30">
        <f t="shared" si="4"/>
        <v>0.94786729857819907</v>
      </c>
      <c r="G30" t="s">
        <v>856</v>
      </c>
      <c r="I30">
        <v>1</v>
      </c>
      <c r="J30" t="s">
        <v>856</v>
      </c>
      <c r="K30">
        <f t="shared" si="5"/>
        <v>1.0549999999999999</v>
      </c>
      <c r="L30" t="s">
        <v>859</v>
      </c>
    </row>
    <row r="31" spans="1:12">
      <c r="D31">
        <v>1</v>
      </c>
      <c r="E31" t="s">
        <v>860</v>
      </c>
      <c r="F31">
        <f t="shared" si="4"/>
        <v>0.95328884652049561</v>
      </c>
      <c r="G31" t="s">
        <v>856</v>
      </c>
      <c r="I31">
        <v>1</v>
      </c>
      <c r="J31" t="s">
        <v>856</v>
      </c>
      <c r="K31">
        <f t="shared" si="5"/>
        <v>1.0490000000000002</v>
      </c>
      <c r="L31" t="s">
        <v>860</v>
      </c>
    </row>
    <row r="32" spans="1:12" ht="13.5" thickBot="1">
      <c r="D32">
        <v>1</v>
      </c>
      <c r="E32" t="s">
        <v>861</v>
      </c>
      <c r="F32">
        <f t="shared" si="4"/>
        <v>0.95969289827255277</v>
      </c>
      <c r="G32" t="s">
        <v>856</v>
      </c>
      <c r="I32">
        <v>1</v>
      </c>
      <c r="J32" t="s">
        <v>856</v>
      </c>
      <c r="K32">
        <f t="shared" si="5"/>
        <v>1.042</v>
      </c>
      <c r="L32" t="s">
        <v>861</v>
      </c>
    </row>
    <row r="33" spans="4:12" ht="13.5" thickBot="1">
      <c r="D33">
        <v>1</v>
      </c>
      <c r="E33" t="s">
        <v>862</v>
      </c>
      <c r="F33">
        <f t="shared" si="4"/>
        <v>0.93720712277413309</v>
      </c>
      <c r="G33" t="s">
        <v>856</v>
      </c>
      <c r="I33">
        <v>1</v>
      </c>
      <c r="J33" t="s">
        <v>856</v>
      </c>
      <c r="K33">
        <f>C10/100</f>
        <v>1.0669999999999999</v>
      </c>
      <c r="L33" t="s">
        <v>862</v>
      </c>
    </row>
    <row r="34" spans="4:12">
      <c r="D34">
        <v>1</v>
      </c>
      <c r="E34" t="s">
        <v>863</v>
      </c>
      <c r="F34">
        <f>100/C11</f>
        <v>0.92592592592592593</v>
      </c>
      <c r="G34" t="s">
        <v>856</v>
      </c>
      <c r="I34">
        <v>1</v>
      </c>
      <c r="J34" t="s">
        <v>856</v>
      </c>
      <c r="K34">
        <f t="shared" si="5"/>
        <v>1.08</v>
      </c>
      <c r="L34" t="s">
        <v>863</v>
      </c>
    </row>
    <row r="37" spans="4:12">
      <c r="D37">
        <v>1</v>
      </c>
      <c r="E37" t="s">
        <v>854</v>
      </c>
      <c r="F37">
        <f>B10/100</f>
        <v>1.169</v>
      </c>
      <c r="G37" t="s">
        <v>862</v>
      </c>
    </row>
    <row r="38" spans="4:12">
      <c r="D38">
        <v>1</v>
      </c>
      <c r="E38" t="s">
        <v>853</v>
      </c>
      <c r="F38">
        <f>F27*K33</f>
        <v>1.0843495934959348</v>
      </c>
      <c r="G38" t="s">
        <v>862</v>
      </c>
    </row>
    <row r="39" spans="4:12">
      <c r="D39">
        <v>1</v>
      </c>
      <c r="E39" t="s">
        <v>856</v>
      </c>
      <c r="F39">
        <f>C10/100</f>
        <v>1.0669999999999999</v>
      </c>
      <c r="G39" t="s">
        <v>862</v>
      </c>
    </row>
    <row r="40" spans="4:12">
      <c r="D40">
        <v>1</v>
      </c>
      <c r="E40" t="s">
        <v>858</v>
      </c>
      <c r="F40">
        <f t="shared" ref="F40:F45" si="6">F29*$K$33</f>
        <v>1.0309178743961351</v>
      </c>
      <c r="G40" t="s">
        <v>862</v>
      </c>
    </row>
    <row r="41" spans="4:12">
      <c r="D41">
        <v>1</v>
      </c>
      <c r="E41" t="s">
        <v>859</v>
      </c>
      <c r="F41">
        <f t="shared" si="6"/>
        <v>1.0113744075829383</v>
      </c>
      <c r="G41" t="s">
        <v>862</v>
      </c>
    </row>
    <row r="42" spans="4:12">
      <c r="D42">
        <v>1</v>
      </c>
      <c r="E42" t="s">
        <v>860</v>
      </c>
      <c r="F42">
        <f t="shared" si="6"/>
        <v>1.0171591992373687</v>
      </c>
      <c r="G42" t="s">
        <v>862</v>
      </c>
    </row>
    <row r="43" spans="4:12">
      <c r="D43">
        <v>1</v>
      </c>
      <c r="E43" t="s">
        <v>861</v>
      </c>
      <c r="F43">
        <f t="shared" si="6"/>
        <v>1.0239923224568137</v>
      </c>
      <c r="G43" t="s">
        <v>862</v>
      </c>
    </row>
    <row r="44" spans="4:12">
      <c r="D44">
        <v>1</v>
      </c>
      <c r="E44" t="s">
        <v>862</v>
      </c>
      <c r="F44">
        <f t="shared" si="6"/>
        <v>1</v>
      </c>
      <c r="G44" t="s">
        <v>862</v>
      </c>
    </row>
    <row r="45" spans="4:12">
      <c r="D45">
        <v>1</v>
      </c>
      <c r="E45" t="s">
        <v>863</v>
      </c>
      <c r="F45">
        <f t="shared" si="6"/>
        <v>0.98796296296296293</v>
      </c>
      <c r="G45" t="s">
        <v>862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selection activeCell="H6" sqref="H6"/>
    </sheetView>
  </sheetViews>
  <sheetFormatPr defaultRowHeight="12.75"/>
  <cols>
    <col min="1" max="1" width="27" customWidth="1"/>
  </cols>
  <sheetData>
    <row r="1" spans="1:2">
      <c r="A1" t="s">
        <v>890</v>
      </c>
    </row>
    <row r="2" spans="1:2">
      <c r="A2" t="s">
        <v>891</v>
      </c>
      <c r="B2">
        <v>1.3</v>
      </c>
    </row>
    <row r="3" spans="1:2">
      <c r="A3" t="s">
        <v>892</v>
      </c>
    </row>
    <row r="4" spans="1:2">
      <c r="A4" t="s">
        <v>13</v>
      </c>
      <c r="B4">
        <v>1.0975331615612176</v>
      </c>
    </row>
    <row r="5" spans="1:2">
      <c r="A5" t="s">
        <v>893</v>
      </c>
      <c r="B5">
        <v>1.0115709824548647</v>
      </c>
    </row>
    <row r="6" spans="1:2">
      <c r="A6" t="s">
        <v>894</v>
      </c>
      <c r="B6">
        <v>1.2812646198830409</v>
      </c>
    </row>
    <row r="7" spans="1:2">
      <c r="A7" t="s">
        <v>895</v>
      </c>
      <c r="B7">
        <v>1.6189393939393941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7CED-55CF-4737-A415-01FF1FFAEEED}">
  <dimension ref="A1:J17"/>
  <sheetViews>
    <sheetView workbookViewId="0">
      <selection activeCell="H6" sqref="H6"/>
    </sheetView>
  </sheetViews>
  <sheetFormatPr defaultRowHeight="12.75"/>
  <cols>
    <col min="4" max="4" width="14.28515625" customWidth="1"/>
  </cols>
  <sheetData>
    <row r="1" spans="1:10">
      <c r="A1" s="2"/>
      <c r="B1" s="128" t="s">
        <v>1126</v>
      </c>
      <c r="C1" s="128"/>
      <c r="D1" s="128"/>
      <c r="E1" s="128" t="s">
        <v>1130</v>
      </c>
      <c r="F1" s="128"/>
      <c r="G1" s="128"/>
      <c r="H1" s="128" t="s">
        <v>1132</v>
      </c>
      <c r="I1" s="128"/>
      <c r="J1" s="128"/>
    </row>
    <row r="2" spans="1:10" s="14" customFormat="1" ht="38.25">
      <c r="A2" s="13"/>
      <c r="B2" s="13" t="s">
        <v>1624</v>
      </c>
      <c r="C2" s="14" t="s">
        <v>1625</v>
      </c>
      <c r="D2" s="14" t="s">
        <v>1632</v>
      </c>
      <c r="E2" s="13" t="s">
        <v>1624</v>
      </c>
      <c r="F2" s="14" t="s">
        <v>1625</v>
      </c>
      <c r="G2" s="14" t="s">
        <v>1626</v>
      </c>
      <c r="H2" s="13" t="s">
        <v>1624</v>
      </c>
      <c r="I2" s="14" t="s">
        <v>1625</v>
      </c>
      <c r="J2" s="14" t="s">
        <v>1626</v>
      </c>
    </row>
    <row r="3" spans="1:10">
      <c r="A3" s="2" t="s">
        <v>369</v>
      </c>
      <c r="B3" s="15">
        <v>3</v>
      </c>
      <c r="C3" s="15">
        <v>2.4500000000000002</v>
      </c>
      <c r="D3" s="15">
        <f>C3*(1-0.025)</f>
        <v>2.3887499999999999</v>
      </c>
      <c r="E3" s="15">
        <v>2.25</v>
      </c>
      <c r="F3" s="15">
        <f>E3*(1+B9)</f>
        <v>1.8375000000000001</v>
      </c>
      <c r="G3" s="15">
        <f>F3*(1-0.025)</f>
        <v>1.7915625000000002</v>
      </c>
      <c r="H3" s="15">
        <v>2.27603</v>
      </c>
      <c r="I3" s="15">
        <f>H3*(1+B9)</f>
        <v>1.8587578333333334</v>
      </c>
      <c r="J3" s="15">
        <f>I3*(1-0.025)</f>
        <v>1.8122888875000001</v>
      </c>
    </row>
    <row r="4" spans="1:10">
      <c r="A4" s="2" t="s">
        <v>962</v>
      </c>
      <c r="B4" s="15">
        <v>5.5</v>
      </c>
      <c r="C4" s="15">
        <v>4.5</v>
      </c>
      <c r="D4" s="15">
        <f>C4*(1-0.025)</f>
        <v>4.3875000000000002</v>
      </c>
      <c r="E4" s="15">
        <v>4.125</v>
      </c>
      <c r="F4" s="15">
        <f>E4*(1+B10)</f>
        <v>3.3749999999999996</v>
      </c>
      <c r="G4" s="15">
        <f>F4*(1-0.025)</f>
        <v>3.2906249999999995</v>
      </c>
      <c r="H4" s="15">
        <v>4.5273199999999996</v>
      </c>
      <c r="I4" s="15">
        <f>H4*(1+B10)</f>
        <v>3.7041709090909083</v>
      </c>
      <c r="J4" s="15">
        <f>I4*(1-0.025)</f>
        <v>3.6115666363636354</v>
      </c>
    </row>
    <row r="5" spans="1:10">
      <c r="A5" s="2" t="s">
        <v>335</v>
      </c>
      <c r="B5">
        <v>10</v>
      </c>
      <c r="C5">
        <v>27.59</v>
      </c>
      <c r="D5" s="20">
        <v>11.28</v>
      </c>
      <c r="E5">
        <v>12</v>
      </c>
      <c r="F5" s="15">
        <f>E5*(1+B11)</f>
        <v>33.107999999999997</v>
      </c>
      <c r="G5" s="20">
        <v>11.28</v>
      </c>
      <c r="H5">
        <v>15.6</v>
      </c>
      <c r="I5" s="15">
        <f t="shared" ref="I5:I6" si="0">H5*(1+B11)</f>
        <v>43.040399999999998</v>
      </c>
      <c r="J5" s="20">
        <v>11.28</v>
      </c>
    </row>
    <row r="6" spans="1:10">
      <c r="A6" s="2" t="s">
        <v>423</v>
      </c>
      <c r="B6">
        <v>50</v>
      </c>
      <c r="C6">
        <v>60</v>
      </c>
      <c r="E6">
        <v>50</v>
      </c>
      <c r="F6" s="15">
        <f>E6*(1+B12)</f>
        <v>60</v>
      </c>
      <c r="H6">
        <v>80.95</v>
      </c>
      <c r="I6" s="15">
        <f t="shared" si="0"/>
        <v>97.14</v>
      </c>
    </row>
    <row r="7" spans="1:10">
      <c r="A7" s="2"/>
    </row>
    <row r="8" spans="1:10">
      <c r="A8" s="2"/>
      <c r="B8" s="3" t="s">
        <v>1627</v>
      </c>
    </row>
    <row r="9" spans="1:10">
      <c r="A9" s="2" t="s">
        <v>369</v>
      </c>
      <c r="B9">
        <f>(C3-B3)/B3</f>
        <v>-0.18333333333333326</v>
      </c>
    </row>
    <row r="10" spans="1:10">
      <c r="A10" s="2" t="s">
        <v>962</v>
      </c>
      <c r="B10">
        <f>(C4-B4)/B4</f>
        <v>-0.18181818181818182</v>
      </c>
    </row>
    <row r="11" spans="1:10">
      <c r="A11" s="2" t="s">
        <v>335</v>
      </c>
      <c r="B11">
        <f>(C5-B5)/B5</f>
        <v>1.7589999999999999</v>
      </c>
    </row>
    <row r="12" spans="1:10">
      <c r="A12" s="2" t="s">
        <v>423</v>
      </c>
      <c r="B12">
        <f>(C6-B6)/B6</f>
        <v>0.2</v>
      </c>
    </row>
    <row r="13" spans="1:10">
      <c r="A13" s="2"/>
    </row>
    <row r="14" spans="1:10">
      <c r="A14" s="2"/>
    </row>
    <row r="15" spans="1:10">
      <c r="A15" s="2"/>
    </row>
    <row r="16" spans="1:10">
      <c r="A16" s="2"/>
    </row>
    <row r="17" spans="1:1">
      <c r="A17" s="2"/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C190-6A0D-45F5-A6FB-B734B5BD7D46}">
  <dimension ref="A1:DT39"/>
  <sheetViews>
    <sheetView topLeftCell="K2" zoomScale="70" zoomScaleNormal="70" workbookViewId="0">
      <selection activeCell="AF12" sqref="AF12"/>
    </sheetView>
  </sheetViews>
  <sheetFormatPr defaultRowHeight="12.75"/>
  <cols>
    <col min="9" max="9" width="12.140625" customWidth="1"/>
    <col min="10" max="10" width="13.28515625" bestFit="1" customWidth="1"/>
    <col min="11" max="11" width="11.85546875" bestFit="1" customWidth="1"/>
    <col min="12" max="12" width="14.7109375" bestFit="1" customWidth="1"/>
    <col min="13" max="13" width="11.28515625" bestFit="1" customWidth="1"/>
    <col min="14" max="16" width="15.42578125" customWidth="1"/>
    <col min="17" max="17" width="15" customWidth="1"/>
    <col min="18" max="18" width="18.140625" customWidth="1"/>
    <col min="19" max="19" width="17.28515625" customWidth="1"/>
    <col min="20" max="20" width="16.140625" customWidth="1"/>
    <col min="21" max="21" width="27.28515625" customWidth="1"/>
    <col min="22" max="22" width="16.28515625" customWidth="1"/>
    <col min="23" max="23" width="14.42578125" customWidth="1"/>
    <col min="95" max="96" width="18.42578125" bestFit="1" customWidth="1"/>
  </cols>
  <sheetData>
    <row r="1" spans="1:124" ht="21">
      <c r="A1" s="40" t="s">
        <v>1641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</row>
    <row r="2" spans="1:124" ht="15">
      <c r="A2" s="42" t="s">
        <v>1642</v>
      </c>
      <c r="B2" s="43" t="s">
        <v>1643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</row>
    <row r="3" spans="1:124" ht="15">
      <c r="A3" s="44"/>
      <c r="B3" s="36"/>
      <c r="C3" s="42"/>
      <c r="D3" s="36"/>
      <c r="E3" s="36"/>
      <c r="F3" s="36"/>
      <c r="G3" s="36"/>
      <c r="H3" s="45"/>
      <c r="I3" s="36"/>
      <c r="J3" s="36"/>
      <c r="K3" s="36"/>
      <c r="L3" s="36"/>
      <c r="M3" s="36"/>
      <c r="N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</row>
    <row r="4" spans="1:124" ht="15">
      <c r="A4" s="41">
        <v>2021</v>
      </c>
      <c r="B4" s="36"/>
      <c r="C4" s="36"/>
      <c r="D4" s="36"/>
      <c r="E4" s="36"/>
      <c r="F4" s="36"/>
      <c r="G4" s="36"/>
      <c r="H4" s="46"/>
      <c r="I4" s="46"/>
      <c r="J4" s="46"/>
      <c r="K4" s="46"/>
      <c r="L4" s="46"/>
      <c r="M4" s="36"/>
      <c r="N4" s="36"/>
      <c r="Q4" s="36"/>
      <c r="R4" s="36"/>
      <c r="S4" s="36"/>
      <c r="T4" s="36"/>
      <c r="U4" s="100" t="s">
        <v>1665</v>
      </c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E4" s="139" t="s">
        <v>1731</v>
      </c>
      <c r="BF4" s="139"/>
      <c r="BG4" s="139"/>
      <c r="BH4" s="139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39"/>
      <c r="BY4" s="139"/>
      <c r="BZ4" s="139"/>
      <c r="CA4" s="139"/>
      <c r="CB4" s="139"/>
      <c r="CC4" s="139"/>
      <c r="CD4" s="139"/>
      <c r="CE4" s="139"/>
      <c r="CF4" s="139"/>
      <c r="CG4" s="139"/>
      <c r="CH4" s="82"/>
      <c r="CJ4" s="138" t="s">
        <v>1730</v>
      </c>
      <c r="CK4" s="138"/>
      <c r="CL4" s="138"/>
      <c r="CM4" s="138"/>
      <c r="CN4" s="138"/>
      <c r="CO4" s="80"/>
      <c r="CQ4" s="138" t="s">
        <v>1732</v>
      </c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138"/>
      <c r="DI4" s="138"/>
      <c r="DJ4" s="138"/>
      <c r="DK4" s="138"/>
      <c r="DL4" s="138"/>
      <c r="DM4" s="138"/>
      <c r="DN4" s="138"/>
      <c r="DO4" s="138"/>
      <c r="DP4" s="138"/>
      <c r="DQ4" s="138"/>
      <c r="DR4" s="138"/>
      <c r="DS4" s="138"/>
      <c r="DT4" s="80"/>
    </row>
    <row r="5" spans="1:124" ht="36">
      <c r="A5" s="129"/>
      <c r="B5" s="129"/>
      <c r="C5" s="47" t="s">
        <v>1644</v>
      </c>
      <c r="D5" s="47" t="s">
        <v>1645</v>
      </c>
      <c r="E5" s="130" t="s">
        <v>1646</v>
      </c>
      <c r="F5" s="48" t="s">
        <v>1647</v>
      </c>
      <c r="G5" s="130" t="s">
        <v>1648</v>
      </c>
      <c r="H5" s="48" t="s">
        <v>1649</v>
      </c>
      <c r="I5" s="48" t="s">
        <v>1650</v>
      </c>
      <c r="J5" s="48" t="s">
        <v>1651</v>
      </c>
      <c r="K5" s="48" t="s">
        <v>1652</v>
      </c>
      <c r="L5" s="48" t="s">
        <v>1653</v>
      </c>
      <c r="M5" s="47" t="s">
        <v>1645</v>
      </c>
      <c r="N5" s="87" t="s">
        <v>1766</v>
      </c>
      <c r="Q5" s="96" t="s">
        <v>1649</v>
      </c>
      <c r="R5" s="36" t="s">
        <v>1650</v>
      </c>
      <c r="S5" s="96" t="s">
        <v>1954</v>
      </c>
      <c r="T5" s="96" t="s">
        <v>1955</v>
      </c>
      <c r="U5" s="36" t="s">
        <v>1652</v>
      </c>
      <c r="V5" s="96" t="s">
        <v>1956</v>
      </c>
      <c r="W5" s="96" t="s">
        <v>1958</v>
      </c>
      <c r="X5" s="36"/>
      <c r="Y5" s="36"/>
      <c r="Z5" s="132" t="s">
        <v>1028</v>
      </c>
      <c r="AA5" s="132"/>
      <c r="AB5" s="132"/>
      <c r="AC5" s="132"/>
      <c r="AD5" s="132"/>
      <c r="AE5" s="73"/>
      <c r="AF5" s="133" t="s">
        <v>369</v>
      </c>
      <c r="AG5" s="133"/>
      <c r="AH5" s="133"/>
      <c r="AI5" s="133"/>
      <c r="AJ5" s="133"/>
      <c r="AK5" s="74"/>
      <c r="AL5" s="134" t="s">
        <v>1036</v>
      </c>
      <c r="AM5" s="134"/>
      <c r="AN5" s="134"/>
      <c r="AO5" s="134"/>
      <c r="AP5" s="134"/>
      <c r="AQ5" s="75"/>
      <c r="AR5" s="135" t="s">
        <v>1025</v>
      </c>
      <c r="AS5" s="135"/>
      <c r="AT5" s="135"/>
      <c r="AU5" s="135"/>
      <c r="AV5" s="135"/>
      <c r="AW5" s="76"/>
      <c r="AX5" s="136" t="s">
        <v>962</v>
      </c>
      <c r="AY5" s="136"/>
      <c r="AZ5" s="136"/>
      <c r="BA5" s="136"/>
      <c r="BB5" s="136"/>
      <c r="BC5" s="136"/>
      <c r="BE5" s="132" t="s">
        <v>1028</v>
      </c>
      <c r="BF5" s="132"/>
      <c r="BG5" s="132"/>
      <c r="BH5" s="132"/>
      <c r="BI5" s="132"/>
      <c r="BJ5" s="73"/>
      <c r="BK5" s="133" t="s">
        <v>369</v>
      </c>
      <c r="BL5" s="133"/>
      <c r="BM5" s="133"/>
      <c r="BN5" s="133"/>
      <c r="BO5" s="133"/>
      <c r="BP5" s="74"/>
      <c r="BQ5" s="134" t="s">
        <v>1036</v>
      </c>
      <c r="BR5" s="134"/>
      <c r="BS5" s="134"/>
      <c r="BT5" s="134"/>
      <c r="BU5" s="134"/>
      <c r="BV5" s="75"/>
      <c r="BW5" s="137" t="s">
        <v>1025</v>
      </c>
      <c r="BX5" s="137"/>
      <c r="BY5" s="137"/>
      <c r="BZ5" s="137"/>
      <c r="CA5" s="137"/>
      <c r="CB5" s="81"/>
      <c r="CC5" s="136" t="s">
        <v>962</v>
      </c>
      <c r="CD5" s="136"/>
      <c r="CE5" s="136"/>
      <c r="CF5" s="136"/>
      <c r="CG5" s="136"/>
      <c r="CH5" s="79"/>
      <c r="CJ5" s="48" t="s">
        <v>1650</v>
      </c>
      <c r="CK5" s="48" t="s">
        <v>1651</v>
      </c>
      <c r="CL5" s="48" t="s">
        <v>1652</v>
      </c>
      <c r="CM5" s="48" t="s">
        <v>1653</v>
      </c>
      <c r="CN5" s="47" t="s">
        <v>1645</v>
      </c>
      <c r="CO5" s="87"/>
      <c r="CQ5" s="132" t="s">
        <v>1028</v>
      </c>
      <c r="CR5" s="132"/>
      <c r="CS5" s="132"/>
      <c r="CT5" s="132"/>
      <c r="CU5" s="132"/>
      <c r="CV5" s="73"/>
      <c r="CW5" s="133" t="s">
        <v>369</v>
      </c>
      <c r="CX5" s="133"/>
      <c r="CY5" s="133"/>
      <c r="CZ5" s="133"/>
      <c r="DA5" s="133"/>
      <c r="DB5" s="74"/>
      <c r="DC5" s="134" t="s">
        <v>1036</v>
      </c>
      <c r="DD5" s="134"/>
      <c r="DE5" s="134"/>
      <c r="DF5" s="134"/>
      <c r="DG5" s="134"/>
      <c r="DH5" s="75"/>
      <c r="DI5" s="137" t="s">
        <v>1025</v>
      </c>
      <c r="DJ5" s="137"/>
      <c r="DK5" s="137"/>
      <c r="DL5" s="137"/>
      <c r="DM5" s="137"/>
      <c r="DN5" s="81"/>
      <c r="DO5" s="136" t="s">
        <v>962</v>
      </c>
      <c r="DP5" s="136"/>
      <c r="DQ5" s="136"/>
      <c r="DR5" s="136"/>
      <c r="DS5" s="136"/>
      <c r="DT5" s="79"/>
    </row>
    <row r="6" spans="1:124" ht="48">
      <c r="A6" s="129"/>
      <c r="B6" s="129"/>
      <c r="C6" s="47" t="s">
        <v>1654</v>
      </c>
      <c r="D6" s="47" t="s">
        <v>1655</v>
      </c>
      <c r="E6" s="131"/>
      <c r="F6" s="48" t="s">
        <v>1656</v>
      </c>
      <c r="G6" s="131"/>
      <c r="H6" s="48" t="s">
        <v>1657</v>
      </c>
      <c r="I6" s="48" t="s">
        <v>1658</v>
      </c>
      <c r="J6" s="48" t="s">
        <v>1659</v>
      </c>
      <c r="K6" s="48" t="s">
        <v>1660</v>
      </c>
      <c r="L6" s="48" t="s">
        <v>1661</v>
      </c>
      <c r="M6" s="47" t="s">
        <v>1655</v>
      </c>
      <c r="N6" s="87" t="s">
        <v>1767</v>
      </c>
      <c r="Q6" s="96" t="s">
        <v>1953</v>
      </c>
      <c r="R6" s="36" t="s">
        <v>1662</v>
      </c>
      <c r="S6" s="96" t="s">
        <v>1663</v>
      </c>
      <c r="T6" s="96" t="s">
        <v>1947</v>
      </c>
      <c r="U6" s="98" t="s">
        <v>1664</v>
      </c>
      <c r="V6" s="96" t="s">
        <v>1957</v>
      </c>
      <c r="W6" s="96" t="s">
        <v>1949</v>
      </c>
      <c r="X6" s="36"/>
      <c r="Y6" s="36"/>
      <c r="Z6" s="36" t="s">
        <v>1623</v>
      </c>
      <c r="AA6" s="70" t="s">
        <v>1149</v>
      </c>
      <c r="AB6" s="36" t="s">
        <v>1665</v>
      </c>
      <c r="AC6" s="36" t="s">
        <v>1617</v>
      </c>
      <c r="AD6" s="36" t="s">
        <v>1475</v>
      </c>
      <c r="AE6" s="83" t="s">
        <v>1740</v>
      </c>
      <c r="AF6" s="63" t="s">
        <v>1623</v>
      </c>
      <c r="AG6" s="63" t="s">
        <v>1149</v>
      </c>
      <c r="AH6" s="63" t="s">
        <v>1665</v>
      </c>
      <c r="AI6" s="63" t="s">
        <v>1617</v>
      </c>
      <c r="AJ6" s="63" t="s">
        <v>1475</v>
      </c>
      <c r="AK6" s="85" t="s">
        <v>1740</v>
      </c>
      <c r="AL6" s="39" t="s">
        <v>1623</v>
      </c>
      <c r="AM6" s="39" t="s">
        <v>1149</v>
      </c>
      <c r="AN6" s="39" t="s">
        <v>1665</v>
      </c>
      <c r="AO6" s="39" t="s">
        <v>1617</v>
      </c>
      <c r="AP6" s="39" t="s">
        <v>1475</v>
      </c>
      <c r="AQ6" s="39" t="s">
        <v>1740</v>
      </c>
      <c r="AR6" s="66" t="s">
        <v>1623</v>
      </c>
      <c r="AS6" s="66" t="s">
        <v>1149</v>
      </c>
      <c r="AT6" s="66" t="s">
        <v>1665</v>
      </c>
      <c r="AU6" s="66" t="s">
        <v>1617</v>
      </c>
      <c r="AV6" s="66" t="s">
        <v>1475</v>
      </c>
      <c r="AW6" s="66" t="s">
        <v>1740</v>
      </c>
      <c r="AX6" s="37" t="s">
        <v>1623</v>
      </c>
      <c r="AY6" s="37" t="s">
        <v>1149</v>
      </c>
      <c r="AZ6" s="37" t="s">
        <v>1665</v>
      </c>
      <c r="BA6" s="37" t="s">
        <v>1617</v>
      </c>
      <c r="BB6" s="37" t="s">
        <v>1475</v>
      </c>
      <c r="BC6" s="37" t="s">
        <v>1740</v>
      </c>
      <c r="BE6" s="61" t="s">
        <v>1623</v>
      </c>
      <c r="BF6" s="61" t="s">
        <v>1149</v>
      </c>
      <c r="BG6" s="61" t="s">
        <v>1665</v>
      </c>
      <c r="BH6" s="61" t="s">
        <v>1617</v>
      </c>
      <c r="BI6" s="61" t="s">
        <v>1475</v>
      </c>
      <c r="BJ6" s="61" t="s">
        <v>1740</v>
      </c>
      <c r="BK6" s="63" t="s">
        <v>1623</v>
      </c>
      <c r="BL6" s="63" t="s">
        <v>1149</v>
      </c>
      <c r="BM6" s="63" t="s">
        <v>1665</v>
      </c>
      <c r="BN6" s="63" t="s">
        <v>1617</v>
      </c>
      <c r="BO6" s="63" t="s">
        <v>1475</v>
      </c>
      <c r="BP6" s="63" t="s">
        <v>1740</v>
      </c>
      <c r="BQ6" s="39" t="s">
        <v>1623</v>
      </c>
      <c r="BR6" s="39" t="s">
        <v>1149</v>
      </c>
      <c r="BS6" s="39" t="s">
        <v>1665</v>
      </c>
      <c r="BT6" s="39" t="s">
        <v>1617</v>
      </c>
      <c r="BU6" s="39" t="s">
        <v>1475</v>
      </c>
      <c r="BV6" s="39" t="s">
        <v>1740</v>
      </c>
      <c r="BW6" s="30" t="s">
        <v>1623</v>
      </c>
      <c r="BX6" s="30" t="s">
        <v>1149</v>
      </c>
      <c r="BY6" s="30" t="s">
        <v>1665</v>
      </c>
      <c r="BZ6" s="30" t="s">
        <v>1617</v>
      </c>
      <c r="CA6" s="30" t="s">
        <v>1475</v>
      </c>
      <c r="CB6" s="30" t="s">
        <v>1740</v>
      </c>
      <c r="CC6" s="37" t="s">
        <v>1623</v>
      </c>
      <c r="CD6" s="37" t="s">
        <v>1149</v>
      </c>
      <c r="CE6" s="37" t="s">
        <v>1665</v>
      </c>
      <c r="CF6" s="37" t="s">
        <v>1617</v>
      </c>
      <c r="CG6" s="37" t="s">
        <v>1475</v>
      </c>
      <c r="CH6" s="37" t="s">
        <v>1740</v>
      </c>
      <c r="CJ6" s="48" t="s">
        <v>1658</v>
      </c>
      <c r="CK6" s="48" t="s">
        <v>1659</v>
      </c>
      <c r="CL6" s="48" t="s">
        <v>1660</v>
      </c>
      <c r="CM6" s="48" t="s">
        <v>1661</v>
      </c>
      <c r="CN6" s="47" t="s">
        <v>1655</v>
      </c>
      <c r="CO6" s="87" t="s">
        <v>1767</v>
      </c>
      <c r="CQ6" s="61" t="s">
        <v>1623</v>
      </c>
      <c r="CR6" s="61" t="s">
        <v>1149</v>
      </c>
      <c r="CS6" s="61" t="s">
        <v>1665</v>
      </c>
      <c r="CT6" s="61" t="s">
        <v>1617</v>
      </c>
      <c r="CU6" s="61" t="s">
        <v>1475</v>
      </c>
      <c r="CV6" s="61" t="s">
        <v>1740</v>
      </c>
      <c r="CW6" s="63" t="s">
        <v>1623</v>
      </c>
      <c r="CX6" s="63" t="s">
        <v>1149</v>
      </c>
      <c r="CY6" s="63" t="s">
        <v>1665</v>
      </c>
      <c r="CZ6" s="63" t="s">
        <v>1617</v>
      </c>
      <c r="DA6" s="63" t="s">
        <v>1475</v>
      </c>
      <c r="DB6" s="63" t="s">
        <v>1740</v>
      </c>
      <c r="DC6" s="39" t="s">
        <v>1623</v>
      </c>
      <c r="DD6" s="39" t="s">
        <v>1149</v>
      </c>
      <c r="DE6" s="39" t="s">
        <v>1665</v>
      </c>
      <c r="DF6" s="39" t="s">
        <v>1617</v>
      </c>
      <c r="DG6" s="39" t="s">
        <v>1475</v>
      </c>
      <c r="DH6" s="39" t="s">
        <v>1740</v>
      </c>
      <c r="DI6" s="30" t="s">
        <v>1623</v>
      </c>
      <c r="DJ6" s="30" t="s">
        <v>1149</v>
      </c>
      <c r="DK6" s="30" t="s">
        <v>1665</v>
      </c>
      <c r="DL6" s="30" t="s">
        <v>1617</v>
      </c>
      <c r="DM6" s="30" t="s">
        <v>1475</v>
      </c>
      <c r="DN6" s="30" t="s">
        <v>1740</v>
      </c>
      <c r="DO6" s="37" t="s">
        <v>1623</v>
      </c>
      <c r="DP6" s="37" t="s">
        <v>1149</v>
      </c>
      <c r="DQ6" s="37" t="s">
        <v>1665</v>
      </c>
      <c r="DR6" s="37" t="s">
        <v>1617</v>
      </c>
      <c r="DS6" s="37" t="s">
        <v>1475</v>
      </c>
      <c r="DT6" s="37" t="s">
        <v>1740</v>
      </c>
    </row>
    <row r="7" spans="1:124" ht="15">
      <c r="A7" s="49" t="s">
        <v>1666</v>
      </c>
      <c r="B7" s="49" t="s">
        <v>1667</v>
      </c>
      <c r="C7" s="50">
        <v>226098.02799999999</v>
      </c>
      <c r="D7" s="50">
        <v>50041.19</v>
      </c>
      <c r="E7" s="51">
        <v>0.22132519439753806</v>
      </c>
      <c r="F7" s="50">
        <v>3369058.8280000002</v>
      </c>
      <c r="G7" s="51">
        <v>0.86526519269196922</v>
      </c>
      <c r="H7" s="50">
        <v>59636.737999999998</v>
      </c>
      <c r="I7" s="50">
        <v>46795.78</v>
      </c>
      <c r="J7" s="50">
        <v>477228.53399999999</v>
      </c>
      <c r="K7" s="50">
        <v>67233.31</v>
      </c>
      <c r="L7" s="50">
        <v>2264234.9739999999</v>
      </c>
      <c r="M7" s="50">
        <v>50041.19</v>
      </c>
      <c r="N7" s="50"/>
      <c r="Q7" s="96">
        <f>H7/F7</f>
        <v>1.7701305036398728E-2</v>
      </c>
      <c r="R7" s="60">
        <v>1.3889867286104864E-2</v>
      </c>
      <c r="S7" s="99">
        <f>(J7/F7)*0.988</f>
        <v>0.13995059619421996</v>
      </c>
      <c r="T7" s="97">
        <v>1.699804812075546E-3</v>
      </c>
      <c r="U7" s="60">
        <v>1.9956110425032921E-2</v>
      </c>
      <c r="V7" s="101">
        <f>($L7/$F7)*0.94</f>
        <v>0.63174345840184887</v>
      </c>
      <c r="W7" s="101">
        <f>($L7/$F7)*0.06</f>
        <v>4.0324050536288229E-2</v>
      </c>
      <c r="X7" s="60"/>
      <c r="Y7" s="49" t="s">
        <v>1666</v>
      </c>
      <c r="Z7" s="61"/>
      <c r="AA7" s="61"/>
      <c r="AB7" s="61"/>
      <c r="AC7" s="61"/>
      <c r="AD7" s="61"/>
      <c r="AE7" s="84">
        <v>0</v>
      </c>
      <c r="AF7" s="63"/>
      <c r="AG7" s="63"/>
      <c r="AH7" s="63"/>
      <c r="AI7" s="63"/>
      <c r="AJ7" s="63"/>
      <c r="AK7" s="86">
        <v>0</v>
      </c>
      <c r="AL7" s="39"/>
      <c r="AM7" s="39"/>
      <c r="AN7" s="39"/>
      <c r="AO7" s="39"/>
      <c r="AP7" s="39"/>
      <c r="AQ7" s="39">
        <v>0</v>
      </c>
      <c r="AR7" s="66"/>
      <c r="AS7" s="66"/>
      <c r="AT7" s="66"/>
      <c r="AU7" s="66"/>
      <c r="AV7" s="66"/>
      <c r="AW7" s="66">
        <v>0</v>
      </c>
      <c r="AX7" s="37"/>
      <c r="AY7" s="37"/>
      <c r="AZ7" s="37"/>
      <c r="BA7" s="37"/>
      <c r="BB7" s="37"/>
      <c r="BC7" s="37">
        <v>0</v>
      </c>
      <c r="BE7" s="31">
        <f t="shared" ref="BE7:BJ7" si="0">IFERROR(Z7/I7,0)</f>
        <v>0</v>
      </c>
      <c r="BF7" s="31">
        <f t="shared" si="0"/>
        <v>0</v>
      </c>
      <c r="BG7" s="31">
        <f t="shared" si="0"/>
        <v>0</v>
      </c>
      <c r="BH7" s="31">
        <f t="shared" si="0"/>
        <v>0</v>
      </c>
      <c r="BI7" s="31">
        <f t="shared" si="0"/>
        <v>0</v>
      </c>
      <c r="BJ7" s="31">
        <f t="shared" si="0"/>
        <v>0</v>
      </c>
      <c r="BK7" s="32">
        <f t="shared" ref="BK7:BP7" si="1">IFERROR(AF7/I7,0)</f>
        <v>0</v>
      </c>
      <c r="BL7" s="32">
        <f t="shared" si="1"/>
        <v>0</v>
      </c>
      <c r="BM7" s="32">
        <f t="shared" si="1"/>
        <v>0</v>
      </c>
      <c r="BN7" s="32">
        <f t="shared" si="1"/>
        <v>0</v>
      </c>
      <c r="BO7" s="32">
        <f t="shared" si="1"/>
        <v>0</v>
      </c>
      <c r="BP7" s="32">
        <f t="shared" si="1"/>
        <v>0</v>
      </c>
      <c r="BQ7" s="33">
        <f t="shared" ref="BQ7:BV7" si="2">IFERROR(AL7/I7,0)</f>
        <v>0</v>
      </c>
      <c r="BR7" s="33">
        <f t="shared" si="2"/>
        <v>0</v>
      </c>
      <c r="BS7" s="33">
        <f t="shared" si="2"/>
        <v>0</v>
      </c>
      <c r="BT7" s="33">
        <f t="shared" si="2"/>
        <v>0</v>
      </c>
      <c r="BU7" s="33">
        <f t="shared" si="2"/>
        <v>0</v>
      </c>
      <c r="BV7" s="33">
        <f t="shared" si="2"/>
        <v>0</v>
      </c>
      <c r="BW7" s="29">
        <f t="shared" ref="BW7:CB7" si="3">IFERROR(AR7/I7,0)</f>
        <v>0</v>
      </c>
      <c r="BX7" s="29">
        <f t="shared" si="3"/>
        <v>0</v>
      </c>
      <c r="BY7" s="29">
        <f t="shared" si="3"/>
        <v>0</v>
      </c>
      <c r="BZ7" s="29">
        <f t="shared" si="3"/>
        <v>0</v>
      </c>
      <c r="CA7" s="29">
        <f t="shared" si="3"/>
        <v>0</v>
      </c>
      <c r="CB7" s="29">
        <f t="shared" si="3"/>
        <v>0</v>
      </c>
      <c r="CC7" s="35">
        <f t="shared" ref="CC7:CH7" si="4">IFERROR(AX7/I7,0)</f>
        <v>0</v>
      </c>
      <c r="CD7" s="35">
        <f t="shared" si="4"/>
        <v>0</v>
      </c>
      <c r="CE7" s="35">
        <f t="shared" si="4"/>
        <v>0</v>
      </c>
      <c r="CF7" s="35">
        <f t="shared" si="4"/>
        <v>0</v>
      </c>
      <c r="CG7" s="35">
        <f t="shared" si="4"/>
        <v>0</v>
      </c>
      <c r="CH7" s="35">
        <f t="shared" si="4"/>
        <v>0</v>
      </c>
      <c r="CJ7" s="28"/>
      <c r="CK7" s="28"/>
      <c r="CL7" s="28"/>
      <c r="CM7" s="28"/>
      <c r="CN7" s="28"/>
      <c r="CO7" s="28"/>
      <c r="CQ7" s="27">
        <f>IFERROR(BE7*CJ7,0)</f>
        <v>0</v>
      </c>
      <c r="CR7" s="27">
        <f t="shared" ref="CR7:CV7" si="5">IFERROR(BF7*CK7,0)</f>
        <v>0</v>
      </c>
      <c r="CS7" s="27">
        <f t="shared" si="5"/>
        <v>0</v>
      </c>
      <c r="CT7" s="27">
        <f t="shared" si="5"/>
        <v>0</v>
      </c>
      <c r="CU7" s="27">
        <f t="shared" si="5"/>
        <v>0</v>
      </c>
      <c r="CV7" s="27">
        <f t="shared" si="5"/>
        <v>0</v>
      </c>
      <c r="CW7" s="26">
        <f t="shared" ref="CW7:DB7" si="6">IFERROR(BK7*CJ7,0)</f>
        <v>0</v>
      </c>
      <c r="CX7" s="26">
        <f t="shared" si="6"/>
        <v>0</v>
      </c>
      <c r="CY7" s="26">
        <f t="shared" si="6"/>
        <v>0</v>
      </c>
      <c r="CZ7" s="26">
        <f t="shared" si="6"/>
        <v>0</v>
      </c>
      <c r="DA7" s="26">
        <f t="shared" si="6"/>
        <v>0</v>
      </c>
      <c r="DB7" s="26">
        <f t="shared" si="6"/>
        <v>0</v>
      </c>
      <c r="DC7" s="25">
        <f t="shared" ref="DC7:DH7" si="7">IFERROR(BQ7*CJ7,0)</f>
        <v>0</v>
      </c>
      <c r="DD7" s="25">
        <f t="shared" si="7"/>
        <v>0</v>
      </c>
      <c r="DE7" s="25">
        <f t="shared" si="7"/>
        <v>0</v>
      </c>
      <c r="DF7" s="25">
        <f t="shared" si="7"/>
        <v>0</v>
      </c>
      <c r="DG7" s="25">
        <f t="shared" si="7"/>
        <v>0</v>
      </c>
      <c r="DH7" s="25">
        <f t="shared" si="7"/>
        <v>0</v>
      </c>
      <c r="DI7" s="24">
        <f t="shared" ref="DI7:DN7" si="8">IFERROR(BW7*CJ7,0)</f>
        <v>0</v>
      </c>
      <c r="DJ7" s="24">
        <f t="shared" si="8"/>
        <v>0</v>
      </c>
      <c r="DK7" s="24">
        <f t="shared" si="8"/>
        <v>0</v>
      </c>
      <c r="DL7" s="24">
        <f t="shared" si="8"/>
        <v>0</v>
      </c>
      <c r="DM7" s="24">
        <f t="shared" si="8"/>
        <v>0</v>
      </c>
      <c r="DN7" s="24">
        <f t="shared" si="8"/>
        <v>0</v>
      </c>
      <c r="DO7" s="23">
        <f t="shared" ref="DO7:DT7" si="9">IFERROR(CC7*CJ7,0)</f>
        <v>0</v>
      </c>
      <c r="DP7" s="23">
        <f t="shared" si="9"/>
        <v>0</v>
      </c>
      <c r="DQ7" s="23">
        <f t="shared" si="9"/>
        <v>0</v>
      </c>
      <c r="DR7" s="23">
        <f t="shared" si="9"/>
        <v>0</v>
      </c>
      <c r="DS7" s="23">
        <f t="shared" si="9"/>
        <v>0</v>
      </c>
      <c r="DT7" s="23">
        <f t="shared" si="9"/>
        <v>0</v>
      </c>
    </row>
    <row r="8" spans="1:124" ht="15">
      <c r="A8" s="49" t="s">
        <v>1668</v>
      </c>
      <c r="B8" s="49" t="s">
        <v>1669</v>
      </c>
      <c r="C8" s="52">
        <v>0</v>
      </c>
      <c r="D8" s="52">
        <v>0</v>
      </c>
      <c r="E8" s="51"/>
      <c r="F8" s="52">
        <v>54383.28</v>
      </c>
      <c r="G8" s="51">
        <v>0.84768182426657612</v>
      </c>
      <c r="H8" s="52">
        <v>5440.0370000000003</v>
      </c>
      <c r="I8" s="52"/>
      <c r="J8" s="52"/>
      <c r="K8" s="52">
        <v>0.33</v>
      </c>
      <c r="L8" s="52">
        <v>40659.351000000002</v>
      </c>
      <c r="M8" s="52">
        <v>0</v>
      </c>
      <c r="N8" s="52">
        <v>4980.76</v>
      </c>
      <c r="Q8" s="96">
        <f t="shared" ref="Q8:Q38" si="10">H8/F8</f>
        <v>0.10003142509977332</v>
      </c>
      <c r="R8" s="60">
        <v>0</v>
      </c>
      <c r="S8" s="99">
        <f t="shared" ref="S8:S38" si="11">(J8/F8)*0.988</f>
        <v>0</v>
      </c>
      <c r="T8" s="97">
        <v>0</v>
      </c>
      <c r="U8" s="60">
        <v>6.068041500990746E-6</v>
      </c>
      <c r="V8" s="101">
        <f t="shared" ref="V8:V38" si="12">($L8/$F8)*0.94</f>
        <v>0.70278567125778368</v>
      </c>
      <c r="W8" s="101">
        <f t="shared" ref="W8:W38" si="13">($L8/$F8)*0.06</f>
        <v>4.4858659867518108E-2</v>
      </c>
      <c r="X8" s="69"/>
      <c r="Y8" s="49" t="s">
        <v>1668</v>
      </c>
      <c r="Z8" s="62">
        <v>0</v>
      </c>
      <c r="AA8" s="62">
        <v>0</v>
      </c>
      <c r="AB8" s="62">
        <v>0</v>
      </c>
      <c r="AC8" s="62">
        <v>0</v>
      </c>
      <c r="AD8" s="62">
        <v>0</v>
      </c>
      <c r="AE8" s="84">
        <v>723.52</v>
      </c>
      <c r="AF8" s="64">
        <v>0</v>
      </c>
      <c r="AG8" s="64">
        <v>0</v>
      </c>
      <c r="AH8" s="64">
        <v>3.4583285524521505E-3</v>
      </c>
      <c r="AI8" s="64">
        <v>426.10119541658759</v>
      </c>
      <c r="AJ8" s="64">
        <v>0</v>
      </c>
      <c r="AK8" s="86">
        <v>5608.23</v>
      </c>
      <c r="AL8" s="65">
        <v>0</v>
      </c>
      <c r="AM8" s="65">
        <v>0</v>
      </c>
      <c r="AN8" s="65">
        <v>6.2312718173673978E-3</v>
      </c>
      <c r="AO8" s="65">
        <v>0</v>
      </c>
      <c r="AP8" s="65">
        <v>0</v>
      </c>
      <c r="AQ8" s="65">
        <v>221.15</v>
      </c>
      <c r="AR8" s="67">
        <v>0</v>
      </c>
      <c r="AS8" s="67">
        <v>0</v>
      </c>
      <c r="AT8" s="67">
        <v>0</v>
      </c>
      <c r="AU8" s="67">
        <v>0</v>
      </c>
      <c r="AV8" s="67">
        <v>0</v>
      </c>
      <c r="AW8" s="67" t="s">
        <v>1672</v>
      </c>
      <c r="AX8" s="68">
        <v>0</v>
      </c>
      <c r="AY8" s="68">
        <v>0</v>
      </c>
      <c r="AZ8" s="68">
        <v>6.2312718173673978E-3</v>
      </c>
      <c r="BA8" s="68">
        <v>767.7559636325725</v>
      </c>
      <c r="BB8" s="68">
        <v>0</v>
      </c>
      <c r="BC8" s="68">
        <v>918.24</v>
      </c>
      <c r="BE8" s="31">
        <f t="shared" ref="BE8:BE38" si="14">IFERROR(Z8/I8,0)</f>
        <v>0</v>
      </c>
      <c r="BF8" s="31">
        <f t="shared" ref="BF8:BF38" si="15">IFERROR(AA8/J8,0)</f>
        <v>0</v>
      </c>
      <c r="BG8" s="31">
        <f t="shared" ref="BG8:BG38" si="16">IFERROR(AB8/K8,0)</f>
        <v>0</v>
      </c>
      <c r="BH8" s="31">
        <f t="shared" ref="BH8:BH38" si="17">IFERROR(AC8/L8,0)</f>
        <v>0</v>
      </c>
      <c r="BI8" s="31">
        <f t="shared" ref="BI8:BI38" si="18">IFERROR(AD8/M8,0)</f>
        <v>0</v>
      </c>
      <c r="BJ8" s="31">
        <f t="shared" ref="BJ8:BJ38" si="19">IFERROR(AE8/N8,0)</f>
        <v>0.14526297191593249</v>
      </c>
      <c r="BK8" s="32">
        <f t="shared" ref="BK8:BK38" si="20">IFERROR(AF8/I8,0)</f>
        <v>0</v>
      </c>
      <c r="BL8" s="32">
        <f t="shared" ref="BL8:BL38" si="21">IFERROR(AG8/J8,0)</f>
        <v>0</v>
      </c>
      <c r="BM8" s="32">
        <f t="shared" ref="BM8:BM38" si="22">IFERROR(AH8/K8,0)</f>
        <v>1.0479783492279243E-2</v>
      </c>
      <c r="BN8" s="32">
        <f t="shared" ref="BN8:BN38" si="23">IFERROR(AI8/L8,0)</f>
        <v>1.0479783492279245E-2</v>
      </c>
      <c r="BO8" s="32">
        <f t="shared" ref="BO8:BO38" si="24">IFERROR(AJ8/M8,0)</f>
        <v>0</v>
      </c>
      <c r="BP8" s="32">
        <f t="shared" ref="BP8:BP38" si="25">IFERROR(AK8/N8,0)</f>
        <v>1.1259787662926941</v>
      </c>
      <c r="BQ8" s="33">
        <f t="shared" ref="BQ8:BQ38" si="26">IFERROR(AL8/I8,0)</f>
        <v>0</v>
      </c>
      <c r="BR8" s="33">
        <f t="shared" ref="BR8:BR38" si="27">IFERROR(AM8/J8,0)</f>
        <v>0</v>
      </c>
      <c r="BS8" s="33">
        <f t="shared" ref="BS8:BS38" si="28">IFERROR(AN8/K8,0)</f>
        <v>1.8882641870810294E-2</v>
      </c>
      <c r="BT8" s="33">
        <f t="shared" ref="BT8:BT38" si="29">IFERROR(AO8/L8,0)</f>
        <v>0</v>
      </c>
      <c r="BU8" s="33">
        <f t="shared" ref="BU8:BU38" si="30">IFERROR(AP8/M8,0)</f>
        <v>0</v>
      </c>
      <c r="BV8" s="33">
        <f t="shared" ref="BV8:BV38" si="31">IFERROR(AQ8/N8,0)</f>
        <v>4.4400854488070095E-2</v>
      </c>
      <c r="BW8" s="29">
        <f t="shared" ref="BW8:BW38" si="32">IFERROR(AR8/I8,0)</f>
        <v>0</v>
      </c>
      <c r="BX8" s="29">
        <f t="shared" ref="BX8:BX38" si="33">IFERROR(AS8/J8,0)</f>
        <v>0</v>
      </c>
      <c r="BY8" s="29">
        <f t="shared" ref="BY8:BY38" si="34">IFERROR(AT8/K8,0)</f>
        <v>0</v>
      </c>
      <c r="BZ8" s="29">
        <f t="shared" ref="BZ8:BZ38" si="35">IFERROR(AU8/L8,0)</f>
        <v>0</v>
      </c>
      <c r="CA8" s="29">
        <f t="shared" ref="CA8:CA38" si="36">IFERROR(AV8/M8,0)</f>
        <v>0</v>
      </c>
      <c r="CB8" s="29">
        <f t="shared" ref="CB8:CB38" si="37">IFERROR(AW8/N8,0)</f>
        <v>0</v>
      </c>
      <c r="CC8" s="35">
        <f t="shared" ref="CC8:CC38" si="38">IFERROR(AX8/I8,0)</f>
        <v>0</v>
      </c>
      <c r="CD8" s="35">
        <f t="shared" ref="CD8:CD38" si="39">IFERROR(AY8/J8,0)</f>
        <v>0</v>
      </c>
      <c r="CE8" s="35">
        <f t="shared" ref="CE8:CE38" si="40">IFERROR(AZ8/K8,0)</f>
        <v>1.8882641870810294E-2</v>
      </c>
      <c r="CF8" s="35">
        <f t="shared" ref="CF8:CF38" si="41">IFERROR(BA8/L8,0)</f>
        <v>1.8882641870810294E-2</v>
      </c>
      <c r="CG8" s="35">
        <f t="shared" ref="CG8:CG38" si="42">IFERROR(BB8/M8,0)</f>
        <v>0</v>
      </c>
      <c r="CH8" s="35">
        <f t="shared" ref="CH8:CH38" si="43">IFERROR(BC8/N8,0)</f>
        <v>0.18435740730330311</v>
      </c>
      <c r="CJ8" s="28">
        <f t="shared" ref="CJ8:CJ38" si="44">IFERROR(I8/$I$39,0)</f>
        <v>0</v>
      </c>
      <c r="CK8" s="28">
        <f>IFERROR(J8/$J$39,0)</f>
        <v>0</v>
      </c>
      <c r="CL8" s="28">
        <f t="shared" ref="CL8:CL38" si="45">IFERROR(K8/$K$39,0)</f>
        <v>4.4767968231130341E-6</v>
      </c>
      <c r="CM8" s="28">
        <f t="shared" ref="CM8:CM38" si="46">IFERROR(L8/$L$39,0)</f>
        <v>1.6617486513435645E-2</v>
      </c>
      <c r="CN8" s="28">
        <f t="shared" ref="CN8:CN38" si="47">IFERROR(M8/$M$39,0)</f>
        <v>0</v>
      </c>
      <c r="CO8" s="28">
        <f>IFERROR(N8/$N$39,0)</f>
        <v>5.137971656753338E-2</v>
      </c>
      <c r="CQ8" s="27">
        <f t="shared" ref="CQ8:CQ38" si="48">IFERROR(BE8*CJ8,0)</f>
        <v>0</v>
      </c>
      <c r="CR8" s="27">
        <f t="shared" ref="CR8:CR38" si="49">IFERROR(BF8*CK8,0)</f>
        <v>0</v>
      </c>
      <c r="CS8" s="27">
        <f t="shared" ref="CS8:CS38" si="50">IFERROR(BG8*CL8,0)</f>
        <v>0</v>
      </c>
      <c r="CT8" s="27">
        <f t="shared" ref="CT8:CT38" si="51">IFERROR(BH8*CM8,0)</f>
        <v>0</v>
      </c>
      <c r="CU8" s="27">
        <f t="shared" ref="CU8:CU38" si="52">IFERROR(BI8*CN8,0)</f>
        <v>0</v>
      </c>
      <c r="CV8" s="27">
        <f t="shared" ref="CV8:CV38" si="53">IFERROR(BJ8*CO8,0)</f>
        <v>7.4635703247981728E-3</v>
      </c>
      <c r="CW8" s="26">
        <f t="shared" ref="CW8:CW38" si="54">IFERROR(BK8*CJ8,0)</f>
        <v>0</v>
      </c>
      <c r="CX8" s="26">
        <f t="shared" ref="CX8:CX38" si="55">IFERROR(BL8*CK8,0)</f>
        <v>0</v>
      </c>
      <c r="CY8" s="26">
        <f t="shared" ref="CY8:CY38" si="56">IFERROR(BM8*CL8,0)</f>
        <v>4.6915861445148133E-8</v>
      </c>
      <c r="CZ8" s="26">
        <f t="shared" ref="CZ8:CZ38" si="57">IFERROR(BN8*CM8,0)</f>
        <v>1.7414766084667587E-4</v>
      </c>
      <c r="DA8" s="26">
        <f t="shared" ref="DA8:DA38" si="58">IFERROR(BO8*CN8,0)</f>
        <v>0</v>
      </c>
      <c r="DB8" s="26">
        <f t="shared" ref="DB8:DB38" si="59">IFERROR(BP8*CO8,0)</f>
        <v>5.7852469873179532E-2</v>
      </c>
      <c r="DC8" s="25">
        <f t="shared" ref="DC8:DC38" si="60">IFERROR(BQ8*CJ8,0)</f>
        <v>0</v>
      </c>
      <c r="DD8" s="25">
        <f t="shared" ref="DD8:DD38" si="61">IFERROR(BR8*CK8,0)</f>
        <v>0</v>
      </c>
      <c r="DE8" s="25">
        <f t="shared" ref="DE8:DE38" si="62">IFERROR(BS8*CL8,0)</f>
        <v>8.4533751139224679E-8</v>
      </c>
      <c r="DF8" s="25">
        <f t="shared" ref="DF8:DF38" si="63">IFERROR(BT8*CM8,0)</f>
        <v>0</v>
      </c>
      <c r="DG8" s="25">
        <f t="shared" ref="DG8:DG38" si="64">IFERROR(BU8*CN8,0)</f>
        <v>0</v>
      </c>
      <c r="DH8" s="25">
        <f t="shared" ref="DH8:DH38" si="65">IFERROR(BV8*CO8,0)</f>
        <v>2.2813033189533339E-3</v>
      </c>
      <c r="DI8" s="24">
        <f t="shared" ref="DI8:DI38" si="66">IFERROR(BW8*CJ8,0)</f>
        <v>0</v>
      </c>
      <c r="DJ8" s="24">
        <f t="shared" ref="DJ8:DJ38" si="67">IFERROR(BX8*CK8,0)</f>
        <v>0</v>
      </c>
      <c r="DK8" s="24">
        <f t="shared" ref="DK8:DK38" si="68">IFERROR(BY8*CL8,0)</f>
        <v>0</v>
      </c>
      <c r="DL8" s="24">
        <f t="shared" ref="DL8:DL38" si="69">IFERROR(BZ8*CM8,0)</f>
        <v>0</v>
      </c>
      <c r="DM8" s="24">
        <f t="shared" ref="DM8:DM38" si="70">IFERROR(CA8*CN8,0)</f>
        <v>0</v>
      </c>
      <c r="DN8" s="24">
        <f t="shared" ref="DN8:DN38" si="71">IFERROR(CB8*CO8,0)</f>
        <v>0</v>
      </c>
      <c r="DO8" s="23">
        <f t="shared" ref="DO8:DO38" si="72">IFERROR(CC8*CJ8,0)</f>
        <v>0</v>
      </c>
      <c r="DP8" s="23">
        <f t="shared" ref="DP8:DP38" si="73">IFERROR(CD8*CK8,0)</f>
        <v>0</v>
      </c>
      <c r="DQ8" s="23">
        <f t="shared" ref="DQ8:DQ38" si="74">IFERROR(CE8*CL8,0)</f>
        <v>8.4533751139224679E-8</v>
      </c>
      <c r="DR8" s="23">
        <f t="shared" ref="DR8:DR38" si="75">IFERROR(CF8*CM8,0)</f>
        <v>3.1378204662622531E-4</v>
      </c>
      <c r="DS8" s="23">
        <f t="shared" ref="DS8:DS38" si="76">IFERROR(CG8*CN8,0)</f>
        <v>0</v>
      </c>
      <c r="DT8" s="23">
        <f t="shared" ref="DT8:DT38" si="77">IFERROR(CH8*CO8,0)</f>
        <v>9.4722313343690214E-3</v>
      </c>
    </row>
    <row r="9" spans="1:124" ht="15">
      <c r="A9" s="49" t="s">
        <v>1670</v>
      </c>
      <c r="B9" s="49" t="s">
        <v>1671</v>
      </c>
      <c r="C9" s="50">
        <v>32354.937000000002</v>
      </c>
      <c r="D9" s="50"/>
      <c r="E9" s="51"/>
      <c r="F9" s="50">
        <v>66261.232999999993</v>
      </c>
      <c r="G9" s="51">
        <v>0.91006789746879613</v>
      </c>
      <c r="H9" s="50">
        <v>237.50399999999999</v>
      </c>
      <c r="I9" s="50">
        <v>2399.2600000000002</v>
      </c>
      <c r="J9" s="50">
        <v>6360.4380000000001</v>
      </c>
      <c r="K9" s="50">
        <v>1337.4159999999999</v>
      </c>
      <c r="L9" s="50">
        <v>49967.603000000003</v>
      </c>
      <c r="M9" s="50"/>
      <c r="N9" s="50">
        <v>1136.74</v>
      </c>
      <c r="Q9" s="96">
        <f t="shared" si="10"/>
        <v>3.5843582928799409E-3</v>
      </c>
      <c r="R9" s="60">
        <v>3.6209105858322925E-2</v>
      </c>
      <c r="S9" s="99">
        <f t="shared" si="11"/>
        <v>9.4838451678072463E-2</v>
      </c>
      <c r="T9" s="97">
        <v>1.1518840284786129E-3</v>
      </c>
      <c r="U9" s="60">
        <v>2.0183989030207152E-2</v>
      </c>
      <c r="V9" s="101">
        <f t="shared" si="12"/>
        <v>0.70885410206598487</v>
      </c>
      <c r="W9" s="101">
        <f t="shared" si="13"/>
        <v>4.5246006514850098E-2</v>
      </c>
      <c r="X9" s="69"/>
      <c r="Y9" s="49" t="s">
        <v>1670</v>
      </c>
      <c r="Z9" s="62">
        <v>0</v>
      </c>
      <c r="AA9" s="62">
        <v>0</v>
      </c>
      <c r="AB9" s="62">
        <v>0</v>
      </c>
      <c r="AC9" s="62">
        <v>0</v>
      </c>
      <c r="AD9" s="62">
        <v>0</v>
      </c>
      <c r="AE9" s="84">
        <v>19.93</v>
      </c>
      <c r="AF9" s="64">
        <v>0</v>
      </c>
      <c r="AG9" s="63" t="s">
        <v>1672</v>
      </c>
      <c r="AH9" s="64" t="s">
        <v>1672</v>
      </c>
      <c r="AI9" s="64" t="s">
        <v>1672</v>
      </c>
      <c r="AJ9" s="64">
        <v>0</v>
      </c>
      <c r="AK9" s="86">
        <v>1315.5</v>
      </c>
      <c r="AL9" s="65">
        <v>8.1068504458895713E-2</v>
      </c>
      <c r="AM9" s="65" t="s">
        <v>1672</v>
      </c>
      <c r="AN9" s="65">
        <v>10.970954758997619</v>
      </c>
      <c r="AO9" s="65">
        <v>0</v>
      </c>
      <c r="AP9" s="65">
        <v>0</v>
      </c>
      <c r="AQ9" s="65">
        <v>79.8</v>
      </c>
      <c r="AR9" s="67">
        <v>0</v>
      </c>
      <c r="AS9" s="67">
        <v>0</v>
      </c>
      <c r="AT9" s="67">
        <v>0</v>
      </c>
      <c r="AU9" s="67">
        <v>0</v>
      </c>
      <c r="AV9" s="67" t="s">
        <v>1672</v>
      </c>
      <c r="AW9" s="67">
        <v>0.12</v>
      </c>
      <c r="AX9" s="68">
        <v>0.38708482145981693</v>
      </c>
      <c r="AY9" s="68">
        <v>52.175297398423005</v>
      </c>
      <c r="AZ9" s="68">
        <v>10.970954758997619</v>
      </c>
      <c r="BA9" s="68">
        <v>409.88915335883058</v>
      </c>
      <c r="BB9" s="68">
        <v>0</v>
      </c>
      <c r="BC9" s="68">
        <v>289.75</v>
      </c>
      <c r="BE9" s="31">
        <f t="shared" si="14"/>
        <v>0</v>
      </c>
      <c r="BF9" s="31">
        <f t="shared" si="15"/>
        <v>0</v>
      </c>
      <c r="BG9" s="31">
        <f t="shared" si="16"/>
        <v>0</v>
      </c>
      <c r="BH9" s="31">
        <f t="shared" si="17"/>
        <v>0</v>
      </c>
      <c r="BI9" s="31">
        <f t="shared" si="18"/>
        <v>0</v>
      </c>
      <c r="BJ9" s="31">
        <f t="shared" si="19"/>
        <v>1.753259320513046E-2</v>
      </c>
      <c r="BK9" s="32">
        <f t="shared" si="20"/>
        <v>0</v>
      </c>
      <c r="BL9" s="32">
        <f t="shared" si="21"/>
        <v>0</v>
      </c>
      <c r="BM9" s="32">
        <f t="shared" si="22"/>
        <v>0</v>
      </c>
      <c r="BN9" s="32">
        <f t="shared" si="23"/>
        <v>0</v>
      </c>
      <c r="BO9" s="32">
        <f t="shared" si="24"/>
        <v>0</v>
      </c>
      <c r="BP9" s="32">
        <f t="shared" si="25"/>
        <v>1.1572567165754701</v>
      </c>
      <c r="BQ9" s="33">
        <f t="shared" si="26"/>
        <v>3.3788961787757769E-5</v>
      </c>
      <c r="BR9" s="33">
        <f t="shared" si="27"/>
        <v>0</v>
      </c>
      <c r="BS9" s="33">
        <f t="shared" si="28"/>
        <v>8.2030981826130538E-3</v>
      </c>
      <c r="BT9" s="33">
        <f t="shared" si="29"/>
        <v>0</v>
      </c>
      <c r="BU9" s="33">
        <f t="shared" si="30"/>
        <v>0</v>
      </c>
      <c r="BV9" s="33">
        <f t="shared" si="31"/>
        <v>7.0200749511761695E-2</v>
      </c>
      <c r="BW9" s="29">
        <f t="shared" si="32"/>
        <v>0</v>
      </c>
      <c r="BX9" s="29">
        <f t="shared" si="33"/>
        <v>0</v>
      </c>
      <c r="BY9" s="29">
        <f t="shared" si="34"/>
        <v>0</v>
      </c>
      <c r="BZ9" s="29">
        <f t="shared" si="35"/>
        <v>0</v>
      </c>
      <c r="CA9" s="29">
        <f t="shared" si="36"/>
        <v>0</v>
      </c>
      <c r="CB9" s="29">
        <f t="shared" si="37"/>
        <v>1.0556503685979203E-4</v>
      </c>
      <c r="CC9" s="35">
        <f t="shared" si="38"/>
        <v>1.6133508726016226E-4</v>
      </c>
      <c r="CD9" s="35">
        <f t="shared" si="39"/>
        <v>8.2030981826130538E-3</v>
      </c>
      <c r="CE9" s="35">
        <f t="shared" si="40"/>
        <v>8.2030981826130538E-3</v>
      </c>
      <c r="CF9" s="35">
        <f t="shared" si="41"/>
        <v>8.2030981826130538E-3</v>
      </c>
      <c r="CG9" s="35">
        <f t="shared" si="42"/>
        <v>0</v>
      </c>
      <c r="CH9" s="35">
        <f t="shared" si="43"/>
        <v>0.25489557858437284</v>
      </c>
      <c r="CJ9" s="28">
        <f t="shared" si="44"/>
        <v>5.1620211681896212E-2</v>
      </c>
      <c r="CK9" s="28">
        <f t="shared" ref="CK9:CK38" si="78">IFERROR(J9/$J$39,0)</f>
        <v>1.1352879374945798E-2</v>
      </c>
      <c r="CL9" s="28">
        <f t="shared" si="45"/>
        <v>1.8143453636304669E-2</v>
      </c>
      <c r="CM9" s="28">
        <f t="shared" si="46"/>
        <v>2.0421771340157557E-2</v>
      </c>
      <c r="CN9" s="28">
        <f t="shared" si="47"/>
        <v>0</v>
      </c>
      <c r="CO9" s="28">
        <f t="shared" ref="CO9:CO38" si="79">IFERROR(N9/$N$39,0)</f>
        <v>1.1726198212918891E-2</v>
      </c>
      <c r="CQ9" s="27">
        <f>IFERROR(BE9*CJ9,0)</f>
        <v>0</v>
      </c>
      <c r="CR9" s="27">
        <f t="shared" si="49"/>
        <v>0</v>
      </c>
      <c r="CS9" s="27">
        <f t="shared" si="50"/>
        <v>0</v>
      </c>
      <c r="CT9" s="27">
        <f t="shared" si="51"/>
        <v>0</v>
      </c>
      <c r="CU9" s="27">
        <f t="shared" si="52"/>
        <v>0</v>
      </c>
      <c r="CV9" s="27">
        <f t="shared" si="53"/>
        <v>2.0559066310983469E-4</v>
      </c>
      <c r="CW9" s="26">
        <f t="shared" si="54"/>
        <v>0</v>
      </c>
      <c r="CX9" s="26">
        <f t="shared" si="55"/>
        <v>0</v>
      </c>
      <c r="CY9" s="26">
        <f t="shared" si="56"/>
        <v>0</v>
      </c>
      <c r="CZ9" s="26">
        <f t="shared" si="57"/>
        <v>0</v>
      </c>
      <c r="DA9" s="26">
        <f t="shared" si="58"/>
        <v>0</v>
      </c>
      <c r="DB9" s="26">
        <f t="shared" si="59"/>
        <v>1.3570221641795662E-2</v>
      </c>
      <c r="DC9" s="25">
        <f t="shared" si="60"/>
        <v>1.7441933599955584E-6</v>
      </c>
      <c r="DD9" s="25">
        <f t="shared" si="61"/>
        <v>0</v>
      </c>
      <c r="DE9" s="25">
        <f t="shared" si="62"/>
        <v>1.4883253155029505E-4</v>
      </c>
      <c r="DF9" s="25">
        <f t="shared" si="63"/>
        <v>0</v>
      </c>
      <c r="DG9" s="25">
        <f t="shared" si="64"/>
        <v>0</v>
      </c>
      <c r="DH9" s="25">
        <f t="shared" si="65"/>
        <v>8.2318790347038668E-4</v>
      </c>
      <c r="DI9" s="24">
        <f t="shared" si="66"/>
        <v>0</v>
      </c>
      <c r="DJ9" s="24">
        <f t="shared" si="67"/>
        <v>0</v>
      </c>
      <c r="DK9" s="24">
        <f t="shared" si="68"/>
        <v>0</v>
      </c>
      <c r="DL9" s="24">
        <f t="shared" si="69"/>
        <v>0</v>
      </c>
      <c r="DM9" s="24">
        <f t="shared" si="70"/>
        <v>0</v>
      </c>
      <c r="DN9" s="24">
        <f t="shared" si="71"/>
        <v>1.2378765465720101E-6</v>
      </c>
      <c r="DO9" s="23">
        <f t="shared" si="72"/>
        <v>8.3281513560867729E-6</v>
      </c>
      <c r="DP9" s="23">
        <f t="shared" si="73"/>
        <v>9.3128784168043102E-5</v>
      </c>
      <c r="DQ9" s="23">
        <f t="shared" si="74"/>
        <v>1.4883253155029505E-4</v>
      </c>
      <c r="DR9" s="23">
        <f t="shared" si="75"/>
        <v>1.6752179536618579E-4</v>
      </c>
      <c r="DS9" s="23">
        <f t="shared" si="76"/>
        <v>0</v>
      </c>
      <c r="DT9" s="23">
        <f t="shared" si="77"/>
        <v>2.9889560780769994E-3</v>
      </c>
    </row>
    <row r="10" spans="1:124" ht="15">
      <c r="A10" s="49" t="s">
        <v>1673</v>
      </c>
      <c r="B10" s="49" t="s">
        <v>1674</v>
      </c>
      <c r="C10" s="52">
        <v>0</v>
      </c>
      <c r="D10" s="52">
        <v>0</v>
      </c>
      <c r="E10" s="51"/>
      <c r="F10" s="52">
        <v>86347.407000000007</v>
      </c>
      <c r="G10" s="51">
        <v>0.45143683353456104</v>
      </c>
      <c r="H10" s="52">
        <v>393</v>
      </c>
      <c r="I10" s="52">
        <v>0</v>
      </c>
      <c r="J10" s="52">
        <v>11497</v>
      </c>
      <c r="K10" s="52">
        <v>5720.8</v>
      </c>
      <c r="L10" s="52">
        <v>21369.599999999999</v>
      </c>
      <c r="M10" s="52">
        <v>0</v>
      </c>
      <c r="N10" s="52">
        <v>3425.1</v>
      </c>
      <c r="Q10" s="96">
        <f t="shared" si="10"/>
        <v>4.5513816066300632E-3</v>
      </c>
      <c r="R10" s="60">
        <v>0</v>
      </c>
      <c r="S10" s="99">
        <f t="shared" si="11"/>
        <v>0.13155040081284664</v>
      </c>
      <c r="T10" s="97">
        <v>1.5977781475244532E-3</v>
      </c>
      <c r="U10" s="60">
        <v>6.6253292354222046E-2</v>
      </c>
      <c r="V10" s="101">
        <f t="shared" si="12"/>
        <v>0.23263494177653762</v>
      </c>
      <c r="W10" s="101">
        <f t="shared" si="13"/>
        <v>1.4849038836800273E-2</v>
      </c>
      <c r="X10" s="69"/>
      <c r="Y10" s="49" t="s">
        <v>1673</v>
      </c>
      <c r="Z10" s="62">
        <v>0</v>
      </c>
      <c r="AA10" s="62">
        <v>31.257866492736717</v>
      </c>
      <c r="AB10" s="62">
        <v>15.5536229130772</v>
      </c>
      <c r="AC10" s="62">
        <v>58.099339288787206</v>
      </c>
      <c r="AD10" s="62">
        <v>0</v>
      </c>
      <c r="AE10" s="84">
        <v>1085.6300000000001</v>
      </c>
      <c r="AF10" s="64">
        <v>0</v>
      </c>
      <c r="AG10" s="64">
        <v>121.64742511376167</v>
      </c>
      <c r="AH10" s="64">
        <v>60.530624475150709</v>
      </c>
      <c r="AI10" s="64">
        <v>226.10740329747247</v>
      </c>
      <c r="AJ10" s="64">
        <v>0</v>
      </c>
      <c r="AK10" s="86">
        <v>2926.83</v>
      </c>
      <c r="AL10" s="65">
        <v>0</v>
      </c>
      <c r="AM10" s="65">
        <v>0.15391929487818898</v>
      </c>
      <c r="AN10" s="65">
        <v>41.805403454443045</v>
      </c>
      <c r="AO10" s="65">
        <v>0</v>
      </c>
      <c r="AP10" s="65">
        <v>0</v>
      </c>
      <c r="AQ10" s="65">
        <v>180.12</v>
      </c>
      <c r="AR10" s="67">
        <v>0</v>
      </c>
      <c r="AS10" s="67">
        <v>0</v>
      </c>
      <c r="AT10" s="67">
        <v>0</v>
      </c>
      <c r="AU10" s="67">
        <v>0</v>
      </c>
      <c r="AV10" s="67">
        <v>0</v>
      </c>
      <c r="AW10" s="67">
        <v>30.75</v>
      </c>
      <c r="AX10" s="68">
        <v>0</v>
      </c>
      <c r="AY10" s="68">
        <v>84.015648775648813</v>
      </c>
      <c r="AZ10" s="68">
        <v>41.805403454443045</v>
      </c>
      <c r="BA10" s="68">
        <v>156.16080786954029</v>
      </c>
      <c r="BB10" s="68">
        <v>0</v>
      </c>
      <c r="BC10" s="68">
        <v>914.32</v>
      </c>
      <c r="BE10" s="31">
        <f t="shared" si="14"/>
        <v>0</v>
      </c>
      <c r="BF10" s="31">
        <f t="shared" si="15"/>
        <v>2.7187845953498056E-3</v>
      </c>
      <c r="BG10" s="31">
        <f t="shared" si="16"/>
        <v>2.7187845953498112E-3</v>
      </c>
      <c r="BH10" s="31">
        <f t="shared" si="17"/>
        <v>2.7187845953498056E-3</v>
      </c>
      <c r="BI10" s="31">
        <f t="shared" si="18"/>
        <v>0</v>
      </c>
      <c r="BJ10" s="31">
        <f t="shared" si="19"/>
        <v>0.31696300837931746</v>
      </c>
      <c r="BK10" s="32">
        <f t="shared" si="20"/>
        <v>0</v>
      </c>
      <c r="BL10" s="32">
        <f t="shared" si="21"/>
        <v>1.058079717437259E-2</v>
      </c>
      <c r="BM10" s="32">
        <f t="shared" si="22"/>
        <v>1.0580797174372589E-2</v>
      </c>
      <c r="BN10" s="32">
        <f t="shared" si="23"/>
        <v>1.0580797174372589E-2</v>
      </c>
      <c r="BO10" s="32">
        <f t="shared" si="24"/>
        <v>0</v>
      </c>
      <c r="BP10" s="32">
        <f t="shared" si="25"/>
        <v>0.85452395550494875</v>
      </c>
      <c r="BQ10" s="33">
        <f t="shared" si="26"/>
        <v>0</v>
      </c>
      <c r="BR10" s="33">
        <f t="shared" si="27"/>
        <v>1.3387778975227361E-5</v>
      </c>
      <c r="BS10" s="33">
        <f t="shared" si="28"/>
        <v>7.3076149235147261E-3</v>
      </c>
      <c r="BT10" s="33">
        <f t="shared" si="29"/>
        <v>0</v>
      </c>
      <c r="BU10" s="33">
        <f t="shared" si="30"/>
        <v>0</v>
      </c>
      <c r="BV10" s="33">
        <f t="shared" si="31"/>
        <v>5.2588245598668655E-2</v>
      </c>
      <c r="BW10" s="29">
        <f t="shared" si="32"/>
        <v>0</v>
      </c>
      <c r="BX10" s="29">
        <f t="shared" si="33"/>
        <v>0</v>
      </c>
      <c r="BY10" s="29">
        <f t="shared" si="34"/>
        <v>0</v>
      </c>
      <c r="BZ10" s="29">
        <f t="shared" si="35"/>
        <v>0</v>
      </c>
      <c r="CA10" s="29">
        <f t="shared" si="36"/>
        <v>0</v>
      </c>
      <c r="CB10" s="29">
        <f t="shared" si="37"/>
        <v>8.9778400630638518E-3</v>
      </c>
      <c r="CC10" s="35">
        <f t="shared" si="38"/>
        <v>0</v>
      </c>
      <c r="CD10" s="35">
        <f t="shared" si="39"/>
        <v>7.307614923514727E-3</v>
      </c>
      <c r="CE10" s="35">
        <f t="shared" si="40"/>
        <v>7.3076149235147261E-3</v>
      </c>
      <c r="CF10" s="35">
        <f t="shared" si="41"/>
        <v>7.307614923514727E-3</v>
      </c>
      <c r="CG10" s="35">
        <f t="shared" si="42"/>
        <v>0</v>
      </c>
      <c r="CH10" s="35">
        <f t="shared" si="43"/>
        <v>0.26694695045400135</v>
      </c>
      <c r="CJ10" s="28">
        <f t="shared" si="44"/>
        <v>0</v>
      </c>
      <c r="CK10" s="28">
        <f t="shared" si="78"/>
        <v>2.0521236772334205E-2</v>
      </c>
      <c r="CL10" s="28">
        <f t="shared" si="45"/>
        <v>7.7608664441409236E-2</v>
      </c>
      <c r="CM10" s="28">
        <f t="shared" si="46"/>
        <v>8.7337606494878473E-3</v>
      </c>
      <c r="CN10" s="28">
        <f t="shared" si="47"/>
        <v>0</v>
      </c>
      <c r="CO10" s="28">
        <f t="shared" si="79"/>
        <v>3.5332091330531598E-2</v>
      </c>
      <c r="CQ10" s="27">
        <f t="shared" si="48"/>
        <v>0</v>
      </c>
      <c r="CR10" s="27">
        <f>IFERROR(BF10*CK10,0)</f>
        <v>5.57928224141482E-5</v>
      </c>
      <c r="CS10" s="27">
        <f t="shared" si="50"/>
        <v>2.1100124134897609E-4</v>
      </c>
      <c r="CT10" s="27">
        <f t="shared" si="51"/>
        <v>2.3745213913299872E-5</v>
      </c>
      <c r="CU10" s="27">
        <f t="shared" si="52"/>
        <v>0</v>
      </c>
      <c r="CV10" s="27">
        <f t="shared" si="53"/>
        <v>1.1198965960458097E-2</v>
      </c>
      <c r="CW10" s="26">
        <f t="shared" si="54"/>
        <v>0</v>
      </c>
      <c r="CX10" s="26">
        <f t="shared" si="55"/>
        <v>2.1713104405534465E-4</v>
      </c>
      <c r="CY10" s="26">
        <f t="shared" si="56"/>
        <v>8.2116153742849325E-4</v>
      </c>
      <c r="CZ10" s="26">
        <f t="shared" si="57"/>
        <v>9.2410150001747519E-5</v>
      </c>
      <c r="DA10" s="26">
        <f t="shared" si="58"/>
        <v>0</v>
      </c>
      <c r="DB10" s="26">
        <f t="shared" si="59"/>
        <v>3.0192118440027969E-2</v>
      </c>
      <c r="DC10" s="25">
        <f t="shared" si="60"/>
        <v>0</v>
      </c>
      <c r="DD10" s="25">
        <f t="shared" si="61"/>
        <v>2.7473378220631847E-7</v>
      </c>
      <c r="DE10" s="25">
        <f t="shared" si="62"/>
        <v>5.6713423446608875E-4</v>
      </c>
      <c r="DF10" s="25">
        <f t="shared" si="63"/>
        <v>0</v>
      </c>
      <c r="DG10" s="25">
        <f t="shared" si="64"/>
        <v>0</v>
      </c>
      <c r="DH10" s="25">
        <f t="shared" si="65"/>
        <v>1.8580526964045872E-3</v>
      </c>
      <c r="DI10" s="24">
        <f t="shared" si="66"/>
        <v>0</v>
      </c>
      <c r="DJ10" s="24">
        <f t="shared" si="67"/>
        <v>0</v>
      </c>
      <c r="DK10" s="24">
        <f t="shared" si="68"/>
        <v>0</v>
      </c>
      <c r="DL10" s="24">
        <f t="shared" si="69"/>
        <v>0</v>
      </c>
      <c r="DM10" s="24">
        <f t="shared" si="70"/>
        <v>0</v>
      </c>
      <c r="DN10" s="24">
        <f t="shared" si="71"/>
        <v>3.1720586505907758E-4</v>
      </c>
      <c r="DO10" s="23">
        <f t="shared" si="72"/>
        <v>0</v>
      </c>
      <c r="DP10" s="23">
        <f t="shared" si="73"/>
        <v>1.4996129608648863E-4</v>
      </c>
      <c r="DQ10" s="23">
        <f t="shared" si="74"/>
        <v>5.6713423446608875E-4</v>
      </c>
      <c r="DR10" s="23">
        <f t="shared" si="75"/>
        <v>6.3822959660603072E-5</v>
      </c>
      <c r="DS10" s="23">
        <f t="shared" si="76"/>
        <v>0</v>
      </c>
      <c r="DT10" s="23">
        <f t="shared" si="77"/>
        <v>9.4317940338476697E-3</v>
      </c>
    </row>
    <row r="11" spans="1:124" ht="15">
      <c r="A11" s="49" t="s">
        <v>1675</v>
      </c>
      <c r="B11" s="49" t="s">
        <v>1676</v>
      </c>
      <c r="C11" s="50">
        <v>0</v>
      </c>
      <c r="D11" s="50">
        <v>0</v>
      </c>
      <c r="E11" s="51"/>
      <c r="F11" s="50">
        <v>73901.107999999993</v>
      </c>
      <c r="G11" s="51">
        <v>0.98204806347423113</v>
      </c>
      <c r="H11" s="50">
        <v>3271.4270000000001</v>
      </c>
      <c r="I11" s="50">
        <v>600</v>
      </c>
      <c r="J11" s="50">
        <v>1200</v>
      </c>
      <c r="K11" s="50">
        <v>2094.6669999999999</v>
      </c>
      <c r="L11" s="50">
        <v>65408.345999999998</v>
      </c>
      <c r="M11" s="50">
        <v>0</v>
      </c>
      <c r="N11" s="50">
        <v>5844.26</v>
      </c>
      <c r="Q11" s="96">
        <f t="shared" si="10"/>
        <v>4.4267631278275293E-2</v>
      </c>
      <c r="R11" s="60">
        <v>8.1189581081788382E-3</v>
      </c>
      <c r="S11" s="99">
        <f t="shared" si="11"/>
        <v>1.6043061221761384E-2</v>
      </c>
      <c r="T11" s="97">
        <v>1.9485499459629213E-4</v>
      </c>
      <c r="U11" s="60">
        <v>2.8344189372641073E-2</v>
      </c>
      <c r="V11" s="101">
        <f t="shared" si="12"/>
        <v>0.83197460638885146</v>
      </c>
      <c r="W11" s="101">
        <f t="shared" si="13"/>
        <v>5.3104762109926693E-2</v>
      </c>
      <c r="X11" s="69"/>
      <c r="Y11" s="49" t="s">
        <v>1675</v>
      </c>
      <c r="Z11" s="62">
        <v>4.1980388951522299E-2</v>
      </c>
      <c r="AA11" s="62">
        <v>3.8276665621846968</v>
      </c>
      <c r="AB11" s="62">
        <v>6.6814056956764443</v>
      </c>
      <c r="AC11" s="62">
        <v>208.63444906000598</v>
      </c>
      <c r="AD11" s="62">
        <v>0</v>
      </c>
      <c r="AE11" s="84">
        <v>1405.59</v>
      </c>
      <c r="AF11" s="64">
        <v>0.16404486481706515</v>
      </c>
      <c r="AG11" s="64">
        <v>14.957199288541112</v>
      </c>
      <c r="AH11" s="64">
        <v>26.108626468442125</v>
      </c>
      <c r="AI11" s="64">
        <v>815.27138854654254</v>
      </c>
      <c r="AJ11" s="64">
        <v>0</v>
      </c>
      <c r="AK11" s="86">
        <v>1759.96</v>
      </c>
      <c r="AL11" s="65">
        <v>0.32331563668380087</v>
      </c>
      <c r="AM11" s="65">
        <v>9.0994116082806222</v>
      </c>
      <c r="AN11" s="65">
        <v>9.3316299183024434</v>
      </c>
      <c r="AO11" s="65">
        <v>0</v>
      </c>
      <c r="AP11" s="65">
        <v>0</v>
      </c>
      <c r="AQ11" s="65">
        <v>3845.69</v>
      </c>
      <c r="AR11" s="67">
        <v>0</v>
      </c>
      <c r="AS11" s="67">
        <v>0</v>
      </c>
      <c r="AT11" s="67">
        <v>0</v>
      </c>
      <c r="AU11" s="67">
        <v>0</v>
      </c>
      <c r="AV11" s="67">
        <v>0</v>
      </c>
      <c r="AW11" s="67">
        <v>711.06</v>
      </c>
      <c r="AX11" s="68">
        <v>5.8632190794146617E-2</v>
      </c>
      <c r="AY11" s="68">
        <v>5.3459360852884643</v>
      </c>
      <c r="AZ11" s="68">
        <v>9.3316299183024434</v>
      </c>
      <c r="BA11" s="68">
        <v>291.39069763369451</v>
      </c>
      <c r="BB11" s="68">
        <v>0</v>
      </c>
      <c r="BC11" s="68">
        <v>1044.0899999999999</v>
      </c>
      <c r="BE11" s="31">
        <f>IFERROR(Z11/I11,0)</f>
        <v>6.9967314919203836E-5</v>
      </c>
      <c r="BF11" s="31">
        <f t="shared" si="15"/>
        <v>3.189722135153914E-3</v>
      </c>
      <c r="BG11" s="31">
        <f t="shared" si="16"/>
        <v>3.1897221351539144E-3</v>
      </c>
      <c r="BH11" s="31">
        <f t="shared" si="17"/>
        <v>3.1897221351539144E-3</v>
      </c>
      <c r="BI11" s="31">
        <f t="shared" si="18"/>
        <v>0</v>
      </c>
      <c r="BJ11" s="31">
        <f t="shared" si="19"/>
        <v>0.24050778028356026</v>
      </c>
      <c r="BK11" s="32">
        <f t="shared" si="20"/>
        <v>2.7340810802844193E-4</v>
      </c>
      <c r="BL11" s="32">
        <f t="shared" si="21"/>
        <v>1.2464332740450926E-2</v>
      </c>
      <c r="BM11" s="32">
        <f t="shared" si="22"/>
        <v>1.246433274045093E-2</v>
      </c>
      <c r="BN11" s="32">
        <f t="shared" si="23"/>
        <v>1.246433274045093E-2</v>
      </c>
      <c r="BO11" s="32">
        <f t="shared" si="24"/>
        <v>0</v>
      </c>
      <c r="BP11" s="32">
        <f t="shared" si="25"/>
        <v>0.30114334406751236</v>
      </c>
      <c r="BQ11" s="33">
        <f t="shared" si="26"/>
        <v>5.388593944730014E-4</v>
      </c>
      <c r="BR11" s="33">
        <f t="shared" si="27"/>
        <v>7.5828430069005189E-3</v>
      </c>
      <c r="BS11" s="33">
        <f t="shared" si="28"/>
        <v>4.4549467377403874E-3</v>
      </c>
      <c r="BT11" s="33">
        <f t="shared" si="29"/>
        <v>0</v>
      </c>
      <c r="BU11" s="33">
        <f t="shared" si="30"/>
        <v>0</v>
      </c>
      <c r="BV11" s="33">
        <f t="shared" si="31"/>
        <v>0.65802856135763976</v>
      </c>
      <c r="BW11" s="29">
        <f t="shared" si="32"/>
        <v>0</v>
      </c>
      <c r="BX11" s="29">
        <f t="shared" si="33"/>
        <v>0</v>
      </c>
      <c r="BY11" s="29">
        <f t="shared" si="34"/>
        <v>0</v>
      </c>
      <c r="BZ11" s="29">
        <f t="shared" si="35"/>
        <v>0</v>
      </c>
      <c r="CA11" s="29">
        <f t="shared" si="36"/>
        <v>0</v>
      </c>
      <c r="CB11" s="29">
        <f t="shared" si="37"/>
        <v>0.12166809827078191</v>
      </c>
      <c r="CC11" s="35">
        <f t="shared" si="38"/>
        <v>9.7720317990244358E-5</v>
      </c>
      <c r="CD11" s="35">
        <f t="shared" si="39"/>
        <v>4.4549467377403866E-3</v>
      </c>
      <c r="CE11" s="35">
        <f t="shared" si="40"/>
        <v>4.4549467377403874E-3</v>
      </c>
      <c r="CF11" s="35">
        <f t="shared" si="41"/>
        <v>4.4549467377403874E-3</v>
      </c>
      <c r="CG11" s="35">
        <f t="shared" si="42"/>
        <v>0</v>
      </c>
      <c r="CH11" s="35">
        <f t="shared" si="43"/>
        <v>0.17865221602050557</v>
      </c>
      <c r="CJ11" s="28">
        <f t="shared" si="44"/>
        <v>1.290903320571248E-2</v>
      </c>
      <c r="CK11" s="28">
        <f t="shared" si="78"/>
        <v>2.1419052036880095E-3</v>
      </c>
      <c r="CL11" s="28">
        <f t="shared" si="45"/>
        <v>2.8416359306302149E-2</v>
      </c>
      <c r="CM11" s="28">
        <f t="shared" si="46"/>
        <v>2.6732406710602251E-2</v>
      </c>
      <c r="CN11" s="28">
        <f t="shared" si="47"/>
        <v>0</v>
      </c>
      <c r="CO11" s="28">
        <f t="shared" si="79"/>
        <v>6.0287269883907806E-2</v>
      </c>
      <c r="CQ11" s="27">
        <f>IFERROR(BE11*CJ11,0)</f>
        <v>9.0321039160654451E-7</v>
      </c>
      <c r="CR11" s="27">
        <f t="shared" si="49"/>
        <v>6.8320824396049964E-6</v>
      </c>
      <c r="CS11" s="27">
        <f t="shared" si="50"/>
        <v>9.0640290279798895E-5</v>
      </c>
      <c r="CT11" s="27">
        <f t="shared" si="51"/>
        <v>8.5268949410745047E-5</v>
      </c>
      <c r="CU11" s="27">
        <f t="shared" si="52"/>
        <v>0</v>
      </c>
      <c r="CV11" s="27">
        <f t="shared" si="53"/>
        <v>1.4499557459134598E-2</v>
      </c>
      <c r="CW11" s="26">
        <f t="shared" si="54"/>
        <v>3.5294343452501818E-6</v>
      </c>
      <c r="CX11" s="26">
        <f t="shared" si="55"/>
        <v>2.6697419157270665E-5</v>
      </c>
      <c r="CY11" s="26">
        <f t="shared" si="56"/>
        <v>3.5419095766595933E-4</v>
      </c>
      <c r="CZ11" s="26">
        <f t="shared" si="57"/>
        <v>3.3320161219400977E-4</v>
      </c>
      <c r="DA11" s="26">
        <f t="shared" si="58"/>
        <v>0</v>
      </c>
      <c r="DB11" s="26">
        <f t="shared" si="59"/>
        <v>1.8155110057540624E-2</v>
      </c>
      <c r="DC11" s="25">
        <f t="shared" si="60"/>
        <v>6.9561538164620952E-6</v>
      </c>
      <c r="DD11" s="25">
        <f t="shared" si="61"/>
        <v>1.6241730895229453E-5</v>
      </c>
      <c r="DE11" s="25">
        <f t="shared" si="62"/>
        <v>1.2659336719006946E-4</v>
      </c>
      <c r="DF11" s="25">
        <f t="shared" si="63"/>
        <v>0</v>
      </c>
      <c r="DG11" s="25">
        <f t="shared" si="64"/>
        <v>0</v>
      </c>
      <c r="DH11" s="25">
        <f t="shared" si="65"/>
        <v>3.9670745469887615E-2</v>
      </c>
      <c r="DI11" s="24">
        <f t="shared" si="66"/>
        <v>0</v>
      </c>
      <c r="DJ11" s="24">
        <f t="shared" si="67"/>
        <v>0</v>
      </c>
      <c r="DK11" s="24">
        <f t="shared" si="68"/>
        <v>0</v>
      </c>
      <c r="DL11" s="24">
        <f t="shared" si="69"/>
        <v>0</v>
      </c>
      <c r="DM11" s="24">
        <f t="shared" si="70"/>
        <v>0</v>
      </c>
      <c r="DN11" s="24">
        <f t="shared" si="71"/>
        <v>7.3350374767124455E-3</v>
      </c>
      <c r="DO11" s="23">
        <f t="shared" si="72"/>
        <v>1.2614748298088472E-6</v>
      </c>
      <c r="DP11" s="23">
        <f t="shared" si="73"/>
        <v>9.5420735997190566E-6</v>
      </c>
      <c r="DQ11" s="23">
        <f t="shared" si="74"/>
        <v>1.2659336719006946E-4</v>
      </c>
      <c r="DR11" s="23">
        <f t="shared" si="75"/>
        <v>1.1909144806734674E-4</v>
      </c>
      <c r="DS11" s="23">
        <f t="shared" si="76"/>
        <v>0</v>
      </c>
      <c r="DT11" s="23">
        <f t="shared" si="77"/>
        <v>1.0770454362586418E-2</v>
      </c>
    </row>
    <row r="12" spans="1:124" ht="15">
      <c r="A12" s="49" t="s">
        <v>1677</v>
      </c>
      <c r="B12" s="49" t="s">
        <v>1678</v>
      </c>
      <c r="C12" s="52">
        <v>546.71199999999999</v>
      </c>
      <c r="D12" s="52">
        <v>546.71199999999999</v>
      </c>
      <c r="E12" s="51">
        <v>1</v>
      </c>
      <c r="F12" s="52">
        <v>591362.55500000005</v>
      </c>
      <c r="G12" s="51">
        <v>0.98533432675662036</v>
      </c>
      <c r="H12" s="52">
        <v>3504.4</v>
      </c>
      <c r="I12" s="52">
        <v>17668.431</v>
      </c>
      <c r="J12" s="52">
        <v>60884.712</v>
      </c>
      <c r="K12" s="52">
        <v>15519.565000000001</v>
      </c>
      <c r="L12" s="52">
        <v>485112.717</v>
      </c>
      <c r="M12" s="52">
        <v>546.71199999999999</v>
      </c>
      <c r="N12" s="52">
        <v>13884.97</v>
      </c>
      <c r="Q12" s="96">
        <f t="shared" si="10"/>
        <v>5.9259754787822161E-3</v>
      </c>
      <c r="R12" s="60">
        <v>2.9877493680674452E-2</v>
      </c>
      <c r="S12" s="99">
        <f t="shared" si="11"/>
        <v>0.10172117755409792</v>
      </c>
      <c r="T12" s="97">
        <v>1.2354798893210275E-3</v>
      </c>
      <c r="U12" s="60">
        <v>2.6243739764686316E-2</v>
      </c>
      <c r="V12" s="101">
        <f t="shared" si="12"/>
        <v>0.77111063276571501</v>
      </c>
      <c r="W12" s="101">
        <f t="shared" si="13"/>
        <v>4.9219827623343509E-2</v>
      </c>
      <c r="X12" s="69"/>
      <c r="Y12" s="49" t="s">
        <v>1677</v>
      </c>
      <c r="Z12" s="62">
        <v>10.754012953385866</v>
      </c>
      <c r="AA12" s="62">
        <v>211.12302471013234</v>
      </c>
      <c r="AB12" s="62">
        <v>53.815439005205526</v>
      </c>
      <c r="AC12" s="62">
        <v>1682.1704624042638</v>
      </c>
      <c r="AD12" s="62">
        <v>10.750500000000001</v>
      </c>
      <c r="AE12" s="84">
        <v>2492.77</v>
      </c>
      <c r="AF12" s="64">
        <v>18.324622509937662</v>
      </c>
      <c r="AG12" s="64">
        <v>359.74940217561794</v>
      </c>
      <c r="AH12" s="64">
        <v>91.70042934219093</v>
      </c>
      <c r="AI12" s="64">
        <v>2866.3847490736216</v>
      </c>
      <c r="AJ12" s="64">
        <v>0</v>
      </c>
      <c r="AK12" s="86">
        <v>13286.42</v>
      </c>
      <c r="AL12" s="65">
        <v>6.5318587334045501</v>
      </c>
      <c r="AM12" s="65">
        <v>4.3756579413453052</v>
      </c>
      <c r="AN12" s="65">
        <v>162.97362393870202</v>
      </c>
      <c r="AO12" s="65">
        <v>0</v>
      </c>
      <c r="AP12" s="65">
        <v>0</v>
      </c>
      <c r="AQ12" s="65">
        <v>915.57</v>
      </c>
      <c r="AR12" s="67">
        <v>0</v>
      </c>
      <c r="AS12" s="67">
        <v>0</v>
      </c>
      <c r="AT12" s="67">
        <v>0</v>
      </c>
      <c r="AU12" s="67">
        <v>0</v>
      </c>
      <c r="AV12" s="67">
        <v>0</v>
      </c>
      <c r="AW12" s="67">
        <v>270.29000000000002</v>
      </c>
      <c r="AX12" s="68">
        <v>32.567242696422277</v>
      </c>
      <c r="AY12" s="68">
        <v>639.36084272363166</v>
      </c>
      <c r="AZ12" s="68">
        <v>162.97362393870202</v>
      </c>
      <c r="BA12" s="68">
        <v>5094.2521590160532</v>
      </c>
      <c r="BB12" s="68">
        <v>10.8</v>
      </c>
      <c r="BC12" s="68">
        <v>3862.41</v>
      </c>
      <c r="BE12" s="31">
        <f t="shared" si="14"/>
        <v>6.0865692903834328E-4</v>
      </c>
      <c r="BF12" s="31">
        <f t="shared" si="15"/>
        <v>3.4675868173628275E-3</v>
      </c>
      <c r="BG12" s="31">
        <f t="shared" si="16"/>
        <v>3.4675868173628271E-3</v>
      </c>
      <c r="BH12" s="31">
        <f t="shared" si="17"/>
        <v>3.4675868173628271E-3</v>
      </c>
      <c r="BI12" s="31">
        <f t="shared" si="18"/>
        <v>1.9663918114107611E-2</v>
      </c>
      <c r="BJ12" s="31">
        <f t="shared" si="19"/>
        <v>0.17953009621194718</v>
      </c>
      <c r="BK12" s="32">
        <f t="shared" si="20"/>
        <v>1.0371392066413629E-3</v>
      </c>
      <c r="BL12" s="32">
        <f t="shared" si="21"/>
        <v>5.9086984295108093E-3</v>
      </c>
      <c r="BM12" s="32">
        <f t="shared" si="22"/>
        <v>5.9086984295108093E-3</v>
      </c>
      <c r="BN12" s="32">
        <f t="shared" si="23"/>
        <v>5.9086984295108093E-3</v>
      </c>
      <c r="BO12" s="32">
        <f t="shared" si="24"/>
        <v>0</v>
      </c>
      <c r="BP12" s="32">
        <f t="shared" si="25"/>
        <v>0.95689223671351109</v>
      </c>
      <c r="BQ12" s="33">
        <f t="shared" si="26"/>
        <v>3.696909325680673E-4</v>
      </c>
      <c r="BR12" s="33">
        <f t="shared" si="27"/>
        <v>7.1867925421825185E-5</v>
      </c>
      <c r="BS12" s="33">
        <f t="shared" si="28"/>
        <v>1.0501172161636103E-2</v>
      </c>
      <c r="BT12" s="33">
        <f t="shared" si="29"/>
        <v>0</v>
      </c>
      <c r="BU12" s="33">
        <f t="shared" si="30"/>
        <v>0</v>
      </c>
      <c r="BV12" s="33">
        <f t="shared" si="31"/>
        <v>6.5939645530382854E-2</v>
      </c>
      <c r="BW12" s="29">
        <f t="shared" si="32"/>
        <v>0</v>
      </c>
      <c r="BX12" s="29">
        <f t="shared" si="33"/>
        <v>0</v>
      </c>
      <c r="BY12" s="29">
        <f t="shared" si="34"/>
        <v>0</v>
      </c>
      <c r="BZ12" s="29">
        <f t="shared" si="35"/>
        <v>0</v>
      </c>
      <c r="CA12" s="29">
        <f t="shared" si="36"/>
        <v>0</v>
      </c>
      <c r="CB12" s="29">
        <f t="shared" si="37"/>
        <v>1.9466372631701763E-2</v>
      </c>
      <c r="CC12" s="35">
        <f t="shared" si="38"/>
        <v>1.8432447508452943E-3</v>
      </c>
      <c r="CD12" s="35">
        <f t="shared" si="39"/>
        <v>1.0501172161636105E-2</v>
      </c>
      <c r="CE12" s="35">
        <f t="shared" si="40"/>
        <v>1.0501172161636103E-2</v>
      </c>
      <c r="CF12" s="35">
        <f t="shared" si="41"/>
        <v>1.0501172161636103E-2</v>
      </c>
      <c r="CG12" s="35">
        <f t="shared" si="42"/>
        <v>1.9754459386294797E-2</v>
      </c>
      <c r="CH12" s="35">
        <f t="shared" si="43"/>
        <v>0.27817200901406341</v>
      </c>
      <c r="CJ12" s="28">
        <f t="shared" si="44"/>
        <v>0.38013727078639958</v>
      </c>
      <c r="CK12" s="28">
        <f t="shared" si="78"/>
        <v>0.1086744012148715</v>
      </c>
      <c r="CL12" s="28">
        <f t="shared" si="45"/>
        <v>0.210539209963928</v>
      </c>
      <c r="CM12" s="28">
        <f t="shared" si="46"/>
        <v>0.19826568388274626</v>
      </c>
      <c r="CN12" s="28">
        <f t="shared" si="47"/>
        <v>1.0592280921196283E-2</v>
      </c>
      <c r="CO12" s="28">
        <f t="shared" si="79"/>
        <v>0.14323232260713303</v>
      </c>
      <c r="CQ12" s="27">
        <f t="shared" si="48"/>
        <v>2.313731838498671E-4</v>
      </c>
      <c r="CR12" s="27">
        <f t="shared" si="49"/>
        <v>3.7683792103748726E-4</v>
      </c>
      <c r="CS12" s="27">
        <f t="shared" si="50"/>
        <v>7.3006298900890111E-4</v>
      </c>
      <c r="CT12" s="27">
        <f t="shared" si="51"/>
        <v>6.875034717672365E-4</v>
      </c>
      <c r="CU12" s="27">
        <f t="shared" si="52"/>
        <v>2.0828574467602804E-4</v>
      </c>
      <c r="CV12" s="27">
        <f t="shared" si="53"/>
        <v>2.5714512658319252E-2</v>
      </c>
      <c r="CW12" s="26">
        <f t="shared" si="54"/>
        <v>3.942552674382194E-4</v>
      </c>
      <c r="CX12" s="26">
        <f t="shared" si="55"/>
        <v>6.4212426378633879E-4</v>
      </c>
      <c r="CY12" s="26">
        <f t="shared" si="56"/>
        <v>1.244012699264308E-3</v>
      </c>
      <c r="CZ12" s="26">
        <f t="shared" si="57"/>
        <v>1.1714921349838695E-3</v>
      </c>
      <c r="DA12" s="26">
        <f t="shared" si="58"/>
        <v>0</v>
      </c>
      <c r="DB12" s="26">
        <f t="shared" si="59"/>
        <v>0.13705789754921072</v>
      </c>
      <c r="DC12" s="25">
        <f t="shared" si="60"/>
        <v>1.4053330214090399E-4</v>
      </c>
      <c r="DD12" s="25">
        <f t="shared" si="61"/>
        <v>7.8102037617718933E-6</v>
      </c>
      <c r="DE12" s="25">
        <f t="shared" si="62"/>
        <v>2.2109084906060594E-3</v>
      </c>
      <c r="DF12" s="25">
        <f t="shared" si="63"/>
        <v>0</v>
      </c>
      <c r="DG12" s="25">
        <f t="shared" si="64"/>
        <v>0</v>
      </c>
      <c r="DH12" s="25">
        <f t="shared" si="65"/>
        <v>9.4446885812077951E-3</v>
      </c>
      <c r="DI12" s="24">
        <f t="shared" si="66"/>
        <v>0</v>
      </c>
      <c r="DJ12" s="24">
        <f t="shared" si="67"/>
        <v>0</v>
      </c>
      <c r="DK12" s="24">
        <f t="shared" si="68"/>
        <v>0</v>
      </c>
      <c r="DL12" s="24">
        <f t="shared" si="69"/>
        <v>0</v>
      </c>
      <c r="DM12" s="24">
        <f t="shared" si="70"/>
        <v>0</v>
      </c>
      <c r="DN12" s="24">
        <f t="shared" si="71"/>
        <v>2.7882137647745721E-3</v>
      </c>
      <c r="DO12" s="23">
        <f t="shared" si="72"/>
        <v>7.0068602897768728E-4</v>
      </c>
      <c r="DP12" s="23">
        <f t="shared" si="73"/>
        <v>1.1412085967200814E-3</v>
      </c>
      <c r="DQ12" s="23">
        <f t="shared" si="74"/>
        <v>2.2109084906060594E-3</v>
      </c>
      <c r="DR12" s="23">
        <f t="shared" si="75"/>
        <v>2.0820220801972388E-3</v>
      </c>
      <c r="DS12" s="23">
        <f t="shared" si="76"/>
        <v>2.0924478326599721E-4</v>
      </c>
      <c r="DT12" s="23">
        <f t="shared" si="77"/>
        <v>3.9843222935376649E-2</v>
      </c>
    </row>
    <row r="13" spans="1:124" ht="15">
      <c r="A13" s="49" t="s">
        <v>1679</v>
      </c>
      <c r="B13" s="49" t="s">
        <v>1680</v>
      </c>
      <c r="C13" s="50">
        <v>0</v>
      </c>
      <c r="D13" s="50">
        <v>0</v>
      </c>
      <c r="E13" s="51"/>
      <c r="F13" s="50">
        <v>18847.085999999999</v>
      </c>
      <c r="G13" s="51">
        <v>0.97699012993308365</v>
      </c>
      <c r="H13" s="50">
        <v>983.21199999999999</v>
      </c>
      <c r="I13" s="50">
        <v>0</v>
      </c>
      <c r="J13" s="50">
        <v>2744.85</v>
      </c>
      <c r="K13" s="50">
        <v>41.814999999999998</v>
      </c>
      <c r="L13" s="50">
        <v>14643.54</v>
      </c>
      <c r="M13" s="50">
        <v>0</v>
      </c>
      <c r="N13" s="50">
        <v>83.04</v>
      </c>
      <c r="Q13" s="96">
        <f t="shared" si="10"/>
        <v>5.2167852367204143E-2</v>
      </c>
      <c r="R13" s="60">
        <v>0</v>
      </c>
      <c r="S13" s="99">
        <f t="shared" si="11"/>
        <v>0.14389024382867463</v>
      </c>
      <c r="T13" s="97">
        <v>1.7476547833442265E-3</v>
      </c>
      <c r="U13" s="60">
        <v>2.2186453651243487E-3</v>
      </c>
      <c r="V13" s="101">
        <f t="shared" si="12"/>
        <v>0.73034778957341207</v>
      </c>
      <c r="W13" s="101">
        <f t="shared" si="13"/>
        <v>4.6617944015324181E-2</v>
      </c>
      <c r="X13" s="69"/>
      <c r="Y13" s="49" t="s">
        <v>1679</v>
      </c>
      <c r="Z13" s="62">
        <v>0</v>
      </c>
      <c r="AA13" s="62">
        <v>0</v>
      </c>
      <c r="AB13" s="62">
        <v>0</v>
      </c>
      <c r="AC13" s="62">
        <v>0</v>
      </c>
      <c r="AD13" s="62">
        <v>0</v>
      </c>
      <c r="AE13" s="84">
        <v>69.22</v>
      </c>
      <c r="AF13" s="64">
        <v>0</v>
      </c>
      <c r="AG13" s="64">
        <v>25.461436900643424</v>
      </c>
      <c r="AH13" s="64">
        <v>0.38787911324859453</v>
      </c>
      <c r="AI13" s="64">
        <v>135.83458830611801</v>
      </c>
      <c r="AJ13" s="64">
        <v>0</v>
      </c>
      <c r="AK13" s="86">
        <v>27.17</v>
      </c>
      <c r="AL13" s="65">
        <v>0</v>
      </c>
      <c r="AM13" s="65">
        <v>0</v>
      </c>
      <c r="AN13" s="65">
        <v>0.12738352363861449</v>
      </c>
      <c r="AO13" s="65">
        <v>0</v>
      </c>
      <c r="AP13" s="65">
        <v>0</v>
      </c>
      <c r="AQ13" s="65" t="s">
        <v>1672</v>
      </c>
      <c r="AR13" s="67">
        <v>0</v>
      </c>
      <c r="AS13" s="67">
        <v>0</v>
      </c>
      <c r="AT13" s="67">
        <v>0</v>
      </c>
      <c r="AU13" s="67">
        <v>0</v>
      </c>
      <c r="AV13" s="67">
        <v>0</v>
      </c>
      <c r="AW13" s="67">
        <v>6.85</v>
      </c>
      <c r="AX13" s="68">
        <v>0</v>
      </c>
      <c r="AY13" s="68">
        <v>8.3617999488090629</v>
      </c>
      <c r="AZ13" s="68">
        <v>0.12738352363861449</v>
      </c>
      <c r="BA13" s="68">
        <v>44.609487593997294</v>
      </c>
      <c r="BB13" s="68">
        <v>0</v>
      </c>
      <c r="BC13" s="68">
        <v>21.33</v>
      </c>
      <c r="BE13" s="31">
        <f t="shared" si="14"/>
        <v>0</v>
      </c>
      <c r="BF13" s="31">
        <f t="shared" si="15"/>
        <v>0</v>
      </c>
      <c r="BG13" s="31">
        <f t="shared" si="16"/>
        <v>0</v>
      </c>
      <c r="BH13" s="31">
        <f t="shared" si="17"/>
        <v>0</v>
      </c>
      <c r="BI13" s="31">
        <f t="shared" si="18"/>
        <v>0</v>
      </c>
      <c r="BJ13" s="31">
        <f t="shared" si="19"/>
        <v>0.83357418111753367</v>
      </c>
      <c r="BK13" s="32">
        <f t="shared" si="20"/>
        <v>0</v>
      </c>
      <c r="BL13" s="32">
        <f t="shared" si="21"/>
        <v>9.2760758878056813E-3</v>
      </c>
      <c r="BM13" s="32">
        <f t="shared" si="22"/>
        <v>9.2760758878056813E-3</v>
      </c>
      <c r="BN13" s="32">
        <f t="shared" si="23"/>
        <v>9.2760758878056813E-3</v>
      </c>
      <c r="BO13" s="32">
        <f t="shared" si="24"/>
        <v>0</v>
      </c>
      <c r="BP13" s="32">
        <f t="shared" si="25"/>
        <v>0.3271917148362235</v>
      </c>
      <c r="BQ13" s="33">
        <f t="shared" si="26"/>
        <v>0</v>
      </c>
      <c r="BR13" s="33">
        <f t="shared" si="27"/>
        <v>0</v>
      </c>
      <c r="BS13" s="33">
        <f t="shared" si="28"/>
        <v>3.0463595274091712E-3</v>
      </c>
      <c r="BT13" s="33">
        <f t="shared" si="29"/>
        <v>0</v>
      </c>
      <c r="BU13" s="33">
        <f t="shared" si="30"/>
        <v>0</v>
      </c>
      <c r="BV13" s="33">
        <f t="shared" si="31"/>
        <v>0</v>
      </c>
      <c r="BW13" s="29">
        <f t="shared" si="32"/>
        <v>0</v>
      </c>
      <c r="BX13" s="29">
        <f t="shared" si="33"/>
        <v>0</v>
      </c>
      <c r="BY13" s="29">
        <f t="shared" si="34"/>
        <v>0</v>
      </c>
      <c r="BZ13" s="29">
        <f t="shared" si="35"/>
        <v>0</v>
      </c>
      <c r="CA13" s="29">
        <f t="shared" si="36"/>
        <v>0</v>
      </c>
      <c r="CB13" s="29">
        <f t="shared" si="37"/>
        <v>8.2490366088631972E-2</v>
      </c>
      <c r="CC13" s="35">
        <f t="shared" si="38"/>
        <v>0</v>
      </c>
      <c r="CD13" s="35">
        <f t="shared" si="39"/>
        <v>3.0463595274091712E-3</v>
      </c>
      <c r="CE13" s="35">
        <f t="shared" si="40"/>
        <v>3.0463595274091712E-3</v>
      </c>
      <c r="CF13" s="35">
        <f t="shared" si="41"/>
        <v>3.0463595274091708E-3</v>
      </c>
      <c r="CG13" s="35">
        <f t="shared" si="42"/>
        <v>0</v>
      </c>
      <c r="CH13" s="35">
        <f t="shared" si="43"/>
        <v>0.25686416184971095</v>
      </c>
      <c r="CJ13" s="28">
        <f t="shared" si="44"/>
        <v>0</v>
      </c>
      <c r="CK13" s="28">
        <f t="shared" si="78"/>
        <v>4.8993404152858607E-3</v>
      </c>
      <c r="CL13" s="28">
        <f t="shared" si="45"/>
        <v>5.6726442169233789E-4</v>
      </c>
      <c r="CM13" s="28">
        <f t="shared" si="46"/>
        <v>5.9848183129867331E-3</v>
      </c>
      <c r="CN13" s="28">
        <f t="shared" si="47"/>
        <v>0</v>
      </c>
      <c r="CO13" s="28">
        <f t="shared" si="79"/>
        <v>8.5661057022783115E-4</v>
      </c>
      <c r="CQ13" s="27">
        <f t="shared" si="48"/>
        <v>0</v>
      </c>
      <c r="CR13" s="27">
        <f t="shared" si="49"/>
        <v>0</v>
      </c>
      <c r="CS13" s="27">
        <f t="shared" si="50"/>
        <v>0</v>
      </c>
      <c r="CT13" s="27">
        <f t="shared" si="51"/>
        <v>0</v>
      </c>
      <c r="CU13" s="27">
        <f t="shared" si="52"/>
        <v>0</v>
      </c>
      <c r="CV13" s="27">
        <f t="shared" si="53"/>
        <v>7.1404845461428795E-4</v>
      </c>
      <c r="CW13" s="26">
        <f t="shared" si="54"/>
        <v>0</v>
      </c>
      <c r="CX13" s="26">
        <f t="shared" si="55"/>
        <v>4.5446653492385048E-5</v>
      </c>
      <c r="CY13" s="26">
        <f t="shared" si="56"/>
        <v>5.2619878240703296E-6</v>
      </c>
      <c r="CZ13" s="26">
        <f t="shared" si="57"/>
        <v>5.551562884599411E-5</v>
      </c>
      <c r="DA13" s="26">
        <f t="shared" si="58"/>
        <v>0</v>
      </c>
      <c r="DB13" s="26">
        <f t="shared" si="59"/>
        <v>2.8027588141967935E-4</v>
      </c>
      <c r="DC13" s="25">
        <f t="shared" si="60"/>
        <v>0</v>
      </c>
      <c r="DD13" s="25">
        <f t="shared" si="61"/>
        <v>0</v>
      </c>
      <c r="DE13" s="25">
        <f t="shared" si="62"/>
        <v>1.7280913755827072E-6</v>
      </c>
      <c r="DF13" s="25">
        <f t="shared" si="63"/>
        <v>0</v>
      </c>
      <c r="DG13" s="25">
        <f t="shared" si="64"/>
        <v>0</v>
      </c>
      <c r="DH13" s="25">
        <f t="shared" si="65"/>
        <v>0</v>
      </c>
      <c r="DI13" s="24">
        <f t="shared" si="66"/>
        <v>0</v>
      </c>
      <c r="DJ13" s="24">
        <f t="shared" si="67"/>
        <v>0</v>
      </c>
      <c r="DK13" s="24">
        <f t="shared" si="68"/>
        <v>0</v>
      </c>
      <c r="DL13" s="24">
        <f t="shared" si="69"/>
        <v>0</v>
      </c>
      <c r="DM13" s="24">
        <f t="shared" si="70"/>
        <v>0</v>
      </c>
      <c r="DN13" s="24">
        <f t="shared" si="71"/>
        <v>7.0662119533485576E-5</v>
      </c>
      <c r="DO13" s="23">
        <f t="shared" si="72"/>
        <v>0</v>
      </c>
      <c r="DP13" s="23">
        <f t="shared" si="73"/>
        <v>1.4925152352126888E-5</v>
      </c>
      <c r="DQ13" s="23">
        <f t="shared" si="74"/>
        <v>1.7280913755827072E-6</v>
      </c>
      <c r="DR13" s="23">
        <f t="shared" si="75"/>
        <v>1.8231908287580014E-5</v>
      </c>
      <c r="DS13" s="23">
        <f t="shared" si="76"/>
        <v>0</v>
      </c>
      <c r="DT13" s="23">
        <f t="shared" si="77"/>
        <v>2.2003255615317481E-4</v>
      </c>
    </row>
    <row r="14" spans="1:124" ht="15">
      <c r="A14" s="49" t="s">
        <v>1681</v>
      </c>
      <c r="B14" s="49" t="s">
        <v>1682</v>
      </c>
      <c r="C14" s="52">
        <v>2149.0610000000001</v>
      </c>
      <c r="D14" s="52">
        <v>0</v>
      </c>
      <c r="E14" s="51"/>
      <c r="F14" s="52">
        <v>51412.608</v>
      </c>
      <c r="G14" s="51">
        <v>0.98844544124273959</v>
      </c>
      <c r="H14" s="52">
        <v>4.78</v>
      </c>
      <c r="I14" s="52">
        <v>2.1999999999999999E-2</v>
      </c>
      <c r="J14" s="52">
        <v>26332.3</v>
      </c>
      <c r="K14" s="52">
        <v>217.22</v>
      </c>
      <c r="L14" s="52">
        <v>24264.236000000001</v>
      </c>
      <c r="M14" s="52">
        <v>0</v>
      </c>
      <c r="N14" s="52" t="s">
        <v>1765</v>
      </c>
      <c r="Q14" s="96">
        <f t="shared" si="10"/>
        <v>9.2973303357806708E-5</v>
      </c>
      <c r="R14" s="60">
        <v>4.2791060122839903E-7</v>
      </c>
      <c r="S14" s="99">
        <f t="shared" si="11"/>
        <v>0.50602981276499326</v>
      </c>
      <c r="T14" s="97">
        <v>6.146111086214494E-3</v>
      </c>
      <c r="U14" s="60">
        <v>4.2250336726742206E-3</v>
      </c>
      <c r="V14" s="101">
        <f t="shared" si="12"/>
        <v>0.44363401755460447</v>
      </c>
      <c r="W14" s="101">
        <f t="shared" si="13"/>
        <v>2.8317064950293905E-2</v>
      </c>
      <c r="X14" s="69"/>
      <c r="Y14" s="49" t="s">
        <v>1681</v>
      </c>
      <c r="Z14" s="62">
        <v>0</v>
      </c>
      <c r="AA14" s="62">
        <v>0</v>
      </c>
      <c r="AB14" s="62">
        <v>0</v>
      </c>
      <c r="AC14" s="62">
        <v>0</v>
      </c>
      <c r="AD14" s="62">
        <v>0</v>
      </c>
      <c r="AE14" s="84" t="s">
        <v>1672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86" t="s">
        <v>1672</v>
      </c>
      <c r="AL14" s="65">
        <v>1.7257454668583184E-6</v>
      </c>
      <c r="AM14" s="65">
        <v>0</v>
      </c>
      <c r="AN14" s="65" t="s">
        <v>1672</v>
      </c>
      <c r="AO14" s="65">
        <v>0</v>
      </c>
      <c r="AP14" s="65">
        <v>0</v>
      </c>
      <c r="AQ14" s="65" t="s">
        <v>1672</v>
      </c>
      <c r="AR14" s="67">
        <v>0</v>
      </c>
      <c r="AS14" s="67">
        <v>0</v>
      </c>
      <c r="AT14" s="67">
        <v>0</v>
      </c>
      <c r="AU14" s="67">
        <v>0</v>
      </c>
      <c r="AV14" s="67">
        <v>0</v>
      </c>
      <c r="AW14" s="67" t="s">
        <v>1672</v>
      </c>
      <c r="AX14" s="68" t="s">
        <v>1672</v>
      </c>
      <c r="AY14" s="68" t="s">
        <v>1672</v>
      </c>
      <c r="AZ14" s="68" t="s">
        <v>1672</v>
      </c>
      <c r="BA14" s="68" t="s">
        <v>1672</v>
      </c>
      <c r="BB14" s="68" t="s">
        <v>1672</v>
      </c>
      <c r="BC14" s="68" t="s">
        <v>1672</v>
      </c>
      <c r="BE14" s="31">
        <f t="shared" si="14"/>
        <v>0</v>
      </c>
      <c r="BF14" s="31">
        <f t="shared" si="15"/>
        <v>0</v>
      </c>
      <c r="BG14" s="31">
        <f t="shared" si="16"/>
        <v>0</v>
      </c>
      <c r="BH14" s="31">
        <f t="shared" si="17"/>
        <v>0</v>
      </c>
      <c r="BI14" s="31">
        <f t="shared" si="18"/>
        <v>0</v>
      </c>
      <c r="BJ14" s="31">
        <f t="shared" si="19"/>
        <v>0</v>
      </c>
      <c r="BK14" s="32">
        <f t="shared" si="20"/>
        <v>0</v>
      </c>
      <c r="BL14" s="32">
        <f t="shared" si="21"/>
        <v>0</v>
      </c>
      <c r="BM14" s="32">
        <f t="shared" si="22"/>
        <v>0</v>
      </c>
      <c r="BN14" s="32">
        <f t="shared" si="23"/>
        <v>0</v>
      </c>
      <c r="BO14" s="32">
        <f t="shared" si="24"/>
        <v>0</v>
      </c>
      <c r="BP14" s="32">
        <f t="shared" si="25"/>
        <v>0</v>
      </c>
      <c r="BQ14" s="33">
        <f t="shared" si="26"/>
        <v>7.8442975766287207E-5</v>
      </c>
      <c r="BR14" s="33">
        <f t="shared" si="27"/>
        <v>0</v>
      </c>
      <c r="BS14" s="33">
        <f t="shared" si="28"/>
        <v>0</v>
      </c>
      <c r="BT14" s="33">
        <f t="shared" si="29"/>
        <v>0</v>
      </c>
      <c r="BU14" s="33">
        <f t="shared" si="30"/>
        <v>0</v>
      </c>
      <c r="BV14" s="33">
        <f t="shared" si="31"/>
        <v>0</v>
      </c>
      <c r="BW14" s="29">
        <f t="shared" si="32"/>
        <v>0</v>
      </c>
      <c r="BX14" s="29">
        <f t="shared" si="33"/>
        <v>0</v>
      </c>
      <c r="BY14" s="29">
        <f t="shared" si="34"/>
        <v>0</v>
      </c>
      <c r="BZ14" s="29">
        <f t="shared" si="35"/>
        <v>0</v>
      </c>
      <c r="CA14" s="29">
        <f t="shared" si="36"/>
        <v>0</v>
      </c>
      <c r="CB14" s="29">
        <f t="shared" si="37"/>
        <v>0</v>
      </c>
      <c r="CC14" s="35">
        <f t="shared" si="38"/>
        <v>0</v>
      </c>
      <c r="CD14" s="35">
        <f t="shared" si="39"/>
        <v>0</v>
      </c>
      <c r="CE14" s="35">
        <f t="shared" si="40"/>
        <v>0</v>
      </c>
      <c r="CF14" s="35">
        <f t="shared" si="41"/>
        <v>0</v>
      </c>
      <c r="CG14" s="35">
        <f t="shared" si="42"/>
        <v>0</v>
      </c>
      <c r="CH14" s="35">
        <f t="shared" si="43"/>
        <v>0</v>
      </c>
      <c r="CJ14" s="28">
        <f t="shared" si="44"/>
        <v>4.7333121754279093E-7</v>
      </c>
      <c r="CK14" s="28">
        <f t="shared" si="78"/>
        <v>4.7001075329228148E-2</v>
      </c>
      <c r="CL14" s="28">
        <f t="shared" si="45"/>
        <v>2.9468175936867066E-3</v>
      </c>
      <c r="CM14" s="28">
        <f t="shared" si="46"/>
        <v>9.9167990775066647E-3</v>
      </c>
      <c r="CN14" s="28">
        <f t="shared" si="47"/>
        <v>0</v>
      </c>
      <c r="CO14" s="28">
        <f t="shared" si="79"/>
        <v>0</v>
      </c>
      <c r="CQ14" s="27">
        <f t="shared" si="48"/>
        <v>0</v>
      </c>
      <c r="CR14" s="27">
        <f t="shared" si="49"/>
        <v>0</v>
      </c>
      <c r="CS14" s="27">
        <f t="shared" si="50"/>
        <v>0</v>
      </c>
      <c r="CT14" s="27">
        <f t="shared" si="51"/>
        <v>0</v>
      </c>
      <c r="CU14" s="27">
        <f t="shared" si="52"/>
        <v>0</v>
      </c>
      <c r="CV14" s="27">
        <f t="shared" si="53"/>
        <v>0</v>
      </c>
      <c r="CW14" s="26">
        <f t="shared" si="54"/>
        <v>0</v>
      </c>
      <c r="CX14" s="26">
        <f t="shared" si="55"/>
        <v>0</v>
      </c>
      <c r="CY14" s="26">
        <f t="shared" si="56"/>
        <v>0</v>
      </c>
      <c r="CZ14" s="26">
        <f t="shared" si="57"/>
        <v>0</v>
      </c>
      <c r="DA14" s="26">
        <f t="shared" si="58"/>
        <v>0</v>
      </c>
      <c r="DB14" s="26">
        <f t="shared" si="59"/>
        <v>0</v>
      </c>
      <c r="DC14" s="25">
        <f t="shared" si="60"/>
        <v>3.7129509227136364E-11</v>
      </c>
      <c r="DD14" s="25">
        <f t="shared" si="61"/>
        <v>0</v>
      </c>
      <c r="DE14" s="25">
        <f t="shared" si="62"/>
        <v>0</v>
      </c>
      <c r="DF14" s="25">
        <f t="shared" si="63"/>
        <v>0</v>
      </c>
      <c r="DG14" s="25">
        <f t="shared" si="64"/>
        <v>0</v>
      </c>
      <c r="DH14" s="25">
        <f t="shared" si="65"/>
        <v>0</v>
      </c>
      <c r="DI14" s="24">
        <f t="shared" si="66"/>
        <v>0</v>
      </c>
      <c r="DJ14" s="24">
        <f t="shared" si="67"/>
        <v>0</v>
      </c>
      <c r="DK14" s="24">
        <f t="shared" si="68"/>
        <v>0</v>
      </c>
      <c r="DL14" s="24">
        <f t="shared" si="69"/>
        <v>0</v>
      </c>
      <c r="DM14" s="24">
        <f t="shared" si="70"/>
        <v>0</v>
      </c>
      <c r="DN14" s="24">
        <f t="shared" si="71"/>
        <v>0</v>
      </c>
      <c r="DO14" s="23">
        <f t="shared" si="72"/>
        <v>0</v>
      </c>
      <c r="DP14" s="23">
        <f t="shared" si="73"/>
        <v>0</v>
      </c>
      <c r="DQ14" s="23">
        <f t="shared" si="74"/>
        <v>0</v>
      </c>
      <c r="DR14" s="23">
        <f t="shared" si="75"/>
        <v>0</v>
      </c>
      <c r="DS14" s="23">
        <f t="shared" si="76"/>
        <v>0</v>
      </c>
      <c r="DT14" s="23">
        <f t="shared" si="77"/>
        <v>0</v>
      </c>
    </row>
    <row r="15" spans="1:124" ht="15">
      <c r="A15" s="49" t="s">
        <v>1683</v>
      </c>
      <c r="B15" s="49" t="s">
        <v>1684</v>
      </c>
      <c r="C15" s="50">
        <v>2394.3389999999999</v>
      </c>
      <c r="D15" s="50">
        <v>0</v>
      </c>
      <c r="E15" s="51"/>
      <c r="F15" s="50">
        <v>53294.625</v>
      </c>
      <c r="G15" s="51">
        <v>0.8826809270165612</v>
      </c>
      <c r="H15" s="50"/>
      <c r="I15" s="50"/>
      <c r="J15" s="50">
        <v>6759.7809999999999</v>
      </c>
      <c r="K15" s="50">
        <v>1282.3679999999999</v>
      </c>
      <c r="L15" s="50">
        <v>39000</v>
      </c>
      <c r="M15" s="50">
        <v>0</v>
      </c>
      <c r="N15" s="50">
        <v>867.46</v>
      </c>
      <c r="Q15" s="96">
        <f t="shared" si="10"/>
        <v>0</v>
      </c>
      <c r="R15" s="60">
        <v>0</v>
      </c>
      <c r="S15" s="99">
        <f t="shared" si="11"/>
        <v>0.12531589495188306</v>
      </c>
      <c r="T15" s="97">
        <v>1.5220554042738833E-3</v>
      </c>
      <c r="U15" s="60">
        <v>2.4061863649476847E-2</v>
      </c>
      <c r="V15" s="101">
        <f t="shared" si="12"/>
        <v>0.68787424623027171</v>
      </c>
      <c r="W15" s="101">
        <f t="shared" si="13"/>
        <v>4.390686678065564E-2</v>
      </c>
      <c r="X15" s="69"/>
      <c r="Y15" s="49" t="s">
        <v>1683</v>
      </c>
      <c r="Z15" s="62">
        <v>0</v>
      </c>
      <c r="AA15" s="62">
        <v>0</v>
      </c>
      <c r="AB15" s="62">
        <v>0</v>
      </c>
      <c r="AC15" s="62">
        <v>0</v>
      </c>
      <c r="AD15" s="62">
        <v>0</v>
      </c>
      <c r="AE15" s="84" t="s">
        <v>1672</v>
      </c>
      <c r="AF15" s="64" t="s">
        <v>1672</v>
      </c>
      <c r="AG15" s="64" t="s">
        <v>1672</v>
      </c>
      <c r="AH15" s="64" t="s">
        <v>1672</v>
      </c>
      <c r="AI15" s="64" t="s">
        <v>1672</v>
      </c>
      <c r="AJ15" s="64">
        <v>0</v>
      </c>
      <c r="AK15" s="86">
        <v>523.63</v>
      </c>
      <c r="AL15" s="65">
        <v>0</v>
      </c>
      <c r="AM15" s="65">
        <v>0</v>
      </c>
      <c r="AN15" s="65">
        <v>10.581577498744009</v>
      </c>
      <c r="AO15" s="65">
        <v>0</v>
      </c>
      <c r="AP15" s="65">
        <v>0</v>
      </c>
      <c r="AQ15" s="65">
        <v>51.45</v>
      </c>
      <c r="AR15" s="67">
        <v>0</v>
      </c>
      <c r="AS15" s="67">
        <v>0</v>
      </c>
      <c r="AT15" s="67">
        <v>0</v>
      </c>
      <c r="AU15" s="67">
        <v>0</v>
      </c>
      <c r="AV15" s="67">
        <v>0</v>
      </c>
      <c r="AW15" s="67">
        <v>28.55</v>
      </c>
      <c r="AX15" s="68">
        <v>0</v>
      </c>
      <c r="AY15" s="68">
        <v>55.778954657350532</v>
      </c>
      <c r="AZ15" s="68">
        <v>10.581577498744009</v>
      </c>
      <c r="BA15" s="68">
        <v>321.81208705380698</v>
      </c>
      <c r="BB15" s="68">
        <v>0</v>
      </c>
      <c r="BC15" s="68">
        <v>697.56</v>
      </c>
      <c r="BE15" s="31">
        <f t="shared" si="14"/>
        <v>0</v>
      </c>
      <c r="BF15" s="31">
        <f t="shared" si="15"/>
        <v>0</v>
      </c>
      <c r="BG15" s="31">
        <f t="shared" si="16"/>
        <v>0</v>
      </c>
      <c r="BH15" s="31">
        <f t="shared" si="17"/>
        <v>0</v>
      </c>
      <c r="BI15" s="31">
        <f t="shared" si="18"/>
        <v>0</v>
      </c>
      <c r="BJ15" s="31">
        <f t="shared" si="19"/>
        <v>0</v>
      </c>
      <c r="BK15" s="32">
        <f t="shared" si="20"/>
        <v>0</v>
      </c>
      <c r="BL15" s="32">
        <f t="shared" si="21"/>
        <v>0</v>
      </c>
      <c r="BM15" s="32">
        <f t="shared" si="22"/>
        <v>0</v>
      </c>
      <c r="BN15" s="32">
        <f t="shared" si="23"/>
        <v>0</v>
      </c>
      <c r="BO15" s="32">
        <f t="shared" si="24"/>
        <v>0</v>
      </c>
      <c r="BP15" s="32">
        <f t="shared" si="25"/>
        <v>0.60363590252000088</v>
      </c>
      <c r="BQ15" s="33">
        <f t="shared" si="26"/>
        <v>0</v>
      </c>
      <c r="BR15" s="33">
        <f t="shared" si="27"/>
        <v>0</v>
      </c>
      <c r="BS15" s="33">
        <f t="shared" si="28"/>
        <v>8.2515919757386418E-3</v>
      </c>
      <c r="BT15" s="33">
        <f t="shared" si="29"/>
        <v>0</v>
      </c>
      <c r="BU15" s="33">
        <f t="shared" si="30"/>
        <v>0</v>
      </c>
      <c r="BV15" s="33">
        <f t="shared" si="31"/>
        <v>5.9311092154105093E-2</v>
      </c>
      <c r="BW15" s="29">
        <f t="shared" si="32"/>
        <v>0</v>
      </c>
      <c r="BX15" s="29">
        <f t="shared" si="33"/>
        <v>0</v>
      </c>
      <c r="BY15" s="29">
        <f t="shared" si="34"/>
        <v>0</v>
      </c>
      <c r="BZ15" s="29">
        <f t="shared" si="35"/>
        <v>0</v>
      </c>
      <c r="CA15" s="29">
        <f t="shared" si="36"/>
        <v>0</v>
      </c>
      <c r="CB15" s="29">
        <f t="shared" si="37"/>
        <v>3.2912180388721096E-2</v>
      </c>
      <c r="CC15" s="35">
        <f t="shared" si="38"/>
        <v>0</v>
      </c>
      <c r="CD15" s="35">
        <f t="shared" si="39"/>
        <v>8.2515919757386418E-3</v>
      </c>
      <c r="CE15" s="35">
        <f t="shared" si="40"/>
        <v>8.2515919757386418E-3</v>
      </c>
      <c r="CF15" s="35">
        <f t="shared" si="41"/>
        <v>8.25159197573864E-3</v>
      </c>
      <c r="CG15" s="35">
        <f t="shared" si="42"/>
        <v>0</v>
      </c>
      <c r="CH15" s="35">
        <f t="shared" si="43"/>
        <v>0.80414082493717276</v>
      </c>
      <c r="CJ15" s="28">
        <f t="shared" si="44"/>
        <v>0</v>
      </c>
      <c r="CK15" s="28">
        <f t="shared" si="78"/>
        <v>1.2065675083076115E-2</v>
      </c>
      <c r="CL15" s="28">
        <f t="shared" si="45"/>
        <v>1.7396669662005499E-2</v>
      </c>
      <c r="CM15" s="28">
        <f t="shared" si="46"/>
        <v>1.593930936143054E-2</v>
      </c>
      <c r="CN15" s="28">
        <f t="shared" si="47"/>
        <v>0</v>
      </c>
      <c r="CO15" s="28">
        <f t="shared" si="79"/>
        <v>8.9484032424113E-3</v>
      </c>
      <c r="CQ15" s="27">
        <f t="shared" si="48"/>
        <v>0</v>
      </c>
      <c r="CR15" s="27">
        <f t="shared" si="49"/>
        <v>0</v>
      </c>
      <c r="CS15" s="27">
        <f t="shared" si="50"/>
        <v>0</v>
      </c>
      <c r="CT15" s="27">
        <f t="shared" si="51"/>
        <v>0</v>
      </c>
      <c r="CU15" s="27">
        <f t="shared" si="52"/>
        <v>0</v>
      </c>
      <c r="CV15" s="27">
        <f t="shared" si="53"/>
        <v>0</v>
      </c>
      <c r="CW15" s="26">
        <f t="shared" si="54"/>
        <v>0</v>
      </c>
      <c r="CX15" s="26">
        <f t="shared" si="55"/>
        <v>0</v>
      </c>
      <c r="CY15" s="26">
        <f t="shared" si="56"/>
        <v>0</v>
      </c>
      <c r="CZ15" s="26">
        <f t="shared" si="57"/>
        <v>0</v>
      </c>
      <c r="DA15" s="26">
        <f t="shared" si="58"/>
        <v>0</v>
      </c>
      <c r="DB15" s="26">
        <f t="shared" si="59"/>
        <v>5.4015774673458472E-3</v>
      </c>
      <c r="DC15" s="25">
        <f t="shared" si="60"/>
        <v>0</v>
      </c>
      <c r="DD15" s="25">
        <f t="shared" si="61"/>
        <v>0</v>
      </c>
      <c r="DE15" s="25">
        <f t="shared" si="62"/>
        <v>1.4355021978758044E-4</v>
      </c>
      <c r="DF15" s="25">
        <f t="shared" si="63"/>
        <v>0</v>
      </c>
      <c r="DG15" s="25">
        <f t="shared" si="64"/>
        <v>0</v>
      </c>
      <c r="DH15" s="25">
        <f t="shared" si="65"/>
        <v>5.3073956934274939E-4</v>
      </c>
      <c r="DI15" s="24">
        <f t="shared" si="66"/>
        <v>0</v>
      </c>
      <c r="DJ15" s="24">
        <f t="shared" si="67"/>
        <v>0</v>
      </c>
      <c r="DK15" s="24">
        <f t="shared" si="68"/>
        <v>0</v>
      </c>
      <c r="DL15" s="24">
        <f t="shared" si="69"/>
        <v>0</v>
      </c>
      <c r="DM15" s="24">
        <f t="shared" si="70"/>
        <v>0</v>
      </c>
      <c r="DN15" s="24">
        <f t="shared" si="71"/>
        <v>2.9451146170525748E-4</v>
      </c>
      <c r="DO15" s="23">
        <f t="shared" si="72"/>
        <v>0</v>
      </c>
      <c r="DP15" s="23">
        <f t="shared" si="73"/>
        <v>9.956102769738054E-5</v>
      </c>
      <c r="DQ15" s="23">
        <f t="shared" si="74"/>
        <v>1.4355021978758044E-4</v>
      </c>
      <c r="DR15" s="23">
        <f t="shared" si="75"/>
        <v>1.3152467722559605E-4</v>
      </c>
      <c r="DS15" s="23">
        <f t="shared" si="76"/>
        <v>0</v>
      </c>
      <c r="DT15" s="23">
        <f t="shared" si="77"/>
        <v>7.195776365223094E-3</v>
      </c>
    </row>
    <row r="16" spans="1:124" ht="15">
      <c r="A16" s="49" t="s">
        <v>1685</v>
      </c>
      <c r="B16" s="49" t="s">
        <v>1686</v>
      </c>
      <c r="C16" s="52">
        <v>20805.796999999999</v>
      </c>
      <c r="D16" s="52">
        <v>71.727999999999994</v>
      </c>
      <c r="E16" s="51">
        <v>3.4475007133829096E-3</v>
      </c>
      <c r="F16" s="52">
        <v>226417.973</v>
      </c>
      <c r="G16" s="51">
        <v>0.82041918553877347</v>
      </c>
      <c r="H16" s="52">
        <v>11491.86</v>
      </c>
      <c r="I16" s="52">
        <v>4951.7610000000004</v>
      </c>
      <c r="J16" s="52">
        <v>107754.448</v>
      </c>
      <c r="K16" s="52">
        <v>11632.819</v>
      </c>
      <c r="L16" s="52">
        <v>49926.760999999999</v>
      </c>
      <c r="M16" s="52">
        <v>71.727999999999994</v>
      </c>
      <c r="N16" s="52">
        <v>10630.02</v>
      </c>
      <c r="Q16" s="96">
        <f t="shared" si="10"/>
        <v>5.0755069695814302E-2</v>
      </c>
      <c r="R16" s="60">
        <v>2.1869999693001404E-2</v>
      </c>
      <c r="S16" s="99">
        <f t="shared" si="11"/>
        <v>0.47019851477956653</v>
      </c>
      <c r="T16" s="97">
        <v>5.7109131349744931E-3</v>
      </c>
      <c r="U16" s="60">
        <v>5.1377630697188509E-2</v>
      </c>
      <c r="V16" s="101">
        <f t="shared" si="12"/>
        <v>0.2072766340859345</v>
      </c>
      <c r="W16" s="101">
        <f t="shared" si="13"/>
        <v>1.323042345229369E-2</v>
      </c>
      <c r="X16" s="69"/>
      <c r="Y16" s="49" t="s">
        <v>1685</v>
      </c>
      <c r="Z16" s="62">
        <v>0</v>
      </c>
      <c r="AA16" s="62">
        <v>0</v>
      </c>
      <c r="AB16" s="62">
        <v>0</v>
      </c>
      <c r="AC16" s="62">
        <v>0</v>
      </c>
      <c r="AD16" s="62">
        <v>0</v>
      </c>
      <c r="AE16" s="84" t="s">
        <v>1672</v>
      </c>
      <c r="AF16" s="64">
        <v>5.342781865814306</v>
      </c>
      <c r="AG16" s="64">
        <v>1729.9783614121482</v>
      </c>
      <c r="AH16" s="64">
        <v>186.76282534734995</v>
      </c>
      <c r="AI16" s="64">
        <v>801.5652048572133</v>
      </c>
      <c r="AJ16" s="64">
        <v>10.018781823162074</v>
      </c>
      <c r="AK16" s="86">
        <v>12228.13</v>
      </c>
      <c r="AL16" s="65">
        <v>6.1105692065178747</v>
      </c>
      <c r="AM16" s="65">
        <v>564.86879772746659</v>
      </c>
      <c r="AN16" s="65">
        <v>209.92899902871224</v>
      </c>
      <c r="AO16" s="65">
        <v>0</v>
      </c>
      <c r="AP16" s="65">
        <v>2.8169390429023218</v>
      </c>
      <c r="AQ16" s="65">
        <v>1427.36</v>
      </c>
      <c r="AR16" s="67">
        <v>0</v>
      </c>
      <c r="AS16" s="67">
        <v>0</v>
      </c>
      <c r="AT16" s="67">
        <v>0</v>
      </c>
      <c r="AU16" s="67">
        <v>0</v>
      </c>
      <c r="AV16" s="67">
        <v>1.9478379030613438E-3</v>
      </c>
      <c r="AW16" s="67">
        <v>32.78</v>
      </c>
      <c r="AX16" s="68">
        <v>6.0055037560774824</v>
      </c>
      <c r="AY16" s="68">
        <v>1944.5659224588148</v>
      </c>
      <c r="AZ16" s="68">
        <v>209.92899902871224</v>
      </c>
      <c r="BA16" s="68">
        <v>900.99183710120042</v>
      </c>
      <c r="BB16" s="68">
        <v>6.5902423637027701</v>
      </c>
      <c r="BC16" s="68">
        <v>2256.77</v>
      </c>
      <c r="BE16" s="31">
        <f t="shared" si="14"/>
        <v>0</v>
      </c>
      <c r="BF16" s="31">
        <f t="shared" si="15"/>
        <v>0</v>
      </c>
      <c r="BG16" s="31">
        <f t="shared" si="16"/>
        <v>0</v>
      </c>
      <c r="BH16" s="31">
        <f t="shared" si="17"/>
        <v>0</v>
      </c>
      <c r="BI16" s="31">
        <f t="shared" si="18"/>
        <v>0</v>
      </c>
      <c r="BJ16" s="31">
        <f t="shared" si="19"/>
        <v>0</v>
      </c>
      <c r="BK16" s="32">
        <f t="shared" si="20"/>
        <v>1.0789660215455282E-3</v>
      </c>
      <c r="BL16" s="32">
        <f t="shared" si="21"/>
        <v>1.6054820877669459E-2</v>
      </c>
      <c r="BM16" s="32">
        <f t="shared" si="22"/>
        <v>1.6054820877669459E-2</v>
      </c>
      <c r="BN16" s="32">
        <f t="shared" si="23"/>
        <v>1.6054820877669459E-2</v>
      </c>
      <c r="BO16" s="32">
        <f t="shared" si="24"/>
        <v>0.139677417788898</v>
      </c>
      <c r="BP16" s="32">
        <f t="shared" si="25"/>
        <v>1.1503393220332605</v>
      </c>
      <c r="BQ16" s="33">
        <f t="shared" si="26"/>
        <v>1.2340194138040737E-3</v>
      </c>
      <c r="BR16" s="33">
        <f t="shared" si="27"/>
        <v>5.2421854337508789E-3</v>
      </c>
      <c r="BS16" s="33">
        <f t="shared" si="28"/>
        <v>1.8046270558212264E-2</v>
      </c>
      <c r="BT16" s="33">
        <f t="shared" si="29"/>
        <v>0</v>
      </c>
      <c r="BU16" s="33">
        <f t="shared" si="30"/>
        <v>3.9272516212669001E-2</v>
      </c>
      <c r="BV16" s="33">
        <f t="shared" si="31"/>
        <v>0.13427632309252474</v>
      </c>
      <c r="BW16" s="29">
        <f t="shared" si="32"/>
        <v>0</v>
      </c>
      <c r="BX16" s="29">
        <f t="shared" si="33"/>
        <v>0</v>
      </c>
      <c r="BY16" s="29">
        <f t="shared" si="34"/>
        <v>0</v>
      </c>
      <c r="BZ16" s="29">
        <f t="shared" si="35"/>
        <v>0</v>
      </c>
      <c r="CA16" s="29">
        <f t="shared" si="36"/>
        <v>2.715589313882088E-5</v>
      </c>
      <c r="CB16" s="29">
        <f t="shared" si="37"/>
        <v>3.0837195038203127E-3</v>
      </c>
      <c r="CC16" s="35">
        <f t="shared" si="38"/>
        <v>1.2128016186721212E-3</v>
      </c>
      <c r="CD16" s="35">
        <f t="shared" si="39"/>
        <v>1.8046270558212268E-2</v>
      </c>
      <c r="CE16" s="35">
        <f t="shared" si="40"/>
        <v>1.8046270558212264E-2</v>
      </c>
      <c r="CF16" s="35">
        <f t="shared" si="41"/>
        <v>1.8046270558212268E-2</v>
      </c>
      <c r="CG16" s="35">
        <f t="shared" si="42"/>
        <v>9.1878239511805307E-2</v>
      </c>
      <c r="CH16" s="35">
        <f t="shared" si="43"/>
        <v>0.21230157610239678</v>
      </c>
      <c r="CJ16" s="28">
        <f t="shared" si="44"/>
        <v>0.10653741195958674</v>
      </c>
      <c r="CK16" s="28">
        <f t="shared" si="78"/>
        <v>0.19233317740977421</v>
      </c>
      <c r="CL16" s="28">
        <f t="shared" si="45"/>
        <v>0.15781141558499678</v>
      </c>
      <c r="CM16" s="28">
        <f t="shared" si="46"/>
        <v>2.0405079204953977E-2</v>
      </c>
      <c r="CN16" s="28">
        <f t="shared" si="47"/>
        <v>1.3896953531577264E-3</v>
      </c>
      <c r="CO16" s="28">
        <f t="shared" si="79"/>
        <v>0.10965543706326167</v>
      </c>
      <c r="CQ16" s="27">
        <f t="shared" si="48"/>
        <v>0</v>
      </c>
      <c r="CR16" s="27">
        <f t="shared" si="49"/>
        <v>0</v>
      </c>
      <c r="CS16" s="27">
        <f t="shared" si="50"/>
        <v>0</v>
      </c>
      <c r="CT16" s="27">
        <f t="shared" si="51"/>
        <v>0</v>
      </c>
      <c r="CU16" s="27">
        <f t="shared" si="52"/>
        <v>0</v>
      </c>
      <c r="CV16" s="27">
        <f t="shared" si="53"/>
        <v>0</v>
      </c>
      <c r="CW16" s="26">
        <f t="shared" si="54"/>
        <v>1.1495024752779228E-4</v>
      </c>
      <c r="CX16" s="26">
        <f t="shared" si="55"/>
        <v>3.0878747121469469E-3</v>
      </c>
      <c r="CY16" s="26">
        <f t="shared" si="56"/>
        <v>2.5336340096685779E-3</v>
      </c>
      <c r="CZ16" s="26">
        <f t="shared" si="57"/>
        <v>3.2759989163019403E-4</v>
      </c>
      <c r="DA16" s="26">
        <f t="shared" si="58"/>
        <v>1.941090584423019E-4</v>
      </c>
      <c r="DB16" s="26">
        <f t="shared" si="59"/>
        <v>0.12614096112861328</v>
      </c>
      <c r="DC16" s="25">
        <f t="shared" si="60"/>
        <v>1.3146923465457236E-4</v>
      </c>
      <c r="DD16" s="25">
        <f t="shared" si="61"/>
        <v>1.008246181044542E-3</v>
      </c>
      <c r="DE16" s="25">
        <f t="shared" si="62"/>
        <v>2.8479075028213273E-3</v>
      </c>
      <c r="DF16" s="25">
        <f t="shared" si="63"/>
        <v>0</v>
      </c>
      <c r="DG16" s="25">
        <f t="shared" si="64"/>
        <v>5.4576833287557581E-5</v>
      </c>
      <c r="DH16" s="25">
        <f t="shared" si="65"/>
        <v>1.4724128895958536E-2</v>
      </c>
      <c r="DI16" s="24">
        <f t="shared" si="66"/>
        <v>0</v>
      </c>
      <c r="DJ16" s="24">
        <f t="shared" si="67"/>
        <v>0</v>
      </c>
      <c r="DK16" s="24">
        <f t="shared" si="68"/>
        <v>0</v>
      </c>
      <c r="DL16" s="24">
        <f t="shared" si="69"/>
        <v>0</v>
      </c>
      <c r="DM16" s="24">
        <f t="shared" si="70"/>
        <v>3.7738418505867165E-8</v>
      </c>
      <c r="DN16" s="24">
        <f t="shared" si="71"/>
        <v>3.3814660997192079E-4</v>
      </c>
      <c r="DO16" s="23">
        <f t="shared" si="72"/>
        <v>1.2920874567372542E-4</v>
      </c>
      <c r="DP16" s="23">
        <f t="shared" si="73"/>
        <v>3.470896556857425E-3</v>
      </c>
      <c r="DQ16" s="23">
        <f t="shared" si="74"/>
        <v>2.8479075028213273E-3</v>
      </c>
      <c r="DR16" s="23">
        <f t="shared" si="75"/>
        <v>3.6823558009435034E-4</v>
      </c>
      <c r="DS16" s="23">
        <f t="shared" si="76"/>
        <v>1.2768276250586845E-4</v>
      </c>
      <c r="DT16" s="23">
        <f t="shared" si="77"/>
        <v>2.3280022116727628E-2</v>
      </c>
    </row>
    <row r="17" spans="1:124" ht="15">
      <c r="A17" s="49" t="s">
        <v>1687</v>
      </c>
      <c r="B17" s="49" t="s">
        <v>1688</v>
      </c>
      <c r="C17" s="50">
        <v>236.50800000000001</v>
      </c>
      <c r="D17" s="50">
        <v>12.631</v>
      </c>
      <c r="E17" s="51">
        <v>5.3406227273496032E-2</v>
      </c>
      <c r="F17" s="50">
        <v>394539.51899999997</v>
      </c>
      <c r="G17" s="51">
        <v>0.98650216836706806</v>
      </c>
      <c r="H17" s="50">
        <v>1871.422</v>
      </c>
      <c r="I17" s="50">
        <v>5893.8590000000004</v>
      </c>
      <c r="J17" s="50">
        <v>12435.643</v>
      </c>
      <c r="K17" s="50">
        <v>1199.02</v>
      </c>
      <c r="L17" s="50">
        <v>367814.147</v>
      </c>
      <c r="M17" s="50">
        <v>12.631</v>
      </c>
      <c r="N17" s="50">
        <v>4498.3900000000003</v>
      </c>
      <c r="Q17" s="96">
        <f t="shared" si="10"/>
        <v>4.7433068422228193E-3</v>
      </c>
      <c r="R17" s="60">
        <v>1.4938577040238144E-2</v>
      </c>
      <c r="S17" s="99">
        <f t="shared" si="11"/>
        <v>3.1141152387322703E-2</v>
      </c>
      <c r="T17" s="97">
        <v>3.7823262008893977E-4</v>
      </c>
      <c r="U17" s="60">
        <v>3.0390365027032945E-3</v>
      </c>
      <c r="V17" s="101">
        <f t="shared" si="12"/>
        <v>0.87632615119602253</v>
      </c>
      <c r="W17" s="101">
        <f t="shared" si="13"/>
        <v>5.5935711778469524E-2</v>
      </c>
      <c r="X17" s="69"/>
      <c r="Y17" s="49" t="s">
        <v>1687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84">
        <v>793.86</v>
      </c>
      <c r="AF17" s="64">
        <v>5.3913584267610482</v>
      </c>
      <c r="AG17" s="64">
        <v>97.137023824463853</v>
      </c>
      <c r="AH17" s="64">
        <v>9.365758916206314</v>
      </c>
      <c r="AI17" s="64">
        <v>2873.0618561592551</v>
      </c>
      <c r="AJ17" s="64">
        <v>4.2457950682429349E-3</v>
      </c>
      <c r="AK17" s="86" t="s">
        <v>1672</v>
      </c>
      <c r="AL17" s="65">
        <v>13.532945674747355</v>
      </c>
      <c r="AM17" s="65">
        <v>11.434208500676204</v>
      </c>
      <c r="AN17" s="65">
        <v>15.9997446348334</v>
      </c>
      <c r="AO17" s="65">
        <v>0</v>
      </c>
      <c r="AP17" s="65">
        <v>2.4812533191266257</v>
      </c>
      <c r="AQ17" s="65">
        <v>1430.76</v>
      </c>
      <c r="AR17" s="67">
        <v>0</v>
      </c>
      <c r="AS17" s="67">
        <v>0</v>
      </c>
      <c r="AT17" s="67">
        <v>0</v>
      </c>
      <c r="AU17" s="67">
        <v>0</v>
      </c>
      <c r="AV17" s="67">
        <v>0</v>
      </c>
      <c r="AW17" s="67">
        <v>493.05</v>
      </c>
      <c r="AX17" s="68">
        <v>9.210183481636582</v>
      </c>
      <c r="AY17" s="68">
        <v>165.94144582238292</v>
      </c>
      <c r="AZ17" s="68">
        <v>15.9997446348334</v>
      </c>
      <c r="BA17" s="68">
        <v>4908.1186511309852</v>
      </c>
      <c r="BB17" s="68">
        <v>0.29576368664062103</v>
      </c>
      <c r="BC17" s="68">
        <v>4029.92</v>
      </c>
      <c r="BE17" s="31">
        <f t="shared" si="14"/>
        <v>0</v>
      </c>
      <c r="BF17" s="31">
        <f t="shared" si="15"/>
        <v>0</v>
      </c>
      <c r="BG17" s="31">
        <f t="shared" si="16"/>
        <v>0</v>
      </c>
      <c r="BH17" s="31">
        <f t="shared" si="17"/>
        <v>0</v>
      </c>
      <c r="BI17" s="31">
        <f t="shared" si="18"/>
        <v>0</v>
      </c>
      <c r="BJ17" s="31">
        <f t="shared" si="19"/>
        <v>0.17647647269356367</v>
      </c>
      <c r="BK17" s="32">
        <f t="shared" si="20"/>
        <v>9.1474167039982599E-4</v>
      </c>
      <c r="BL17" s="32">
        <f t="shared" si="21"/>
        <v>7.8111782257229362E-3</v>
      </c>
      <c r="BM17" s="32">
        <f t="shared" si="22"/>
        <v>7.8111782257229354E-3</v>
      </c>
      <c r="BN17" s="32">
        <f t="shared" si="23"/>
        <v>7.8111782257229354E-3</v>
      </c>
      <c r="BO17" s="32">
        <f t="shared" si="24"/>
        <v>3.3614084935816124E-4</v>
      </c>
      <c r="BP17" s="32">
        <f t="shared" si="25"/>
        <v>0</v>
      </c>
      <c r="BQ17" s="33">
        <f t="shared" si="26"/>
        <v>2.2961095056307514E-3</v>
      </c>
      <c r="BR17" s="33">
        <f t="shared" si="27"/>
        <v>9.1947062975965168E-4</v>
      </c>
      <c r="BS17" s="33">
        <f t="shared" si="28"/>
        <v>1.3344018143845306E-2</v>
      </c>
      <c r="BT17" s="33">
        <f t="shared" si="29"/>
        <v>0</v>
      </c>
      <c r="BU17" s="33">
        <f t="shared" si="30"/>
        <v>0.19644155800226631</v>
      </c>
      <c r="BV17" s="33">
        <f t="shared" si="31"/>
        <v>0.31806046163182827</v>
      </c>
      <c r="BW17" s="29">
        <f t="shared" si="32"/>
        <v>0</v>
      </c>
      <c r="BX17" s="29">
        <f t="shared" si="33"/>
        <v>0</v>
      </c>
      <c r="BY17" s="29">
        <f t="shared" si="34"/>
        <v>0</v>
      </c>
      <c r="BZ17" s="29">
        <f t="shared" si="35"/>
        <v>0</v>
      </c>
      <c r="CA17" s="29">
        <f t="shared" si="36"/>
        <v>0</v>
      </c>
      <c r="CB17" s="29">
        <f t="shared" si="37"/>
        <v>0.10960588121527924</v>
      </c>
      <c r="CC17" s="35">
        <f t="shared" si="38"/>
        <v>1.5626745535711969E-3</v>
      </c>
      <c r="CD17" s="35">
        <f t="shared" si="39"/>
        <v>1.334401814384531E-2</v>
      </c>
      <c r="CE17" s="35">
        <f t="shared" si="40"/>
        <v>1.3344018143845306E-2</v>
      </c>
      <c r="CF17" s="35">
        <f t="shared" si="41"/>
        <v>1.3344018143845308E-2</v>
      </c>
      <c r="CG17" s="35">
        <f t="shared" si="42"/>
        <v>2.3415698411893043E-2</v>
      </c>
      <c r="CH17" s="35">
        <f t="shared" si="43"/>
        <v>0.89585829596811295</v>
      </c>
      <c r="CJ17" s="28">
        <f t="shared" si="44"/>
        <v>0.12680670256797894</v>
      </c>
      <c r="CK17" s="28">
        <f t="shared" si="78"/>
        <v>2.2196640377421976E-2</v>
      </c>
      <c r="CL17" s="28">
        <f t="shared" si="45"/>
        <v>1.6265966444996938E-2</v>
      </c>
      <c r="CM17" s="28">
        <f t="shared" si="46"/>
        <v>0.15032573016778689</v>
      </c>
      <c r="CN17" s="28">
        <f t="shared" si="47"/>
        <v>2.4471952383637137E-4</v>
      </c>
      <c r="CO17" s="28">
        <f t="shared" si="79"/>
        <v>4.6403762319450544E-2</v>
      </c>
      <c r="CQ17" s="27">
        <f t="shared" si="48"/>
        <v>0</v>
      </c>
      <c r="CR17" s="27">
        <f t="shared" si="49"/>
        <v>0</v>
      </c>
      <c r="CS17" s="27">
        <f t="shared" si="50"/>
        <v>0</v>
      </c>
      <c r="CT17" s="27">
        <f t="shared" si="51"/>
        <v>0</v>
      </c>
      <c r="CU17" s="27">
        <f t="shared" si="52"/>
        <v>0</v>
      </c>
      <c r="CV17" s="27">
        <f t="shared" si="53"/>
        <v>8.1891722938471322E-3</v>
      </c>
      <c r="CW17" s="26">
        <f t="shared" si="54"/>
        <v>1.1599537492492695E-4</v>
      </c>
      <c r="CX17" s="26">
        <f t="shared" si="55"/>
        <v>1.7338191400032108E-4</v>
      </c>
      <c r="CY17" s="26">
        <f t="shared" si="56"/>
        <v>1.2705636291549999E-4</v>
      </c>
      <c r="CZ17" s="26">
        <f t="shared" si="57"/>
        <v>1.1742210702525182E-3</v>
      </c>
      <c r="DA17" s="26">
        <f t="shared" si="58"/>
        <v>8.2260228596882654E-8</v>
      </c>
      <c r="DB17" s="26">
        <f t="shared" si="59"/>
        <v>0</v>
      </c>
      <c r="DC17" s="25">
        <f t="shared" si="60"/>
        <v>2.9116207514402786E-4</v>
      </c>
      <c r="DD17" s="25">
        <f t="shared" si="61"/>
        <v>2.0409158906376695E-5</v>
      </c>
      <c r="DE17" s="25">
        <f t="shared" si="62"/>
        <v>2.1705335136921807E-4</v>
      </c>
      <c r="DF17" s="25">
        <f t="shared" si="63"/>
        <v>0</v>
      </c>
      <c r="DG17" s="25">
        <f t="shared" si="64"/>
        <v>4.8073084535989542E-5</v>
      </c>
      <c r="DH17" s="25">
        <f t="shared" si="65"/>
        <v>1.4759202064778078E-2</v>
      </c>
      <c r="DI17" s="24">
        <f t="shared" si="66"/>
        <v>0</v>
      </c>
      <c r="DJ17" s="24">
        <f t="shared" si="67"/>
        <v>0</v>
      </c>
      <c r="DK17" s="24">
        <f t="shared" si="68"/>
        <v>0</v>
      </c>
      <c r="DL17" s="24">
        <f t="shared" si="69"/>
        <v>0</v>
      </c>
      <c r="DM17" s="24">
        <f t="shared" si="70"/>
        <v>0</v>
      </c>
      <c r="DN17" s="24">
        <f t="shared" si="71"/>
        <v>5.0861252607277471E-3</v>
      </c>
      <c r="DO17" s="23">
        <f t="shared" si="72"/>
        <v>1.9815760732525204E-4</v>
      </c>
      <c r="DP17" s="23">
        <f t="shared" si="73"/>
        <v>2.9619237192872824E-4</v>
      </c>
      <c r="DQ17" s="23">
        <f t="shared" si="74"/>
        <v>2.1705335136921807E-4</v>
      </c>
      <c r="DR17" s="23">
        <f t="shared" si="75"/>
        <v>2.005949270845742E-3</v>
      </c>
      <c r="DS17" s="23">
        <f t="shared" si="76"/>
        <v>5.7302785656545431E-6</v>
      </c>
      <c r="DT17" s="23">
        <f t="shared" si="77"/>
        <v>4.1571195438012291E-2</v>
      </c>
    </row>
    <row r="18" spans="1:124" ht="15">
      <c r="A18" s="49" t="s">
        <v>1689</v>
      </c>
      <c r="B18" s="49" t="s">
        <v>1690</v>
      </c>
      <c r="C18" s="52">
        <v>0</v>
      </c>
      <c r="D18" s="52">
        <v>0</v>
      </c>
      <c r="E18" s="51"/>
      <c r="F18" s="52">
        <v>25885</v>
      </c>
      <c r="G18" s="51">
        <v>0.96152211705621016</v>
      </c>
      <c r="H18" s="52">
        <v>519</v>
      </c>
      <c r="I18" s="52">
        <v>44</v>
      </c>
      <c r="J18" s="52">
        <v>3311</v>
      </c>
      <c r="K18" s="52">
        <v>0</v>
      </c>
      <c r="L18" s="52">
        <v>21015</v>
      </c>
      <c r="M18" s="52">
        <v>0</v>
      </c>
      <c r="N18" s="52">
        <v>818.58</v>
      </c>
      <c r="Q18" s="96">
        <f t="shared" si="10"/>
        <v>2.0050222136372416E-2</v>
      </c>
      <c r="R18" s="60">
        <v>1.6998261541433263E-3</v>
      </c>
      <c r="S18" s="99">
        <f t="shared" si="11"/>
        <v>0.12637697508209386</v>
      </c>
      <c r="T18" s="97">
        <v>1.5349430171914234E-3</v>
      </c>
      <c r="U18" s="60">
        <v>0</v>
      </c>
      <c r="V18" s="101">
        <f t="shared" si="12"/>
        <v>0.76314854162642454</v>
      </c>
      <c r="W18" s="101">
        <f t="shared" si="13"/>
        <v>4.8711609039984546E-2</v>
      </c>
      <c r="X18" s="69"/>
      <c r="Y18" s="49" t="s">
        <v>1689</v>
      </c>
      <c r="Z18" s="62">
        <v>0</v>
      </c>
      <c r="AA18" s="62">
        <v>0</v>
      </c>
      <c r="AB18" s="62">
        <v>0</v>
      </c>
      <c r="AC18" s="62">
        <v>0</v>
      </c>
      <c r="AD18" s="62">
        <v>0</v>
      </c>
      <c r="AE18" s="84">
        <v>248.15</v>
      </c>
      <c r="AF18" s="64">
        <v>6.816028206201449E-5</v>
      </c>
      <c r="AG18" s="64">
        <v>0.66757230056016981</v>
      </c>
      <c r="AH18" s="64">
        <v>0</v>
      </c>
      <c r="AI18" s="64">
        <v>4.2370981263279885</v>
      </c>
      <c r="AJ18" s="64">
        <v>0</v>
      </c>
      <c r="AK18" s="86">
        <v>593.71</v>
      </c>
      <c r="AL18" s="65">
        <v>1.9741754813114034E-3</v>
      </c>
      <c r="AM18" s="65">
        <v>3.8885223102182724E-2</v>
      </c>
      <c r="AN18" s="65">
        <v>0</v>
      </c>
      <c r="AO18" s="65">
        <v>0</v>
      </c>
      <c r="AP18" s="65">
        <v>0</v>
      </c>
      <c r="AQ18" s="65">
        <v>84.09</v>
      </c>
      <c r="AR18" s="67">
        <v>0</v>
      </c>
      <c r="AS18" s="67">
        <v>0</v>
      </c>
      <c r="AT18" s="67">
        <v>0</v>
      </c>
      <c r="AU18" s="67">
        <v>0</v>
      </c>
      <c r="AV18" s="67">
        <v>0</v>
      </c>
      <c r="AW18" s="67">
        <v>5.64</v>
      </c>
      <c r="AX18" s="68">
        <v>1.5090251984957817E-3</v>
      </c>
      <c r="AY18" s="68">
        <v>14.77962521408795</v>
      </c>
      <c r="AZ18" s="68">
        <v>0</v>
      </c>
      <c r="BA18" s="68">
        <v>93.80665172880046</v>
      </c>
      <c r="BB18" s="68">
        <v>0</v>
      </c>
      <c r="BC18" s="68">
        <v>296.29000000000002</v>
      </c>
      <c r="BE18" s="31">
        <f t="shared" si="14"/>
        <v>0</v>
      </c>
      <c r="BF18" s="31">
        <f t="shared" si="15"/>
        <v>0</v>
      </c>
      <c r="BG18" s="31">
        <f t="shared" si="16"/>
        <v>0</v>
      </c>
      <c r="BH18" s="31">
        <f t="shared" si="17"/>
        <v>0</v>
      </c>
      <c r="BI18" s="31">
        <f t="shared" si="18"/>
        <v>0</v>
      </c>
      <c r="BJ18" s="31">
        <f t="shared" si="19"/>
        <v>0.30314691294681034</v>
      </c>
      <c r="BK18" s="32">
        <f t="shared" si="20"/>
        <v>1.5490973195912384E-6</v>
      </c>
      <c r="BL18" s="32">
        <f t="shared" si="21"/>
        <v>2.0162256132895493E-4</v>
      </c>
      <c r="BM18" s="32">
        <f t="shared" si="22"/>
        <v>0</v>
      </c>
      <c r="BN18" s="32">
        <f t="shared" si="23"/>
        <v>2.0162256132895496E-4</v>
      </c>
      <c r="BO18" s="32">
        <f t="shared" si="24"/>
        <v>0</v>
      </c>
      <c r="BP18" s="32">
        <f t="shared" si="25"/>
        <v>0.72529257983337003</v>
      </c>
      <c r="BQ18" s="33">
        <f t="shared" si="26"/>
        <v>4.486762457525917E-5</v>
      </c>
      <c r="BR18" s="33">
        <f t="shared" si="27"/>
        <v>1.1744253428626615E-5</v>
      </c>
      <c r="BS18" s="33">
        <f t="shared" si="28"/>
        <v>0</v>
      </c>
      <c r="BT18" s="33">
        <f t="shared" si="29"/>
        <v>0</v>
      </c>
      <c r="BU18" s="33">
        <f t="shared" si="30"/>
        <v>0</v>
      </c>
      <c r="BV18" s="33">
        <f t="shared" si="31"/>
        <v>0.10272667301913069</v>
      </c>
      <c r="BW18" s="29">
        <f t="shared" si="32"/>
        <v>0</v>
      </c>
      <c r="BX18" s="29">
        <f t="shared" si="33"/>
        <v>0</v>
      </c>
      <c r="BY18" s="29">
        <f t="shared" si="34"/>
        <v>0</v>
      </c>
      <c r="BZ18" s="29">
        <f t="shared" si="35"/>
        <v>0</v>
      </c>
      <c r="CA18" s="29">
        <f t="shared" si="36"/>
        <v>0</v>
      </c>
      <c r="CB18" s="29">
        <f t="shared" si="37"/>
        <v>6.8899802096313119E-3</v>
      </c>
      <c r="CC18" s="35">
        <f t="shared" si="38"/>
        <v>3.4296027238540489E-5</v>
      </c>
      <c r="CD18" s="35">
        <f t="shared" si="39"/>
        <v>4.4637949906638332E-3</v>
      </c>
      <c r="CE18" s="35">
        <f t="shared" si="40"/>
        <v>0</v>
      </c>
      <c r="CF18" s="35">
        <f t="shared" si="41"/>
        <v>4.4637949906638332E-3</v>
      </c>
      <c r="CG18" s="35">
        <f t="shared" si="42"/>
        <v>0</v>
      </c>
      <c r="CH18" s="35">
        <f t="shared" si="43"/>
        <v>0.36195607026802512</v>
      </c>
      <c r="CJ18" s="28">
        <f t="shared" si="44"/>
        <v>9.4666243508558184E-4</v>
      </c>
      <c r="CK18" s="28">
        <f t="shared" si="78"/>
        <v>5.9098734411758332E-3</v>
      </c>
      <c r="CL18" s="28">
        <f t="shared" si="45"/>
        <v>0</v>
      </c>
      <c r="CM18" s="28">
        <f t="shared" si="46"/>
        <v>8.5888355443708413E-3</v>
      </c>
      <c r="CN18" s="28">
        <f t="shared" si="47"/>
        <v>0</v>
      </c>
      <c r="CO18" s="28">
        <f t="shared" si="79"/>
        <v>8.4441748624409681E-3</v>
      </c>
      <c r="CQ18" s="27">
        <f t="shared" si="48"/>
        <v>0</v>
      </c>
      <c r="CR18" s="27">
        <f t="shared" si="49"/>
        <v>0</v>
      </c>
      <c r="CS18" s="27">
        <f t="shared" si="50"/>
        <v>0</v>
      </c>
      <c r="CT18" s="27">
        <f t="shared" si="51"/>
        <v>0</v>
      </c>
      <c r="CU18" s="27">
        <f t="shared" si="52"/>
        <v>0</v>
      </c>
      <c r="CV18" s="27">
        <f t="shared" si="53"/>
        <v>2.5598255419320365E-3</v>
      </c>
      <c r="CW18" s="26">
        <f t="shared" si="54"/>
        <v>1.4664722407487896E-9</v>
      </c>
      <c r="CX18" s="26">
        <f t="shared" si="55"/>
        <v>1.1915638203398364E-6</v>
      </c>
      <c r="CY18" s="26">
        <f t="shared" si="56"/>
        <v>0</v>
      </c>
      <c r="CZ18" s="26">
        <f t="shared" si="57"/>
        <v>1.7317030212892183E-6</v>
      </c>
      <c r="DA18" s="26">
        <f t="shared" si="58"/>
        <v>0</v>
      </c>
      <c r="DB18" s="26">
        <f t="shared" si="59"/>
        <v>6.1244973705439024E-3</v>
      </c>
      <c r="DC18" s="25">
        <f t="shared" si="60"/>
        <v>4.2474494736920542E-8</v>
      </c>
      <c r="DD18" s="25">
        <f t="shared" si="61"/>
        <v>6.9407051424278652E-8</v>
      </c>
      <c r="DE18" s="25">
        <f t="shared" si="62"/>
        <v>0</v>
      </c>
      <c r="DF18" s="25">
        <f t="shared" si="63"/>
        <v>0</v>
      </c>
      <c r="DG18" s="25">
        <f t="shared" si="64"/>
        <v>0</v>
      </c>
      <c r="DH18" s="25">
        <f t="shared" si="65"/>
        <v>8.6744199001033623E-4</v>
      </c>
      <c r="DI18" s="24">
        <f t="shared" si="66"/>
        <v>0</v>
      </c>
      <c r="DJ18" s="24">
        <f t="shared" si="67"/>
        <v>0</v>
      </c>
      <c r="DK18" s="24">
        <f t="shared" si="68"/>
        <v>0</v>
      </c>
      <c r="DL18" s="24">
        <f t="shared" si="69"/>
        <v>0</v>
      </c>
      <c r="DM18" s="24">
        <f t="shared" si="70"/>
        <v>0</v>
      </c>
      <c r="DN18" s="24">
        <f t="shared" si="71"/>
        <v>5.8180197688884477E-5</v>
      </c>
      <c r="DO18" s="23">
        <f t="shared" si="72"/>
        <v>3.2466760659398181E-8</v>
      </c>
      <c r="DP18" s="23">
        <f t="shared" si="73"/>
        <v>2.6380463462177915E-5</v>
      </c>
      <c r="DQ18" s="23">
        <f t="shared" si="74"/>
        <v>0</v>
      </c>
      <c r="DR18" s="23">
        <f t="shared" si="75"/>
        <v>3.8338801078598039E-5</v>
      </c>
      <c r="DS18" s="23">
        <f t="shared" si="76"/>
        <v>0</v>
      </c>
      <c r="DT18" s="23">
        <f t="shared" si="77"/>
        <v>3.0564203498651744E-3</v>
      </c>
    </row>
    <row r="19" spans="1:124" ht="15">
      <c r="A19" s="49" t="s">
        <v>1691</v>
      </c>
      <c r="B19" s="49" t="s">
        <v>1692</v>
      </c>
      <c r="C19" s="50">
        <v>106.372</v>
      </c>
      <c r="D19" s="50">
        <v>6.5049999999999999</v>
      </c>
      <c r="E19" s="51">
        <v>6.1153311021697437E-2</v>
      </c>
      <c r="F19" s="50">
        <v>236519.34099999999</v>
      </c>
      <c r="G19" s="51">
        <v>0.86573422340120598</v>
      </c>
      <c r="H19" s="50">
        <v>3826.8330000000001</v>
      </c>
      <c r="I19" s="50">
        <v>1705.271</v>
      </c>
      <c r="J19" s="50">
        <v>41765.207999999999</v>
      </c>
      <c r="K19" s="50">
        <v>9067.3130000000001</v>
      </c>
      <c r="L19" s="50">
        <v>148398.26300000001</v>
      </c>
      <c r="M19" s="50">
        <v>6.5049999999999999</v>
      </c>
      <c r="N19" s="50">
        <v>13433.46</v>
      </c>
      <c r="Q19" s="96">
        <f t="shared" si="10"/>
        <v>1.6179788865554129E-2</v>
      </c>
      <c r="R19" s="60">
        <v>7.2098585798106045E-3</v>
      </c>
      <c r="S19" s="99">
        <f t="shared" si="11"/>
        <v>0.17446364144909399</v>
      </c>
      <c r="T19" s="97">
        <v>2.1189915965477003E-3</v>
      </c>
      <c r="U19" s="60">
        <v>3.8336454691880781E-2</v>
      </c>
      <c r="V19" s="101">
        <f t="shared" si="12"/>
        <v>0.58977995892521962</v>
      </c>
      <c r="W19" s="101">
        <f t="shared" si="13"/>
        <v>3.7645529293099125E-2</v>
      </c>
      <c r="X19" s="69"/>
      <c r="Y19" s="49" t="s">
        <v>1691</v>
      </c>
      <c r="Z19" s="62">
        <v>0</v>
      </c>
      <c r="AA19" s="62">
        <v>0</v>
      </c>
      <c r="AB19" s="62">
        <v>0</v>
      </c>
      <c r="AC19" s="62">
        <v>0</v>
      </c>
      <c r="AD19" s="62">
        <v>0</v>
      </c>
      <c r="AE19" s="84">
        <v>90.06</v>
      </c>
      <c r="AF19" s="64">
        <v>0.62823182173623937</v>
      </c>
      <c r="AG19" s="64">
        <v>219.17100906622261</v>
      </c>
      <c r="AH19" s="64">
        <v>47.582479170923278</v>
      </c>
      <c r="AI19" s="64">
        <v>778.74859489230118</v>
      </c>
      <c r="AJ19" s="64">
        <v>44.113888781822283</v>
      </c>
      <c r="AK19" s="86">
        <v>14754</v>
      </c>
      <c r="AL19" s="65">
        <v>0.29098000374438693</v>
      </c>
      <c r="AM19" s="65">
        <v>0</v>
      </c>
      <c r="AN19" s="65">
        <v>76.644118706287955</v>
      </c>
      <c r="AO19" s="65">
        <v>0</v>
      </c>
      <c r="AP19" s="65">
        <v>0.3072036579174971</v>
      </c>
      <c r="AQ19" s="65">
        <v>1027.79</v>
      </c>
      <c r="AR19" s="67">
        <v>0</v>
      </c>
      <c r="AS19" s="67">
        <v>0</v>
      </c>
      <c r="AT19" s="67">
        <v>0</v>
      </c>
      <c r="AU19" s="67">
        <v>0</v>
      </c>
      <c r="AV19" s="67">
        <v>0</v>
      </c>
      <c r="AW19" s="67">
        <v>34.35</v>
      </c>
      <c r="AX19" s="68">
        <v>1.0119328618262402</v>
      </c>
      <c r="AY19" s="68">
        <v>353.0326525338661</v>
      </c>
      <c r="AZ19" s="68">
        <v>76.644118706287955</v>
      </c>
      <c r="BA19" s="68">
        <v>1254.3797798949854</v>
      </c>
      <c r="BB19" s="68">
        <v>0.49136685405933894</v>
      </c>
      <c r="BC19" s="68">
        <v>4243.99</v>
      </c>
      <c r="BE19" s="31">
        <f t="shared" si="14"/>
        <v>0</v>
      </c>
      <c r="BF19" s="31">
        <f t="shared" si="15"/>
        <v>0</v>
      </c>
      <c r="BG19" s="31">
        <f t="shared" si="16"/>
        <v>0</v>
      </c>
      <c r="BH19" s="31">
        <f t="shared" si="17"/>
        <v>0</v>
      </c>
      <c r="BI19" s="31">
        <f t="shared" si="18"/>
        <v>0</v>
      </c>
      <c r="BJ19" s="31">
        <f t="shared" si="19"/>
        <v>6.7041551469241732E-3</v>
      </c>
      <c r="BK19" s="32">
        <f t="shared" si="20"/>
        <v>3.6840585557148359E-4</v>
      </c>
      <c r="BL19" s="32">
        <f t="shared" si="21"/>
        <v>5.2476934645272833E-3</v>
      </c>
      <c r="BM19" s="32">
        <f t="shared" si="22"/>
        <v>5.2476934645272833E-3</v>
      </c>
      <c r="BN19" s="32">
        <f t="shared" si="23"/>
        <v>5.247693464527285E-3</v>
      </c>
      <c r="BO19" s="32">
        <f t="shared" si="24"/>
        <v>6.7815355544692215</v>
      </c>
      <c r="BP19" s="32">
        <f t="shared" si="25"/>
        <v>1.0983022988865119</v>
      </c>
      <c r="BQ19" s="33">
        <f t="shared" si="26"/>
        <v>1.7063563723559888E-4</v>
      </c>
      <c r="BR19" s="33">
        <f t="shared" si="27"/>
        <v>0</v>
      </c>
      <c r="BS19" s="33">
        <f t="shared" si="28"/>
        <v>8.4527928732898005E-3</v>
      </c>
      <c r="BT19" s="33">
        <f t="shared" si="29"/>
        <v>0</v>
      </c>
      <c r="BU19" s="33">
        <f t="shared" si="30"/>
        <v>4.7225773699845826E-2</v>
      </c>
      <c r="BV19" s="33">
        <f t="shared" si="31"/>
        <v>7.6509700404810074E-2</v>
      </c>
      <c r="BW19" s="29">
        <f t="shared" si="32"/>
        <v>0</v>
      </c>
      <c r="BX19" s="29">
        <f t="shared" si="33"/>
        <v>0</v>
      </c>
      <c r="BY19" s="29">
        <f t="shared" si="34"/>
        <v>0</v>
      </c>
      <c r="BZ19" s="29">
        <f t="shared" si="35"/>
        <v>0</v>
      </c>
      <c r="CA19" s="29">
        <f t="shared" si="36"/>
        <v>0</v>
      </c>
      <c r="CB19" s="29">
        <f t="shared" si="37"/>
        <v>2.5570478491766086E-3</v>
      </c>
      <c r="CC19" s="35">
        <f t="shared" si="38"/>
        <v>5.9341468999721465E-4</v>
      </c>
      <c r="CD19" s="35">
        <f t="shared" si="39"/>
        <v>8.4527928732897988E-3</v>
      </c>
      <c r="CE19" s="35">
        <f t="shared" si="40"/>
        <v>8.4527928732898005E-3</v>
      </c>
      <c r="CF19" s="35">
        <f t="shared" si="41"/>
        <v>8.4527928732897988E-3</v>
      </c>
      <c r="CG19" s="35">
        <f t="shared" si="42"/>
        <v>7.5536795397285E-2</v>
      </c>
      <c r="CH19" s="35">
        <f t="shared" si="43"/>
        <v>0.31592679771257742</v>
      </c>
      <c r="CJ19" s="28">
        <f t="shared" si="44"/>
        <v>3.6688999939564211E-2</v>
      </c>
      <c r="CK19" s="28">
        <f t="shared" si="78"/>
        <v>7.454759695692674E-2</v>
      </c>
      <c r="CL19" s="28">
        <f t="shared" si="45"/>
        <v>0.12300763040173186</v>
      </c>
      <c r="CM19" s="28">
        <f t="shared" si="46"/>
        <v>6.0650405709126443E-2</v>
      </c>
      <c r="CN19" s="28">
        <f t="shared" si="47"/>
        <v>1.2603123288382515E-4</v>
      </c>
      <c r="CO19" s="28">
        <f t="shared" si="79"/>
        <v>0.13857470894427695</v>
      </c>
      <c r="CQ19" s="27">
        <f t="shared" si="48"/>
        <v>0</v>
      </c>
      <c r="CR19" s="27">
        <f t="shared" si="49"/>
        <v>0</v>
      </c>
      <c r="CS19" s="27">
        <f t="shared" si="50"/>
        <v>0</v>
      </c>
      <c r="CT19" s="27">
        <f t="shared" si="51"/>
        <v>0</v>
      </c>
      <c r="CU19" s="27">
        <f t="shared" si="52"/>
        <v>0</v>
      </c>
      <c r="CV19" s="27">
        <f t="shared" si="53"/>
        <v>9.2902634820229361E-4</v>
      </c>
      <c r="CW19" s="26">
        <f t="shared" si="54"/>
        <v>1.3516442412797263E-5</v>
      </c>
      <c r="CX19" s="26">
        <f t="shared" si="55"/>
        <v>3.9120293734707843E-4</v>
      </c>
      <c r="CY19" s="26">
        <f t="shared" si="56"/>
        <v>6.4550633814615583E-4</v>
      </c>
      <c r="CZ19" s="26">
        <f t="shared" si="57"/>
        <v>3.1827473766071117E-4</v>
      </c>
      <c r="DA19" s="26">
        <f t="shared" si="58"/>
        <v>8.5468528677525078E-4</v>
      </c>
      <c r="DB19" s="26">
        <f t="shared" si="59"/>
        <v>0.15219692140102867</v>
      </c>
      <c r="DC19" s="25">
        <f t="shared" si="60"/>
        <v>6.2604508842243881E-6</v>
      </c>
      <c r="DD19" s="25">
        <f t="shared" si="61"/>
        <v>0</v>
      </c>
      <c r="DE19" s="25">
        <f t="shared" si="62"/>
        <v>1.0397580216200248E-3</v>
      </c>
      <c r="DF19" s="25">
        <f t="shared" si="63"/>
        <v>0</v>
      </c>
      <c r="DG19" s="25">
        <f t="shared" si="64"/>
        <v>5.9519224832840941E-6</v>
      </c>
      <c r="DH19" s="25">
        <f t="shared" si="65"/>
        <v>1.0602309465010385E-2</v>
      </c>
      <c r="DI19" s="24">
        <f t="shared" si="66"/>
        <v>0</v>
      </c>
      <c r="DJ19" s="24">
        <f t="shared" si="67"/>
        <v>0</v>
      </c>
      <c r="DK19" s="24">
        <f t="shared" si="68"/>
        <v>0</v>
      </c>
      <c r="DL19" s="24">
        <f t="shared" si="69"/>
        <v>0</v>
      </c>
      <c r="DM19" s="24">
        <f t="shared" si="70"/>
        <v>0</v>
      </c>
      <c r="DN19" s="24">
        <f t="shared" si="71"/>
        <v>3.5434216145623792E-4</v>
      </c>
      <c r="DO19" s="23">
        <f t="shared" si="72"/>
        <v>2.1771791525444325E-5</v>
      </c>
      <c r="DP19" s="23">
        <f t="shared" si="73"/>
        <v>6.3013539627839062E-4</v>
      </c>
      <c r="DQ19" s="23">
        <f t="shared" si="74"/>
        <v>1.0397580216200248E-3</v>
      </c>
      <c r="DR19" s="23">
        <f t="shared" si="75"/>
        <v>5.1266531714023891E-4</v>
      </c>
      <c r="DS19" s="23">
        <f t="shared" si="76"/>
        <v>9.5199954520130777E-6</v>
      </c>
      <c r="DT19" s="23">
        <f t="shared" si="77"/>
        <v>4.3779464040717878E-2</v>
      </c>
    </row>
    <row r="20" spans="1:124" ht="15">
      <c r="A20" s="49" t="s">
        <v>1693</v>
      </c>
      <c r="B20" s="49" t="s">
        <v>1694</v>
      </c>
      <c r="C20" s="52">
        <v>0</v>
      </c>
      <c r="D20" s="52">
        <v>0</v>
      </c>
      <c r="E20" s="51"/>
      <c r="F20" s="52">
        <v>13698.159</v>
      </c>
      <c r="G20" s="51">
        <v>0.99696097847893272</v>
      </c>
      <c r="H20" s="52">
        <v>0</v>
      </c>
      <c r="I20" s="52">
        <v>0</v>
      </c>
      <c r="J20" s="52">
        <v>3170.6379999999999</v>
      </c>
      <c r="K20" s="52">
        <v>934.28899999999999</v>
      </c>
      <c r="L20" s="52">
        <v>9551.6029999999992</v>
      </c>
      <c r="M20" s="52">
        <v>0</v>
      </c>
      <c r="N20" s="52" t="s">
        <v>1765</v>
      </c>
      <c r="Q20" s="96">
        <f t="shared" si="10"/>
        <v>0</v>
      </c>
      <c r="R20" s="60">
        <v>0</v>
      </c>
      <c r="S20" s="99">
        <f t="shared" si="11"/>
        <v>0.22868696034262706</v>
      </c>
      <c r="T20" s="97">
        <v>2.7775744171169279E-3</v>
      </c>
      <c r="U20" s="60">
        <v>6.8205442789793874E-2</v>
      </c>
      <c r="V20" s="101">
        <f t="shared" si="12"/>
        <v>0.65545354087363117</v>
      </c>
      <c r="W20" s="101">
        <f t="shared" si="13"/>
        <v>4.1837460055763692E-2</v>
      </c>
      <c r="X20" s="69"/>
      <c r="Y20" s="49" t="s">
        <v>1693</v>
      </c>
      <c r="Z20" s="62">
        <v>0</v>
      </c>
      <c r="AA20" s="62">
        <v>0</v>
      </c>
      <c r="AB20" s="62">
        <v>0</v>
      </c>
      <c r="AC20" s="62">
        <v>0</v>
      </c>
      <c r="AD20" s="62">
        <v>0</v>
      </c>
      <c r="AE20" s="84" t="s">
        <v>1672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86" t="s">
        <v>1672</v>
      </c>
      <c r="AL20" s="65">
        <v>0</v>
      </c>
      <c r="AM20" s="65">
        <v>0.1867918795511134</v>
      </c>
      <c r="AN20" s="65">
        <v>4.9928089258198858</v>
      </c>
      <c r="AO20" s="65">
        <v>0</v>
      </c>
      <c r="AP20" s="65">
        <v>0</v>
      </c>
      <c r="AQ20" s="65" t="s">
        <v>1672</v>
      </c>
      <c r="AR20" s="67">
        <v>0</v>
      </c>
      <c r="AS20" s="67">
        <v>0</v>
      </c>
      <c r="AT20" s="67">
        <v>0</v>
      </c>
      <c r="AU20" s="67">
        <v>0</v>
      </c>
      <c r="AV20" s="67">
        <v>0</v>
      </c>
      <c r="AW20" s="67" t="s">
        <v>1672</v>
      </c>
      <c r="AX20" s="68">
        <v>0</v>
      </c>
      <c r="AY20" s="68">
        <v>16.943782605750158</v>
      </c>
      <c r="AZ20" s="68">
        <v>4.9928089258198858</v>
      </c>
      <c r="BA20" s="68">
        <v>51.043444495534033</v>
      </c>
      <c r="BB20" s="68">
        <v>0</v>
      </c>
      <c r="BC20" s="68" t="s">
        <v>1672</v>
      </c>
      <c r="BE20" s="31">
        <f t="shared" si="14"/>
        <v>0</v>
      </c>
      <c r="BF20" s="31">
        <f t="shared" si="15"/>
        <v>0</v>
      </c>
      <c r="BG20" s="31">
        <f t="shared" si="16"/>
        <v>0</v>
      </c>
      <c r="BH20" s="31">
        <f t="shared" si="17"/>
        <v>0</v>
      </c>
      <c r="BI20" s="31">
        <f t="shared" si="18"/>
        <v>0</v>
      </c>
      <c r="BJ20" s="31">
        <f t="shared" si="19"/>
        <v>0</v>
      </c>
      <c r="BK20" s="32">
        <f t="shared" si="20"/>
        <v>0</v>
      </c>
      <c r="BL20" s="32">
        <f t="shared" si="21"/>
        <v>0</v>
      </c>
      <c r="BM20" s="32">
        <f t="shared" si="22"/>
        <v>0</v>
      </c>
      <c r="BN20" s="32">
        <f t="shared" si="23"/>
        <v>0</v>
      </c>
      <c r="BO20" s="32">
        <f t="shared" si="24"/>
        <v>0</v>
      </c>
      <c r="BP20" s="32">
        <f t="shared" si="25"/>
        <v>0</v>
      </c>
      <c r="BQ20" s="33">
        <f t="shared" si="26"/>
        <v>0</v>
      </c>
      <c r="BR20" s="33">
        <f t="shared" si="27"/>
        <v>5.8913026195709952E-5</v>
      </c>
      <c r="BS20" s="33">
        <f t="shared" si="28"/>
        <v>5.343966295032785E-3</v>
      </c>
      <c r="BT20" s="33">
        <f t="shared" si="29"/>
        <v>0</v>
      </c>
      <c r="BU20" s="33">
        <f t="shared" si="30"/>
        <v>0</v>
      </c>
      <c r="BV20" s="33">
        <f t="shared" si="31"/>
        <v>0</v>
      </c>
      <c r="BW20" s="29">
        <f t="shared" si="32"/>
        <v>0</v>
      </c>
      <c r="BX20" s="29">
        <f t="shared" si="33"/>
        <v>0</v>
      </c>
      <c r="BY20" s="29">
        <f t="shared" si="34"/>
        <v>0</v>
      </c>
      <c r="BZ20" s="29">
        <f t="shared" si="35"/>
        <v>0</v>
      </c>
      <c r="CA20" s="29">
        <f t="shared" si="36"/>
        <v>0</v>
      </c>
      <c r="CB20" s="29">
        <f t="shared" si="37"/>
        <v>0</v>
      </c>
      <c r="CC20" s="35">
        <f t="shared" si="38"/>
        <v>0</v>
      </c>
      <c r="CD20" s="35">
        <f t="shared" si="39"/>
        <v>5.343966295032785E-3</v>
      </c>
      <c r="CE20" s="35">
        <f t="shared" si="40"/>
        <v>5.343966295032785E-3</v>
      </c>
      <c r="CF20" s="35">
        <f t="shared" si="41"/>
        <v>5.343966295032785E-3</v>
      </c>
      <c r="CG20" s="35">
        <f t="shared" si="42"/>
        <v>0</v>
      </c>
      <c r="CH20" s="35">
        <f t="shared" si="43"/>
        <v>0</v>
      </c>
      <c r="CJ20" s="28">
        <f t="shared" si="44"/>
        <v>0</v>
      </c>
      <c r="CK20" s="28">
        <f t="shared" si="78"/>
        <v>5.6593383593424524E-3</v>
      </c>
      <c r="CL20" s="28">
        <f t="shared" si="45"/>
        <v>1.2674612203240768E-2</v>
      </c>
      <c r="CM20" s="28">
        <f t="shared" si="46"/>
        <v>3.9037424388350772E-3</v>
      </c>
      <c r="CN20" s="28">
        <f t="shared" si="47"/>
        <v>0</v>
      </c>
      <c r="CO20" s="28">
        <f t="shared" si="79"/>
        <v>0</v>
      </c>
      <c r="CQ20" s="27">
        <f t="shared" si="48"/>
        <v>0</v>
      </c>
      <c r="CR20" s="27">
        <f t="shared" si="49"/>
        <v>0</v>
      </c>
      <c r="CS20" s="27">
        <f t="shared" si="50"/>
        <v>0</v>
      </c>
      <c r="CT20" s="27">
        <f t="shared" si="51"/>
        <v>0</v>
      </c>
      <c r="CU20" s="27">
        <f t="shared" si="52"/>
        <v>0</v>
      </c>
      <c r="CV20" s="27">
        <f t="shared" si="53"/>
        <v>0</v>
      </c>
      <c r="CW20" s="26">
        <f t="shared" si="54"/>
        <v>0</v>
      </c>
      <c r="CX20" s="26">
        <f t="shared" si="55"/>
        <v>0</v>
      </c>
      <c r="CY20" s="26">
        <f t="shared" si="56"/>
        <v>0</v>
      </c>
      <c r="CZ20" s="26">
        <f t="shared" si="57"/>
        <v>0</v>
      </c>
      <c r="DA20" s="26">
        <f t="shared" si="58"/>
        <v>0</v>
      </c>
      <c r="DB20" s="26">
        <f t="shared" si="59"/>
        <v>0</v>
      </c>
      <c r="DC20" s="25">
        <f t="shared" si="60"/>
        <v>0</v>
      </c>
      <c r="DD20" s="25">
        <f t="shared" si="61"/>
        <v>3.3340874901432807E-7</v>
      </c>
      <c r="DE20" s="25">
        <f t="shared" si="62"/>
        <v>6.7732700416729886E-5</v>
      </c>
      <c r="DF20" s="25">
        <f t="shared" si="63"/>
        <v>0</v>
      </c>
      <c r="DG20" s="25">
        <f t="shared" si="64"/>
        <v>0</v>
      </c>
      <c r="DH20" s="25">
        <f t="shared" si="65"/>
        <v>0</v>
      </c>
      <c r="DI20" s="24">
        <f t="shared" si="66"/>
        <v>0</v>
      </c>
      <c r="DJ20" s="24">
        <f t="shared" si="67"/>
        <v>0</v>
      </c>
      <c r="DK20" s="24">
        <f t="shared" si="68"/>
        <v>0</v>
      </c>
      <c r="DL20" s="24">
        <f t="shared" si="69"/>
        <v>0</v>
      </c>
      <c r="DM20" s="24">
        <f t="shared" si="70"/>
        <v>0</v>
      </c>
      <c r="DN20" s="24">
        <f t="shared" si="71"/>
        <v>0</v>
      </c>
      <c r="DO20" s="23">
        <f t="shared" si="72"/>
        <v>0</v>
      </c>
      <c r="DP20" s="23">
        <f t="shared" si="73"/>
        <v>3.0243313444512206E-5</v>
      </c>
      <c r="DQ20" s="23">
        <f t="shared" si="74"/>
        <v>6.7732700416729886E-5</v>
      </c>
      <c r="DR20" s="23">
        <f t="shared" si="75"/>
        <v>2.0861468017623736E-5</v>
      </c>
      <c r="DS20" s="23">
        <f t="shared" si="76"/>
        <v>0</v>
      </c>
      <c r="DT20" s="23">
        <f t="shared" si="77"/>
        <v>0</v>
      </c>
    </row>
    <row r="21" spans="1:124" ht="15">
      <c r="A21" s="49" t="s">
        <v>1695</v>
      </c>
      <c r="B21" s="49" t="s">
        <v>1696</v>
      </c>
      <c r="C21" s="50">
        <v>0</v>
      </c>
      <c r="D21" s="50">
        <v>0</v>
      </c>
      <c r="E21" s="51"/>
      <c r="F21" s="50">
        <v>20387.157999999999</v>
      </c>
      <c r="G21" s="51">
        <v>0.99998577535917477</v>
      </c>
      <c r="H21" s="50">
        <v>7058.549</v>
      </c>
      <c r="I21" s="50">
        <v>0</v>
      </c>
      <c r="J21" s="50">
        <v>1896.6010000000001</v>
      </c>
      <c r="K21" s="50">
        <v>471.06299999999999</v>
      </c>
      <c r="L21" s="50">
        <v>10960.655000000001</v>
      </c>
      <c r="M21" s="50">
        <v>0</v>
      </c>
      <c r="N21" s="50" t="s">
        <v>1765</v>
      </c>
      <c r="Q21" s="96">
        <f t="shared" si="10"/>
        <v>0.34622525611465804</v>
      </c>
      <c r="R21" s="60">
        <v>0</v>
      </c>
      <c r="S21" s="99">
        <f t="shared" si="11"/>
        <v>9.1912849647802802E-2</v>
      </c>
      <c r="T21" s="97">
        <v>1.1163504005806009E-3</v>
      </c>
      <c r="U21" s="60">
        <v>2.3105868900412701E-2</v>
      </c>
      <c r="V21" s="101">
        <f t="shared" si="12"/>
        <v>0.5053679232779773</v>
      </c>
      <c r="W21" s="101">
        <f t="shared" si="13"/>
        <v>3.2257527017743232E-2</v>
      </c>
      <c r="X21" s="69"/>
      <c r="Y21" s="49" t="s">
        <v>1695</v>
      </c>
      <c r="Z21" s="62">
        <v>0</v>
      </c>
      <c r="AA21" s="62">
        <v>0</v>
      </c>
      <c r="AB21" s="62">
        <v>0</v>
      </c>
      <c r="AC21" s="62">
        <v>0</v>
      </c>
      <c r="AD21" s="62">
        <v>0</v>
      </c>
      <c r="AE21" s="84" t="s">
        <v>1672</v>
      </c>
      <c r="AF21" s="64">
        <v>0</v>
      </c>
      <c r="AG21" s="64">
        <v>2.901227238548894</v>
      </c>
      <c r="AH21" s="64">
        <v>0.72058424870205051</v>
      </c>
      <c r="AI21" s="64">
        <v>16.766494818012397</v>
      </c>
      <c r="AJ21" s="64">
        <v>0</v>
      </c>
      <c r="AK21" s="86" t="s">
        <v>1672</v>
      </c>
      <c r="AL21" s="65">
        <v>0</v>
      </c>
      <c r="AM21" s="65">
        <v>1.3130141294828834</v>
      </c>
      <c r="AN21" s="65">
        <v>1.4384697319165327</v>
      </c>
      <c r="AO21" s="65">
        <v>0</v>
      </c>
      <c r="AP21" s="65">
        <v>0</v>
      </c>
      <c r="AQ21" s="65" t="s">
        <v>1672</v>
      </c>
      <c r="AR21" s="67">
        <v>0</v>
      </c>
      <c r="AS21" s="67">
        <v>0</v>
      </c>
      <c r="AT21" s="67">
        <v>0</v>
      </c>
      <c r="AU21" s="67">
        <v>0</v>
      </c>
      <c r="AV21" s="67">
        <v>0</v>
      </c>
      <c r="AW21" s="67" t="s">
        <v>1672</v>
      </c>
      <c r="AX21" s="68">
        <v>0</v>
      </c>
      <c r="AY21" s="68">
        <v>5.791588666532137</v>
      </c>
      <c r="AZ21" s="68">
        <v>1.4384697319165327</v>
      </c>
      <c r="BA21" s="68">
        <v>33.470194983430254</v>
      </c>
      <c r="BB21" s="68">
        <v>0</v>
      </c>
      <c r="BC21" s="68" t="s">
        <v>1672</v>
      </c>
      <c r="BE21" s="31">
        <f t="shared" si="14"/>
        <v>0</v>
      </c>
      <c r="BF21" s="31">
        <f t="shared" si="15"/>
        <v>0</v>
      </c>
      <c r="BG21" s="31">
        <f t="shared" si="16"/>
        <v>0</v>
      </c>
      <c r="BH21" s="31">
        <f t="shared" si="17"/>
        <v>0</v>
      </c>
      <c r="BI21" s="31">
        <f t="shared" si="18"/>
        <v>0</v>
      </c>
      <c r="BJ21" s="31">
        <f t="shared" si="19"/>
        <v>0</v>
      </c>
      <c r="BK21" s="32">
        <f t="shared" si="20"/>
        <v>0</v>
      </c>
      <c r="BL21" s="32">
        <f t="shared" si="21"/>
        <v>1.5296982541656858E-3</v>
      </c>
      <c r="BM21" s="32">
        <f t="shared" si="22"/>
        <v>1.529698254165686E-3</v>
      </c>
      <c r="BN21" s="32">
        <f t="shared" si="23"/>
        <v>1.529698254165686E-3</v>
      </c>
      <c r="BO21" s="32">
        <f t="shared" si="24"/>
        <v>0</v>
      </c>
      <c r="BP21" s="32">
        <f t="shared" si="25"/>
        <v>0</v>
      </c>
      <c r="BQ21" s="33">
        <f t="shared" si="26"/>
        <v>0</v>
      </c>
      <c r="BR21" s="33">
        <f t="shared" si="27"/>
        <v>6.9229855382491273E-4</v>
      </c>
      <c r="BS21" s="33">
        <f t="shared" si="28"/>
        <v>3.0536674116127412E-3</v>
      </c>
      <c r="BT21" s="33">
        <f>IFERROR(AO21/L21,0)</f>
        <v>0</v>
      </c>
      <c r="BU21" s="33">
        <f t="shared" si="30"/>
        <v>0</v>
      </c>
      <c r="BV21" s="33">
        <f t="shared" si="31"/>
        <v>0</v>
      </c>
      <c r="BW21" s="29">
        <f t="shared" si="32"/>
        <v>0</v>
      </c>
      <c r="BX21" s="29">
        <f t="shared" si="33"/>
        <v>0</v>
      </c>
      <c r="BY21" s="29">
        <f t="shared" si="34"/>
        <v>0</v>
      </c>
      <c r="BZ21" s="29">
        <f t="shared" si="35"/>
        <v>0</v>
      </c>
      <c r="CA21" s="29">
        <f t="shared" si="36"/>
        <v>0</v>
      </c>
      <c r="CB21" s="29">
        <f t="shared" si="37"/>
        <v>0</v>
      </c>
      <c r="CC21" s="35">
        <f t="shared" si="38"/>
        <v>0</v>
      </c>
      <c r="CD21" s="35">
        <f t="shared" si="39"/>
        <v>3.0536674116127412E-3</v>
      </c>
      <c r="CE21" s="35">
        <f t="shared" si="40"/>
        <v>3.0536674116127412E-3</v>
      </c>
      <c r="CF21" s="35">
        <f t="shared" si="41"/>
        <v>3.0536674116127412E-3</v>
      </c>
      <c r="CG21" s="35">
        <f t="shared" si="42"/>
        <v>0</v>
      </c>
      <c r="CH21" s="35">
        <f t="shared" si="43"/>
        <v>0</v>
      </c>
      <c r="CJ21" s="28">
        <f t="shared" si="44"/>
        <v>0</v>
      </c>
      <c r="CK21" s="28">
        <f t="shared" si="78"/>
        <v>3.3852829593499023E-3</v>
      </c>
      <c r="CL21" s="28">
        <f t="shared" si="45"/>
        <v>6.3904646723821059E-3</v>
      </c>
      <c r="CM21" s="28">
        <f t="shared" si="46"/>
        <v>4.4796223294592428E-3</v>
      </c>
      <c r="CN21" s="28">
        <f t="shared" si="47"/>
        <v>0</v>
      </c>
      <c r="CO21" s="28">
        <f t="shared" si="79"/>
        <v>0</v>
      </c>
      <c r="CQ21" s="27">
        <f t="shared" si="48"/>
        <v>0</v>
      </c>
      <c r="CR21" s="27">
        <f t="shared" si="49"/>
        <v>0</v>
      </c>
      <c r="CS21" s="27">
        <f t="shared" si="50"/>
        <v>0</v>
      </c>
      <c r="CT21" s="27">
        <f t="shared" si="51"/>
        <v>0</v>
      </c>
      <c r="CU21" s="27">
        <f t="shared" si="52"/>
        <v>0</v>
      </c>
      <c r="CV21" s="27">
        <f t="shared" si="53"/>
        <v>0</v>
      </c>
      <c r="CW21" s="26">
        <f t="shared" si="54"/>
        <v>0</v>
      </c>
      <c r="CX21" s="26">
        <f t="shared" si="55"/>
        <v>5.1784614327743917E-6</v>
      </c>
      <c r="CY21" s="26">
        <f t="shared" si="56"/>
        <v>9.7754826526503993E-6</v>
      </c>
      <c r="CZ21" s="26">
        <f t="shared" si="57"/>
        <v>6.8524704566954272E-6</v>
      </c>
      <c r="DA21" s="26">
        <f t="shared" si="58"/>
        <v>0</v>
      </c>
      <c r="DB21" s="26">
        <f t="shared" si="59"/>
        <v>0</v>
      </c>
      <c r="DC21" s="25">
        <f t="shared" si="60"/>
        <v>0</v>
      </c>
      <c r="DD21" s="25">
        <f t="shared" si="61"/>
        <v>2.343626497046058E-6</v>
      </c>
      <c r="DE21" s="25">
        <f t="shared" si="62"/>
        <v>1.951435371511573E-5</v>
      </c>
      <c r="DF21" s="25">
        <f t="shared" si="63"/>
        <v>0</v>
      </c>
      <c r="DG21" s="25">
        <f t="shared" si="64"/>
        <v>0</v>
      </c>
      <c r="DH21" s="25">
        <f t="shared" si="65"/>
        <v>0</v>
      </c>
      <c r="DI21" s="24">
        <f t="shared" si="66"/>
        <v>0</v>
      </c>
      <c r="DJ21" s="24">
        <f t="shared" si="67"/>
        <v>0</v>
      </c>
      <c r="DK21" s="24">
        <f t="shared" si="68"/>
        <v>0</v>
      </c>
      <c r="DL21" s="24">
        <f t="shared" si="69"/>
        <v>0</v>
      </c>
      <c r="DM21" s="24">
        <f t="shared" si="70"/>
        <v>0</v>
      </c>
      <c r="DN21" s="24">
        <f t="shared" si="71"/>
        <v>0</v>
      </c>
      <c r="DO21" s="23">
        <f t="shared" si="72"/>
        <v>0</v>
      </c>
      <c r="DP21" s="23">
        <f t="shared" si="73"/>
        <v>1.0337528252054737E-5</v>
      </c>
      <c r="DQ21" s="23">
        <f t="shared" si="74"/>
        <v>1.951435371511573E-5</v>
      </c>
      <c r="DR21" s="23">
        <f t="shared" si="75"/>
        <v>1.3679276723802444E-5</v>
      </c>
      <c r="DS21" s="23">
        <f t="shared" si="76"/>
        <v>0</v>
      </c>
      <c r="DT21" s="23">
        <f t="shared" si="77"/>
        <v>0</v>
      </c>
    </row>
    <row r="22" spans="1:124" ht="15">
      <c r="A22" s="49" t="s">
        <v>1697</v>
      </c>
      <c r="B22" s="49" t="s">
        <v>1698</v>
      </c>
      <c r="C22" s="52">
        <v>0</v>
      </c>
      <c r="D22" s="52">
        <v>0</v>
      </c>
      <c r="E22" s="51"/>
      <c r="F22" s="52">
        <v>32226</v>
      </c>
      <c r="G22" s="51">
        <v>0.99993793831068079</v>
      </c>
      <c r="H22" s="52">
        <v>7710</v>
      </c>
      <c r="I22" s="52">
        <v>0</v>
      </c>
      <c r="J22" s="52">
        <v>1868</v>
      </c>
      <c r="K22" s="52">
        <v>517</v>
      </c>
      <c r="L22" s="52">
        <v>22129</v>
      </c>
      <c r="M22" s="52">
        <v>0</v>
      </c>
      <c r="N22" s="52">
        <v>35.78</v>
      </c>
      <c r="Q22" s="96">
        <f t="shared" si="10"/>
        <v>0.2392478123254515</v>
      </c>
      <c r="R22" s="60">
        <v>0</v>
      </c>
      <c r="S22" s="99">
        <f t="shared" si="11"/>
        <v>5.7270030410227768E-2</v>
      </c>
      <c r="T22" s="97">
        <v>6.9558741388940615E-4</v>
      </c>
      <c r="U22" s="60">
        <v>1.6042946689008873E-2</v>
      </c>
      <c r="V22" s="101">
        <f t="shared" si="12"/>
        <v>0.645480667783777</v>
      </c>
      <c r="W22" s="101">
        <f t="shared" si="13"/>
        <v>4.120089368832619E-2</v>
      </c>
      <c r="X22" s="69"/>
      <c r="Y22" s="49" t="s">
        <v>1697</v>
      </c>
      <c r="Z22" s="62">
        <v>0</v>
      </c>
      <c r="AA22" s="62">
        <v>0</v>
      </c>
      <c r="AB22" s="62">
        <v>0</v>
      </c>
      <c r="AC22" s="62">
        <v>0</v>
      </c>
      <c r="AD22" s="62">
        <v>0</v>
      </c>
      <c r="AE22" s="84">
        <v>13.2</v>
      </c>
      <c r="AF22" s="64">
        <v>0</v>
      </c>
      <c r="AG22" s="64">
        <v>2.3215229938558926</v>
      </c>
      <c r="AH22" s="64">
        <v>0.64252001489480537</v>
      </c>
      <c r="AI22" s="64">
        <v>27.501596536957734</v>
      </c>
      <c r="AJ22" s="64">
        <v>0</v>
      </c>
      <c r="AK22" s="86">
        <v>15.34</v>
      </c>
      <c r="AL22" s="65">
        <v>0</v>
      </c>
      <c r="AM22" s="65">
        <v>2.2026934773164526</v>
      </c>
      <c r="AN22" s="65">
        <v>2.7058033885682367</v>
      </c>
      <c r="AO22" s="65">
        <v>0</v>
      </c>
      <c r="AP22" s="65">
        <v>0</v>
      </c>
      <c r="AQ22" s="65">
        <v>3.12</v>
      </c>
      <c r="AR22" s="67">
        <v>0</v>
      </c>
      <c r="AS22" s="67">
        <v>0</v>
      </c>
      <c r="AT22" s="67">
        <v>0</v>
      </c>
      <c r="AU22" s="67">
        <v>0</v>
      </c>
      <c r="AV22" s="67">
        <v>0</v>
      </c>
      <c r="AW22" s="67">
        <v>14</v>
      </c>
      <c r="AX22" s="68">
        <v>0</v>
      </c>
      <c r="AY22" s="68">
        <v>9.7764811022156017</v>
      </c>
      <c r="AZ22" s="68">
        <v>2.7058033885682367</v>
      </c>
      <c r="BA22" s="68">
        <v>115.81571215788493</v>
      </c>
      <c r="BB22" s="68">
        <v>0</v>
      </c>
      <c r="BC22" s="68">
        <v>8.02</v>
      </c>
      <c r="BE22" s="31">
        <f t="shared" si="14"/>
        <v>0</v>
      </c>
      <c r="BF22" s="31">
        <f t="shared" si="15"/>
        <v>0</v>
      </c>
      <c r="BG22" s="31">
        <f t="shared" si="16"/>
        <v>0</v>
      </c>
      <c r="BH22" s="31">
        <f t="shared" si="17"/>
        <v>0</v>
      </c>
      <c r="BI22" s="31">
        <f t="shared" si="18"/>
        <v>0</v>
      </c>
      <c r="BJ22" s="31">
        <f t="shared" si="19"/>
        <v>0.36892118501956395</v>
      </c>
      <c r="BK22" s="32">
        <f t="shared" si="20"/>
        <v>0</v>
      </c>
      <c r="BL22" s="32">
        <f t="shared" si="21"/>
        <v>1.2427853286166449E-3</v>
      </c>
      <c r="BM22" s="32">
        <f t="shared" si="22"/>
        <v>1.2427853286166449E-3</v>
      </c>
      <c r="BN22" s="32">
        <f t="shared" si="23"/>
        <v>1.2427853286166449E-3</v>
      </c>
      <c r="BO22" s="32">
        <f t="shared" si="24"/>
        <v>0</v>
      </c>
      <c r="BP22" s="32">
        <f t="shared" si="25"/>
        <v>0.42873113471212965</v>
      </c>
      <c r="BQ22" s="33">
        <f t="shared" si="26"/>
        <v>0</v>
      </c>
      <c r="BR22" s="33">
        <f t="shared" si="27"/>
        <v>1.1791720970644821E-3</v>
      </c>
      <c r="BS22" s="33">
        <f t="shared" si="28"/>
        <v>5.2336622602867245E-3</v>
      </c>
      <c r="BT22" s="33">
        <f t="shared" si="29"/>
        <v>0</v>
      </c>
      <c r="BU22" s="33">
        <f t="shared" si="30"/>
        <v>0</v>
      </c>
      <c r="BV22" s="33">
        <f t="shared" si="31"/>
        <v>8.7199552822806031E-2</v>
      </c>
      <c r="BW22" s="29">
        <f t="shared" si="32"/>
        <v>0</v>
      </c>
      <c r="BX22" s="29">
        <f t="shared" si="33"/>
        <v>0</v>
      </c>
      <c r="BY22" s="29">
        <f t="shared" si="34"/>
        <v>0</v>
      </c>
      <c r="BZ22" s="29">
        <f t="shared" si="35"/>
        <v>0</v>
      </c>
      <c r="CA22" s="29">
        <f t="shared" si="36"/>
        <v>0</v>
      </c>
      <c r="CB22" s="29">
        <f t="shared" si="37"/>
        <v>0.39128004471771938</v>
      </c>
      <c r="CC22" s="35">
        <f t="shared" si="38"/>
        <v>0</v>
      </c>
      <c r="CD22" s="35">
        <f t="shared" si="39"/>
        <v>5.2336622602867245E-3</v>
      </c>
      <c r="CE22" s="35">
        <f t="shared" si="40"/>
        <v>5.2336622602867245E-3</v>
      </c>
      <c r="CF22" s="35">
        <f t="shared" si="41"/>
        <v>5.2336622602867245E-3</v>
      </c>
      <c r="CG22" s="35">
        <f t="shared" si="42"/>
        <v>0</v>
      </c>
      <c r="CH22" s="35">
        <f t="shared" si="43"/>
        <v>0.2241475684740078</v>
      </c>
      <c r="CJ22" s="28">
        <f t="shared" si="44"/>
        <v>0</v>
      </c>
      <c r="CK22" s="28">
        <f t="shared" si="78"/>
        <v>3.3342324337410018E-3</v>
      </c>
      <c r="CL22" s="28">
        <f t="shared" si="45"/>
        <v>7.0136483562104196E-3</v>
      </c>
      <c r="CM22" s="28">
        <f t="shared" si="46"/>
        <v>9.0441276117717035E-3</v>
      </c>
      <c r="CN22" s="28">
        <f t="shared" si="47"/>
        <v>0</v>
      </c>
      <c r="CO22" s="28">
        <f t="shared" si="79"/>
        <v>3.6909352363622105E-4</v>
      </c>
      <c r="CQ22" s="27">
        <f t="shared" si="48"/>
        <v>0</v>
      </c>
      <c r="CR22" s="27">
        <f t="shared" si="49"/>
        <v>0</v>
      </c>
      <c r="CS22" s="27">
        <f t="shared" si="50"/>
        <v>0</v>
      </c>
      <c r="CT22" s="27">
        <f t="shared" si="51"/>
        <v>0</v>
      </c>
      <c r="CU22" s="27">
        <f t="shared" si="52"/>
        <v>0</v>
      </c>
      <c r="CV22" s="27">
        <f t="shared" si="53"/>
        <v>1.3616642012292111E-4</v>
      </c>
      <c r="CW22" s="26">
        <f t="shared" si="54"/>
        <v>0</v>
      </c>
      <c r="CX22" s="26">
        <f t="shared" si="55"/>
        <v>4.1437351508510865E-6</v>
      </c>
      <c r="CY22" s="26">
        <f t="shared" si="56"/>
        <v>8.7164592771745573E-6</v>
      </c>
      <c r="CZ22" s="26">
        <f t="shared" si="57"/>
        <v>1.1239909106046569E-5</v>
      </c>
      <c r="DA22" s="26">
        <f t="shared" si="58"/>
        <v>0</v>
      </c>
      <c r="DB22" s="26">
        <f t="shared" si="59"/>
        <v>1.5824188520345529E-4</v>
      </c>
      <c r="DC22" s="25">
        <f t="shared" si="60"/>
        <v>0</v>
      </c>
      <c r="DD22" s="25">
        <f t="shared" si="61"/>
        <v>3.9316338509947889E-6</v>
      </c>
      <c r="DE22" s="25">
        <f t="shared" si="62"/>
        <v>3.6707066708820494E-5</v>
      </c>
      <c r="DF22" s="25">
        <f t="shared" si="63"/>
        <v>0</v>
      </c>
      <c r="DG22" s="25">
        <f t="shared" si="64"/>
        <v>0</v>
      </c>
      <c r="DH22" s="25">
        <f t="shared" si="65"/>
        <v>3.2184790210872264E-5</v>
      </c>
      <c r="DI22" s="24">
        <f t="shared" si="66"/>
        <v>0</v>
      </c>
      <c r="DJ22" s="24">
        <f t="shared" si="67"/>
        <v>0</v>
      </c>
      <c r="DK22" s="24">
        <f t="shared" si="68"/>
        <v>0</v>
      </c>
      <c r="DL22" s="24">
        <f t="shared" si="69"/>
        <v>0</v>
      </c>
      <c r="DM22" s="24">
        <f t="shared" si="70"/>
        <v>0</v>
      </c>
      <c r="DN22" s="24">
        <f t="shared" si="71"/>
        <v>1.4441893043340119E-4</v>
      </c>
      <c r="DO22" s="23">
        <f t="shared" si="72"/>
        <v>0</v>
      </c>
      <c r="DP22" s="23">
        <f t="shared" si="73"/>
        <v>1.7450246455494238E-5</v>
      </c>
      <c r="DQ22" s="23">
        <f t="shared" si="74"/>
        <v>3.6707066708820494E-5</v>
      </c>
      <c r="DR22" s="23">
        <f t="shared" si="75"/>
        <v>4.7333909358946666E-5</v>
      </c>
      <c r="DS22" s="23">
        <f t="shared" si="76"/>
        <v>0</v>
      </c>
      <c r="DT22" s="23">
        <f t="shared" si="77"/>
        <v>8.2731415862562679E-5</v>
      </c>
    </row>
    <row r="23" spans="1:124" ht="15">
      <c r="A23" s="49" t="s">
        <v>1699</v>
      </c>
      <c r="B23" s="49" t="s">
        <v>1700</v>
      </c>
      <c r="C23" s="53">
        <v>3634</v>
      </c>
      <c r="D23" s="53">
        <v>3634</v>
      </c>
      <c r="E23" s="51">
        <v>1</v>
      </c>
      <c r="F23" s="50">
        <v>469.05599999999998</v>
      </c>
      <c r="G23" s="51">
        <v>1</v>
      </c>
      <c r="H23" s="50">
        <v>0</v>
      </c>
      <c r="I23" s="50">
        <v>0</v>
      </c>
      <c r="J23" s="50">
        <v>0</v>
      </c>
      <c r="K23" s="50">
        <v>0</v>
      </c>
      <c r="L23" s="54">
        <v>469.05599999999998</v>
      </c>
      <c r="M23" s="53">
        <v>3634</v>
      </c>
      <c r="N23" s="53" t="s">
        <v>1765</v>
      </c>
      <c r="Q23" s="96">
        <f t="shared" si="10"/>
        <v>0</v>
      </c>
      <c r="R23" s="60">
        <v>0</v>
      </c>
      <c r="S23" s="99">
        <f t="shared" si="11"/>
        <v>0</v>
      </c>
      <c r="T23" s="97">
        <v>0</v>
      </c>
      <c r="U23" s="60">
        <v>0</v>
      </c>
      <c r="V23" s="101">
        <f t="shared" si="12"/>
        <v>0.94</v>
      </c>
      <c r="W23" s="101">
        <f t="shared" si="13"/>
        <v>0.06</v>
      </c>
      <c r="X23" s="69"/>
      <c r="Y23" s="49" t="s">
        <v>1699</v>
      </c>
      <c r="Z23" s="62">
        <v>0</v>
      </c>
      <c r="AA23" s="62">
        <v>0</v>
      </c>
      <c r="AB23" s="62">
        <v>0</v>
      </c>
      <c r="AC23" s="62">
        <v>0</v>
      </c>
      <c r="AD23" s="62">
        <v>0</v>
      </c>
      <c r="AE23" s="84" t="s">
        <v>1672</v>
      </c>
      <c r="AF23" s="64">
        <v>0</v>
      </c>
      <c r="AG23" s="64">
        <v>0</v>
      </c>
      <c r="AH23" s="64">
        <v>0</v>
      </c>
      <c r="AI23" s="64">
        <v>17.841000000000001</v>
      </c>
      <c r="AJ23" s="64">
        <v>0</v>
      </c>
      <c r="AK23" s="86" t="s">
        <v>1672</v>
      </c>
      <c r="AL23" s="65">
        <v>0</v>
      </c>
      <c r="AM23" s="65">
        <v>0</v>
      </c>
      <c r="AN23" s="65">
        <v>0</v>
      </c>
      <c r="AO23" s="65">
        <v>0</v>
      </c>
      <c r="AP23" s="65">
        <v>0</v>
      </c>
      <c r="AQ23" s="65" t="s">
        <v>1672</v>
      </c>
      <c r="AR23" s="67">
        <v>0</v>
      </c>
      <c r="AS23" s="67">
        <v>0</v>
      </c>
      <c r="AT23" s="67">
        <v>0</v>
      </c>
      <c r="AU23" s="67">
        <v>0</v>
      </c>
      <c r="AV23" s="67">
        <v>0</v>
      </c>
      <c r="AW23" s="67" t="s">
        <v>1672</v>
      </c>
      <c r="AX23" s="68">
        <v>0</v>
      </c>
      <c r="AY23" s="68">
        <v>0</v>
      </c>
      <c r="AZ23" s="68">
        <v>0</v>
      </c>
      <c r="BA23" s="68">
        <v>15.242000000000001</v>
      </c>
      <c r="BB23" s="68">
        <v>0</v>
      </c>
      <c r="BC23" s="68" t="s">
        <v>1672</v>
      </c>
      <c r="BE23" s="31">
        <f t="shared" si="14"/>
        <v>0</v>
      </c>
      <c r="BF23" s="31">
        <f t="shared" si="15"/>
        <v>0</v>
      </c>
      <c r="BG23" s="31">
        <f t="shared" si="16"/>
        <v>0</v>
      </c>
      <c r="BH23" s="31">
        <f t="shared" si="17"/>
        <v>0</v>
      </c>
      <c r="BI23" s="31">
        <f t="shared" si="18"/>
        <v>0</v>
      </c>
      <c r="BJ23" s="31">
        <f t="shared" si="19"/>
        <v>0</v>
      </c>
      <c r="BK23" s="32">
        <f t="shared" si="20"/>
        <v>0</v>
      </c>
      <c r="BL23" s="32">
        <f t="shared" si="21"/>
        <v>0</v>
      </c>
      <c r="BM23" s="32">
        <f t="shared" si="22"/>
        <v>0</v>
      </c>
      <c r="BN23" s="32">
        <f t="shared" si="23"/>
        <v>3.8035970118706512E-2</v>
      </c>
      <c r="BO23" s="32">
        <f t="shared" si="24"/>
        <v>0</v>
      </c>
      <c r="BP23" s="32">
        <f t="shared" si="25"/>
        <v>0</v>
      </c>
      <c r="BQ23" s="33">
        <f t="shared" si="26"/>
        <v>0</v>
      </c>
      <c r="BR23" s="33">
        <f t="shared" si="27"/>
        <v>0</v>
      </c>
      <c r="BS23" s="33">
        <f t="shared" si="28"/>
        <v>0</v>
      </c>
      <c r="BT23" s="33">
        <f t="shared" si="29"/>
        <v>0</v>
      </c>
      <c r="BU23" s="33">
        <f t="shared" si="30"/>
        <v>0</v>
      </c>
      <c r="BV23" s="33">
        <f t="shared" si="31"/>
        <v>0</v>
      </c>
      <c r="BW23" s="29">
        <f t="shared" si="32"/>
        <v>0</v>
      </c>
      <c r="BX23" s="29">
        <f t="shared" si="33"/>
        <v>0</v>
      </c>
      <c r="BY23" s="29">
        <f t="shared" si="34"/>
        <v>0</v>
      </c>
      <c r="BZ23" s="29">
        <f t="shared" si="35"/>
        <v>0</v>
      </c>
      <c r="CA23" s="29">
        <f t="shared" si="36"/>
        <v>0</v>
      </c>
      <c r="CB23" s="29">
        <f t="shared" si="37"/>
        <v>0</v>
      </c>
      <c r="CC23" s="35">
        <f t="shared" si="38"/>
        <v>0</v>
      </c>
      <c r="CD23" s="35">
        <f t="shared" si="39"/>
        <v>0</v>
      </c>
      <c r="CE23" s="35">
        <f t="shared" si="40"/>
        <v>0</v>
      </c>
      <c r="CF23" s="35">
        <f t="shared" si="41"/>
        <v>3.2495053895483697E-2</v>
      </c>
      <c r="CG23" s="35">
        <f t="shared" si="42"/>
        <v>0</v>
      </c>
      <c r="CH23" s="35">
        <f t="shared" si="43"/>
        <v>0</v>
      </c>
      <c r="CJ23" s="28">
        <f t="shared" si="44"/>
        <v>0</v>
      </c>
      <c r="CK23" s="28">
        <f t="shared" si="78"/>
        <v>0</v>
      </c>
      <c r="CL23" s="28">
        <f t="shared" si="45"/>
        <v>0</v>
      </c>
      <c r="CM23" s="28">
        <f t="shared" si="46"/>
        <v>1.9170329979064521E-4</v>
      </c>
      <c r="CN23" s="28">
        <f t="shared" si="47"/>
        <v>7.0406994665614245E-2</v>
      </c>
      <c r="CO23" s="28">
        <f t="shared" si="79"/>
        <v>0</v>
      </c>
      <c r="CQ23" s="27">
        <f t="shared" si="48"/>
        <v>0</v>
      </c>
      <c r="CR23" s="27">
        <f t="shared" si="49"/>
        <v>0</v>
      </c>
      <c r="CS23" s="27">
        <f t="shared" si="50"/>
        <v>0</v>
      </c>
      <c r="CT23" s="27">
        <f t="shared" si="51"/>
        <v>0</v>
      </c>
      <c r="CU23" s="27">
        <f t="shared" si="52"/>
        <v>0</v>
      </c>
      <c r="CV23" s="27">
        <f t="shared" si="53"/>
        <v>0</v>
      </c>
      <c r="CW23" s="26">
        <f t="shared" si="54"/>
        <v>0</v>
      </c>
      <c r="CX23" s="26">
        <f t="shared" si="55"/>
        <v>0</v>
      </c>
      <c r="CY23" s="26">
        <f t="shared" si="56"/>
        <v>0</v>
      </c>
      <c r="CZ23" s="26">
        <f t="shared" si="57"/>
        <v>7.2916209824944172E-6</v>
      </c>
      <c r="DA23" s="26">
        <f t="shared" si="58"/>
        <v>0</v>
      </c>
      <c r="DB23" s="26">
        <f t="shared" si="59"/>
        <v>0</v>
      </c>
      <c r="DC23" s="25">
        <f t="shared" si="60"/>
        <v>0</v>
      </c>
      <c r="DD23" s="25">
        <f t="shared" si="61"/>
        <v>0</v>
      </c>
      <c r="DE23" s="25">
        <f t="shared" si="62"/>
        <v>0</v>
      </c>
      <c r="DF23" s="25">
        <f t="shared" si="63"/>
        <v>0</v>
      </c>
      <c r="DG23" s="25">
        <f t="shared" si="64"/>
        <v>0</v>
      </c>
      <c r="DH23" s="25">
        <f t="shared" si="65"/>
        <v>0</v>
      </c>
      <c r="DI23" s="24">
        <f t="shared" si="66"/>
        <v>0</v>
      </c>
      <c r="DJ23" s="24">
        <f t="shared" si="67"/>
        <v>0</v>
      </c>
      <c r="DK23" s="24">
        <f t="shared" si="68"/>
        <v>0</v>
      </c>
      <c r="DL23" s="24">
        <f t="shared" si="69"/>
        <v>0</v>
      </c>
      <c r="DM23" s="24">
        <f t="shared" si="70"/>
        <v>0</v>
      </c>
      <c r="DN23" s="24">
        <f t="shared" si="71"/>
        <v>0</v>
      </c>
      <c r="DO23" s="23">
        <f t="shared" si="72"/>
        <v>0</v>
      </c>
      <c r="DP23" s="23">
        <f t="shared" si="73"/>
        <v>0</v>
      </c>
      <c r="DQ23" s="23">
        <f t="shared" si="74"/>
        <v>0</v>
      </c>
      <c r="DR23" s="23">
        <f t="shared" si="75"/>
        <v>6.2294090586390843E-6</v>
      </c>
      <c r="DS23" s="23">
        <f t="shared" si="76"/>
        <v>0</v>
      </c>
      <c r="DT23" s="23">
        <f t="shared" si="77"/>
        <v>0</v>
      </c>
    </row>
    <row r="24" spans="1:124" ht="15">
      <c r="A24" s="49" t="s">
        <v>1701</v>
      </c>
      <c r="B24" s="49" t="s">
        <v>1702</v>
      </c>
      <c r="C24" s="52">
        <v>0</v>
      </c>
      <c r="D24" s="52">
        <v>0</v>
      </c>
      <c r="E24" s="51"/>
      <c r="F24" s="52">
        <v>81475.380999999994</v>
      </c>
      <c r="G24" s="51">
        <v>0.71395288105495336</v>
      </c>
      <c r="H24" s="52">
        <v>1251.3789999999999</v>
      </c>
      <c r="I24" s="52">
        <v>0</v>
      </c>
      <c r="J24" s="52">
        <v>4723.634</v>
      </c>
      <c r="K24" s="52">
        <v>1009.321</v>
      </c>
      <c r="L24" s="52">
        <v>51185.249000000003</v>
      </c>
      <c r="M24" s="52">
        <v>0</v>
      </c>
      <c r="N24" s="52">
        <v>2694.76</v>
      </c>
      <c r="Q24" s="96">
        <f t="shared" si="10"/>
        <v>1.5358983101901666E-2</v>
      </c>
      <c r="R24" s="60">
        <v>0</v>
      </c>
      <c r="S24" s="99">
        <f t="shared" si="11"/>
        <v>5.7280497921206409E-2</v>
      </c>
      <c r="T24" s="97">
        <v>6.9571454965028031E-4</v>
      </c>
      <c r="U24" s="60">
        <v>1.2388048851222924E-2</v>
      </c>
      <c r="V24" s="101">
        <f t="shared" si="12"/>
        <v>0.59053585843311374</v>
      </c>
      <c r="W24" s="101">
        <f t="shared" si="13"/>
        <v>3.7693778197858324E-2</v>
      </c>
      <c r="X24" s="69"/>
      <c r="Y24" s="49" t="s">
        <v>1701</v>
      </c>
      <c r="Z24" s="62">
        <v>0</v>
      </c>
      <c r="AA24" s="62">
        <v>0</v>
      </c>
      <c r="AB24" s="62">
        <v>0</v>
      </c>
      <c r="AC24" s="62">
        <v>0</v>
      </c>
      <c r="AD24" s="62">
        <v>0</v>
      </c>
      <c r="AE24" s="84">
        <v>279.95</v>
      </c>
      <c r="AF24" s="64">
        <v>0</v>
      </c>
      <c r="AG24" s="64">
        <v>8.8470250825215562</v>
      </c>
      <c r="AH24" s="64">
        <v>1.8903852845744904</v>
      </c>
      <c r="AI24" s="64">
        <v>95.866271975794774</v>
      </c>
      <c r="AJ24" s="64">
        <v>0</v>
      </c>
      <c r="AK24" s="86">
        <v>2045.93</v>
      </c>
      <c r="AL24" s="65">
        <v>0</v>
      </c>
      <c r="AM24" s="65">
        <v>0.11595242494171339</v>
      </c>
      <c r="AN24" s="65">
        <v>5.2205219946869601</v>
      </c>
      <c r="AO24" s="65">
        <v>0</v>
      </c>
      <c r="AP24" s="65">
        <v>0</v>
      </c>
      <c r="AQ24" s="65">
        <v>192.86</v>
      </c>
      <c r="AR24" s="67">
        <v>0</v>
      </c>
      <c r="AS24" s="67">
        <v>0</v>
      </c>
      <c r="AT24" s="67">
        <v>0</v>
      </c>
      <c r="AU24" s="67">
        <v>0</v>
      </c>
      <c r="AV24" s="67">
        <v>0</v>
      </c>
      <c r="AW24" s="67">
        <v>281.85000000000002</v>
      </c>
      <c r="AX24" s="68">
        <v>0</v>
      </c>
      <c r="AY24" s="68">
        <v>24.432103554618543</v>
      </c>
      <c r="AZ24" s="68">
        <v>5.2205219946869601</v>
      </c>
      <c r="BA24" s="68">
        <v>264.74602055047774</v>
      </c>
      <c r="BB24" s="68">
        <v>0</v>
      </c>
      <c r="BC24" s="68">
        <v>1241.54</v>
      </c>
      <c r="BE24" s="31">
        <f t="shared" si="14"/>
        <v>0</v>
      </c>
      <c r="BF24" s="31">
        <f t="shared" si="15"/>
        <v>0</v>
      </c>
      <c r="BG24" s="31">
        <f t="shared" si="16"/>
        <v>0</v>
      </c>
      <c r="BH24" s="31">
        <f t="shared" si="17"/>
        <v>0</v>
      </c>
      <c r="BI24" s="31">
        <f t="shared" si="18"/>
        <v>0</v>
      </c>
      <c r="BJ24" s="31">
        <f t="shared" si="19"/>
        <v>0.1038868025352907</v>
      </c>
      <c r="BK24" s="32">
        <f t="shared" si="20"/>
        <v>0</v>
      </c>
      <c r="BL24" s="32">
        <f t="shared" si="21"/>
        <v>1.872927725247459E-3</v>
      </c>
      <c r="BM24" s="32">
        <f t="shared" si="22"/>
        <v>1.8729277252474588E-3</v>
      </c>
      <c r="BN24" s="32">
        <f t="shared" si="23"/>
        <v>1.8729277252474588E-3</v>
      </c>
      <c r="BO24" s="32">
        <f t="shared" si="24"/>
        <v>0</v>
      </c>
      <c r="BP24" s="32">
        <f t="shared" si="25"/>
        <v>0.75922531134498061</v>
      </c>
      <c r="BQ24" s="33">
        <f t="shared" si="26"/>
        <v>0</v>
      </c>
      <c r="BR24" s="33">
        <f t="shared" si="27"/>
        <v>2.4547292390077933E-5</v>
      </c>
      <c r="BS24" s="33">
        <f t="shared" si="28"/>
        <v>5.1723108849285413E-3</v>
      </c>
      <c r="BT24" s="33">
        <f t="shared" si="29"/>
        <v>0</v>
      </c>
      <c r="BU24" s="33">
        <f t="shared" si="30"/>
        <v>0</v>
      </c>
      <c r="BV24" s="33">
        <f t="shared" si="31"/>
        <v>7.1568525582983267E-2</v>
      </c>
      <c r="BW24" s="29">
        <f t="shared" si="32"/>
        <v>0</v>
      </c>
      <c r="BX24" s="29">
        <f t="shared" si="33"/>
        <v>0</v>
      </c>
      <c r="BY24" s="29">
        <f t="shared" si="34"/>
        <v>0</v>
      </c>
      <c r="BZ24" s="29">
        <f t="shared" si="35"/>
        <v>0</v>
      </c>
      <c r="CA24" s="29">
        <f t="shared" si="36"/>
        <v>0</v>
      </c>
      <c r="CB24" s="29">
        <f t="shared" si="37"/>
        <v>0.10459187460107765</v>
      </c>
      <c r="CC24" s="35">
        <f t="shared" si="38"/>
        <v>0</v>
      </c>
      <c r="CD24" s="35">
        <f t="shared" si="39"/>
        <v>5.1723108849285404E-3</v>
      </c>
      <c r="CE24" s="35">
        <f t="shared" si="40"/>
        <v>5.1723108849285413E-3</v>
      </c>
      <c r="CF24" s="35">
        <f t="shared" si="41"/>
        <v>5.1723108849285413E-3</v>
      </c>
      <c r="CG24" s="35">
        <f t="shared" si="42"/>
        <v>0</v>
      </c>
      <c r="CH24" s="35">
        <f t="shared" si="43"/>
        <v>0.46072377503005829</v>
      </c>
      <c r="CJ24" s="28">
        <f t="shared" si="44"/>
        <v>0</v>
      </c>
      <c r="CK24" s="28">
        <f t="shared" si="78"/>
        <v>8.4313135374313401E-3</v>
      </c>
      <c r="CL24" s="28">
        <f t="shared" si="45"/>
        <v>1.3692500140306881E-2</v>
      </c>
      <c r="CM24" s="28">
        <f t="shared" si="46"/>
        <v>2.0919423552637262E-2</v>
      </c>
      <c r="CN24" s="28">
        <f t="shared" si="47"/>
        <v>0</v>
      </c>
      <c r="CO24" s="28">
        <f t="shared" si="79"/>
        <v>2.7798168355336588E-2</v>
      </c>
      <c r="CQ24" s="27">
        <f t="shared" si="48"/>
        <v>0</v>
      </c>
      <c r="CR24" s="27">
        <f t="shared" si="49"/>
        <v>0</v>
      </c>
      <c r="CS24" s="27">
        <f t="shared" si="50"/>
        <v>0</v>
      </c>
      <c r="CT24" s="27">
        <f t="shared" si="51"/>
        <v>0</v>
      </c>
      <c r="CU24" s="27">
        <f t="shared" si="52"/>
        <v>0</v>
      </c>
      <c r="CV24" s="27">
        <f t="shared" si="53"/>
        <v>2.8878628267736189E-3</v>
      </c>
      <c r="CW24" s="26">
        <f t="shared" si="54"/>
        <v>0</v>
      </c>
      <c r="CX24" s="26">
        <f t="shared" si="55"/>
        <v>1.5791240884509386E-5</v>
      </c>
      <c r="CY24" s="26">
        <f t="shared" si="56"/>
        <v>2.5645063140735474E-5</v>
      </c>
      <c r="CZ24" s="26">
        <f t="shared" si="57"/>
        <v>3.9180568367929023E-5</v>
      </c>
      <c r="DA24" s="26">
        <f t="shared" si="58"/>
        <v>0</v>
      </c>
      <c r="DB24" s="26">
        <f t="shared" si="59"/>
        <v>2.1105073024400609E-2</v>
      </c>
      <c r="DC24" s="25">
        <f t="shared" si="60"/>
        <v>0</v>
      </c>
      <c r="DD24" s="25">
        <f t="shared" si="61"/>
        <v>2.0696591863574939E-7</v>
      </c>
      <c r="DE24" s="25">
        <f t="shared" si="62"/>
        <v>7.0821867517594861E-5</v>
      </c>
      <c r="DF24" s="25">
        <f t="shared" si="63"/>
        <v>0</v>
      </c>
      <c r="DG24" s="25">
        <f t="shared" si="64"/>
        <v>0</v>
      </c>
      <c r="DH24" s="25">
        <f t="shared" si="65"/>
        <v>1.9894739230989825E-3</v>
      </c>
      <c r="DI24" s="24">
        <f t="shared" si="66"/>
        <v>0</v>
      </c>
      <c r="DJ24" s="24">
        <f t="shared" si="67"/>
        <v>0</v>
      </c>
      <c r="DK24" s="24">
        <f t="shared" si="68"/>
        <v>0</v>
      </c>
      <c r="DL24" s="24">
        <f t="shared" si="69"/>
        <v>0</v>
      </c>
      <c r="DM24" s="24">
        <f t="shared" si="70"/>
        <v>0</v>
      </c>
      <c r="DN24" s="24">
        <f t="shared" si="71"/>
        <v>2.9074625387610093E-3</v>
      </c>
      <c r="DO24" s="23">
        <f t="shared" si="72"/>
        <v>0</v>
      </c>
      <c r="DP24" s="23">
        <f t="shared" si="73"/>
        <v>4.3609374783901479E-5</v>
      </c>
      <c r="DQ24" s="23">
        <f t="shared" si="74"/>
        <v>7.0821867517594861E-5</v>
      </c>
      <c r="DR24" s="23">
        <f t="shared" si="75"/>
        <v>1.082017621477362E-4</v>
      </c>
      <c r="DS24" s="23">
        <f t="shared" si="76"/>
        <v>0</v>
      </c>
      <c r="DT24" s="23">
        <f t="shared" si="77"/>
        <v>1.280727706359178E-2</v>
      </c>
    </row>
    <row r="25" spans="1:124" ht="15">
      <c r="A25" s="49" t="s">
        <v>1703</v>
      </c>
      <c r="B25" s="49" t="s">
        <v>1704</v>
      </c>
      <c r="C25" s="50">
        <v>0</v>
      </c>
      <c r="D25" s="50">
        <v>0</v>
      </c>
      <c r="E25" s="51"/>
      <c r="F25" s="50">
        <v>2061.2820000000002</v>
      </c>
      <c r="G25" s="51">
        <v>0.91469046932928144</v>
      </c>
      <c r="H25" s="50">
        <v>0</v>
      </c>
      <c r="I25" s="50">
        <v>0</v>
      </c>
      <c r="J25" s="50">
        <v>0</v>
      </c>
      <c r="K25" s="50">
        <v>0</v>
      </c>
      <c r="L25" s="50">
        <v>1885.4349999999999</v>
      </c>
      <c r="M25" s="50">
        <v>0</v>
      </c>
      <c r="N25" s="50" t="s">
        <v>1765</v>
      </c>
      <c r="Q25" s="96">
        <f t="shared" si="10"/>
        <v>0</v>
      </c>
      <c r="R25" s="60">
        <v>0</v>
      </c>
      <c r="S25" s="99">
        <f t="shared" si="11"/>
        <v>0</v>
      </c>
      <c r="T25" s="97">
        <v>0</v>
      </c>
      <c r="U25" s="60">
        <v>0</v>
      </c>
      <c r="V25" s="101">
        <f t="shared" si="12"/>
        <v>0.8598090411695245</v>
      </c>
      <c r="W25" s="101">
        <f t="shared" si="13"/>
        <v>5.4881428159756884E-2</v>
      </c>
      <c r="X25" s="69"/>
      <c r="Y25" s="49" t="s">
        <v>1703</v>
      </c>
      <c r="Z25" s="62">
        <v>0</v>
      </c>
      <c r="AA25" s="62">
        <v>0</v>
      </c>
      <c r="AB25" s="62">
        <v>0</v>
      </c>
      <c r="AC25" s="62">
        <v>0</v>
      </c>
      <c r="AD25" s="62">
        <v>0</v>
      </c>
      <c r="AE25" s="84" t="s">
        <v>1672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86" t="s">
        <v>1672</v>
      </c>
      <c r="AL25" s="65" t="s">
        <v>1672</v>
      </c>
      <c r="AM25" s="65">
        <v>0</v>
      </c>
      <c r="AN25" s="65">
        <v>0</v>
      </c>
      <c r="AO25" s="65">
        <v>0</v>
      </c>
      <c r="AP25" s="65" t="s">
        <v>1672</v>
      </c>
      <c r="AQ25" s="65" t="s">
        <v>1672</v>
      </c>
      <c r="AR25" s="67">
        <v>0</v>
      </c>
      <c r="AS25" s="67">
        <v>0</v>
      </c>
      <c r="AT25" s="67">
        <v>0</v>
      </c>
      <c r="AU25" s="67">
        <v>0</v>
      </c>
      <c r="AV25" s="67">
        <v>0</v>
      </c>
      <c r="AW25" s="67" t="s">
        <v>1672</v>
      </c>
      <c r="AX25" s="68">
        <v>0</v>
      </c>
      <c r="AY25" s="68">
        <v>0</v>
      </c>
      <c r="AZ25" s="68">
        <v>0</v>
      </c>
      <c r="BA25" s="68">
        <v>3.9086553135378854</v>
      </c>
      <c r="BB25" s="68">
        <v>0</v>
      </c>
      <c r="BC25" s="68" t="s">
        <v>1672</v>
      </c>
      <c r="BE25" s="31">
        <f t="shared" si="14"/>
        <v>0</v>
      </c>
      <c r="BF25" s="31">
        <f t="shared" si="15"/>
        <v>0</v>
      </c>
      <c r="BG25" s="31">
        <f t="shared" si="16"/>
        <v>0</v>
      </c>
      <c r="BH25" s="31">
        <f t="shared" si="17"/>
        <v>0</v>
      </c>
      <c r="BI25" s="31">
        <f t="shared" si="18"/>
        <v>0</v>
      </c>
      <c r="BJ25" s="31">
        <f t="shared" si="19"/>
        <v>0</v>
      </c>
      <c r="BK25" s="32">
        <f t="shared" si="20"/>
        <v>0</v>
      </c>
      <c r="BL25" s="32">
        <f t="shared" si="21"/>
        <v>0</v>
      </c>
      <c r="BM25" s="32">
        <f t="shared" si="22"/>
        <v>0</v>
      </c>
      <c r="BN25" s="32">
        <f t="shared" si="23"/>
        <v>0</v>
      </c>
      <c r="BO25" s="32">
        <f t="shared" si="24"/>
        <v>0</v>
      </c>
      <c r="BP25" s="32">
        <f t="shared" si="25"/>
        <v>0</v>
      </c>
      <c r="BQ25" s="33">
        <f t="shared" si="26"/>
        <v>0</v>
      </c>
      <c r="BR25" s="33">
        <f t="shared" si="27"/>
        <v>0</v>
      </c>
      <c r="BS25" s="33">
        <f t="shared" si="28"/>
        <v>0</v>
      </c>
      <c r="BT25" s="33">
        <f t="shared" si="29"/>
        <v>0</v>
      </c>
      <c r="BU25" s="33">
        <f t="shared" si="30"/>
        <v>0</v>
      </c>
      <c r="BV25" s="33">
        <f t="shared" si="31"/>
        <v>0</v>
      </c>
      <c r="BW25" s="29">
        <f t="shared" si="32"/>
        <v>0</v>
      </c>
      <c r="BX25" s="29">
        <f t="shared" si="33"/>
        <v>0</v>
      </c>
      <c r="BY25" s="29">
        <f t="shared" si="34"/>
        <v>0</v>
      </c>
      <c r="BZ25" s="29">
        <f t="shared" si="35"/>
        <v>0</v>
      </c>
      <c r="CA25" s="29">
        <f t="shared" si="36"/>
        <v>0</v>
      </c>
      <c r="CB25" s="29">
        <f t="shared" si="37"/>
        <v>0</v>
      </c>
      <c r="CC25" s="35">
        <f t="shared" si="38"/>
        <v>0</v>
      </c>
      <c r="CD25" s="35">
        <f t="shared" si="39"/>
        <v>0</v>
      </c>
      <c r="CE25" s="35">
        <f t="shared" si="40"/>
        <v>0</v>
      </c>
      <c r="CF25" s="35">
        <f t="shared" si="41"/>
        <v>2.0730787927124962E-3</v>
      </c>
      <c r="CG25" s="35">
        <f t="shared" si="42"/>
        <v>0</v>
      </c>
      <c r="CH25" s="35">
        <f t="shared" si="43"/>
        <v>0</v>
      </c>
      <c r="CJ25" s="28">
        <f t="shared" si="44"/>
        <v>0</v>
      </c>
      <c r="CK25" s="28">
        <f t="shared" si="78"/>
        <v>0</v>
      </c>
      <c r="CL25" s="28">
        <f t="shared" si="45"/>
        <v>0</v>
      </c>
      <c r="CM25" s="28">
        <f t="shared" si="46"/>
        <v>7.705777370735587E-4</v>
      </c>
      <c r="CN25" s="28">
        <f t="shared" si="47"/>
        <v>0</v>
      </c>
      <c r="CO25" s="28">
        <f t="shared" si="79"/>
        <v>0</v>
      </c>
      <c r="CQ25" s="27">
        <f t="shared" si="48"/>
        <v>0</v>
      </c>
      <c r="CR25" s="27">
        <f t="shared" si="49"/>
        <v>0</v>
      </c>
      <c r="CS25" s="27">
        <f t="shared" si="50"/>
        <v>0</v>
      </c>
      <c r="CT25" s="27">
        <f t="shared" si="51"/>
        <v>0</v>
      </c>
      <c r="CU25" s="27">
        <f t="shared" si="52"/>
        <v>0</v>
      </c>
      <c r="CV25" s="27">
        <f t="shared" si="53"/>
        <v>0</v>
      </c>
      <c r="CW25" s="26">
        <f t="shared" si="54"/>
        <v>0</v>
      </c>
      <c r="CX25" s="26">
        <f t="shared" si="55"/>
        <v>0</v>
      </c>
      <c r="CY25" s="26">
        <f t="shared" si="56"/>
        <v>0</v>
      </c>
      <c r="CZ25" s="26">
        <f t="shared" si="57"/>
        <v>0</v>
      </c>
      <c r="DA25" s="26">
        <f t="shared" si="58"/>
        <v>0</v>
      </c>
      <c r="DB25" s="26">
        <f t="shared" si="59"/>
        <v>0</v>
      </c>
      <c r="DC25" s="25">
        <f t="shared" si="60"/>
        <v>0</v>
      </c>
      <c r="DD25" s="25">
        <f t="shared" si="61"/>
        <v>0</v>
      </c>
      <c r="DE25" s="25">
        <f t="shared" si="62"/>
        <v>0</v>
      </c>
      <c r="DF25" s="25">
        <f t="shared" si="63"/>
        <v>0</v>
      </c>
      <c r="DG25" s="25">
        <f t="shared" si="64"/>
        <v>0</v>
      </c>
      <c r="DH25" s="25">
        <f t="shared" si="65"/>
        <v>0</v>
      </c>
      <c r="DI25" s="24">
        <f t="shared" si="66"/>
        <v>0</v>
      </c>
      <c r="DJ25" s="24">
        <f t="shared" si="67"/>
        <v>0</v>
      </c>
      <c r="DK25" s="24">
        <f t="shared" si="68"/>
        <v>0</v>
      </c>
      <c r="DL25" s="24">
        <f t="shared" si="69"/>
        <v>0</v>
      </c>
      <c r="DM25" s="24">
        <f t="shared" si="70"/>
        <v>0</v>
      </c>
      <c r="DN25" s="24">
        <f t="shared" si="71"/>
        <v>0</v>
      </c>
      <c r="DO25" s="23">
        <f t="shared" si="72"/>
        <v>0</v>
      </c>
      <c r="DP25" s="23">
        <f t="shared" si="73"/>
        <v>0</v>
      </c>
      <c r="DQ25" s="23">
        <f t="shared" si="74"/>
        <v>0</v>
      </c>
      <c r="DR25" s="23">
        <f t="shared" si="75"/>
        <v>1.5974683648635803E-6</v>
      </c>
      <c r="DS25" s="23">
        <f t="shared" si="76"/>
        <v>0</v>
      </c>
      <c r="DT25" s="23">
        <f t="shared" si="77"/>
        <v>0</v>
      </c>
    </row>
    <row r="26" spans="1:124" ht="15">
      <c r="A26" s="49" t="s">
        <v>1705</v>
      </c>
      <c r="B26" s="49" t="s">
        <v>1706</v>
      </c>
      <c r="C26" s="52">
        <v>0</v>
      </c>
      <c r="D26" s="52">
        <v>0</v>
      </c>
      <c r="E26" s="51"/>
      <c r="F26" s="52">
        <v>30034.325000000001</v>
      </c>
      <c r="G26" s="51">
        <v>0.99999999999999989</v>
      </c>
      <c r="H26" s="52">
        <v>0</v>
      </c>
      <c r="I26" s="52">
        <v>6120.7420000000002</v>
      </c>
      <c r="J26" s="52">
        <v>0</v>
      </c>
      <c r="K26" s="52">
        <v>1742.3030000000001</v>
      </c>
      <c r="L26" s="52">
        <v>22171.279999999999</v>
      </c>
      <c r="M26" s="52">
        <v>0</v>
      </c>
      <c r="N26" s="52">
        <v>2516.39</v>
      </c>
      <c r="Q26" s="96">
        <f t="shared" si="10"/>
        <v>0</v>
      </c>
      <c r="R26" s="60">
        <v>0.20379156182134942</v>
      </c>
      <c r="S26" s="99">
        <f t="shared" si="11"/>
        <v>0</v>
      </c>
      <c r="T26" s="97">
        <v>0</v>
      </c>
      <c r="U26" s="60">
        <v>5.8010393108551633E-2</v>
      </c>
      <c r="V26" s="101">
        <f t="shared" si="12"/>
        <v>0.69390616236589298</v>
      </c>
      <c r="W26" s="101">
        <f t="shared" si="13"/>
        <v>4.4291882704205934E-2</v>
      </c>
      <c r="X26" s="69"/>
      <c r="Y26" s="49" t="s">
        <v>1705</v>
      </c>
      <c r="Z26" s="62">
        <v>0.10431695117583741</v>
      </c>
      <c r="AA26" s="62">
        <v>0</v>
      </c>
      <c r="AB26" s="62">
        <v>3.3309277670964805</v>
      </c>
      <c r="AC26" s="62">
        <v>42.386962648902546</v>
      </c>
      <c r="AD26" s="62">
        <v>0</v>
      </c>
      <c r="AE26" s="84">
        <v>189.74</v>
      </c>
      <c r="AF26" s="64">
        <v>3.1146720357971143</v>
      </c>
      <c r="AG26" s="64">
        <v>0</v>
      </c>
      <c r="AH26" s="64">
        <v>99.454091137573428</v>
      </c>
      <c r="AI26" s="64">
        <v>1265.5803851320113</v>
      </c>
      <c r="AJ26" s="64">
        <v>0</v>
      </c>
      <c r="AK26" s="86">
        <v>2846.04</v>
      </c>
      <c r="AL26" s="65">
        <v>0.32748304716304583</v>
      </c>
      <c r="AM26" s="65">
        <v>0</v>
      </c>
      <c r="AN26" s="65">
        <v>53.5961502553495</v>
      </c>
      <c r="AO26" s="65">
        <v>0</v>
      </c>
      <c r="AP26" s="65">
        <v>0</v>
      </c>
      <c r="AQ26" s="65">
        <v>46</v>
      </c>
      <c r="AR26" s="67">
        <v>0</v>
      </c>
      <c r="AS26" s="67">
        <v>0</v>
      </c>
      <c r="AT26" s="67">
        <v>0</v>
      </c>
      <c r="AU26" s="67">
        <v>0</v>
      </c>
      <c r="AV26" s="67">
        <v>0</v>
      </c>
      <c r="AW26" s="67">
        <v>37.369999999999997</v>
      </c>
      <c r="AX26" s="68">
        <v>1.6785074250570491</v>
      </c>
      <c r="AY26" s="68">
        <v>0</v>
      </c>
      <c r="AZ26" s="68">
        <v>53.5961502553495</v>
      </c>
      <c r="BA26" s="68">
        <v>682.02560302853476</v>
      </c>
      <c r="BB26" s="68">
        <v>0</v>
      </c>
      <c r="BC26" s="68">
        <v>655.45</v>
      </c>
      <c r="BE26" s="31">
        <f t="shared" si="14"/>
        <v>1.7043187112908436E-5</v>
      </c>
      <c r="BF26" s="31">
        <f t="shared" si="15"/>
        <v>0</v>
      </c>
      <c r="BG26" s="31">
        <f t="shared" si="16"/>
        <v>1.9117959201680077E-3</v>
      </c>
      <c r="BH26" s="31">
        <f t="shared" si="17"/>
        <v>1.9117959201680077E-3</v>
      </c>
      <c r="BI26" s="31">
        <f t="shared" si="18"/>
        <v>0</v>
      </c>
      <c r="BJ26" s="31">
        <f t="shared" si="19"/>
        <v>7.5401666673289916E-2</v>
      </c>
      <c r="BK26" s="32">
        <f t="shared" si="20"/>
        <v>5.0887164265331136E-4</v>
      </c>
      <c r="BL26" s="32">
        <f t="shared" si="21"/>
        <v>0</v>
      </c>
      <c r="BM26" s="32">
        <f t="shared" si="22"/>
        <v>5.7081972043653381E-2</v>
      </c>
      <c r="BN26" s="32">
        <f t="shared" si="23"/>
        <v>5.7081972043653381E-2</v>
      </c>
      <c r="BO26" s="32">
        <f t="shared" si="24"/>
        <v>0</v>
      </c>
      <c r="BP26" s="32">
        <f t="shared" si="25"/>
        <v>1.1310011564185203</v>
      </c>
      <c r="BQ26" s="33">
        <f t="shared" si="26"/>
        <v>5.3503814923590278E-5</v>
      </c>
      <c r="BR26" s="33">
        <f t="shared" si="27"/>
        <v>0</v>
      </c>
      <c r="BS26" s="33">
        <f t="shared" si="28"/>
        <v>3.0761670189025387E-2</v>
      </c>
      <c r="BT26" s="33">
        <f t="shared" si="29"/>
        <v>0</v>
      </c>
      <c r="BU26" s="33">
        <f t="shared" si="30"/>
        <v>0</v>
      </c>
      <c r="BV26" s="33">
        <f t="shared" si="31"/>
        <v>1.8280155301841131E-2</v>
      </c>
      <c r="BW26" s="29">
        <f t="shared" si="32"/>
        <v>0</v>
      </c>
      <c r="BX26" s="29">
        <f t="shared" si="33"/>
        <v>0</v>
      </c>
      <c r="BY26" s="29">
        <f t="shared" si="34"/>
        <v>0</v>
      </c>
      <c r="BZ26" s="29">
        <f t="shared" si="35"/>
        <v>0</v>
      </c>
      <c r="CA26" s="29">
        <f t="shared" si="36"/>
        <v>0</v>
      </c>
      <c r="CB26" s="29">
        <f t="shared" si="37"/>
        <v>1.4850639209343543E-2</v>
      </c>
      <c r="CC26" s="35">
        <f t="shared" si="38"/>
        <v>2.7423267065611475E-4</v>
      </c>
      <c r="CD26" s="35">
        <f t="shared" si="39"/>
        <v>0</v>
      </c>
      <c r="CE26" s="35">
        <f t="shared" si="40"/>
        <v>3.0761670189025387E-2</v>
      </c>
      <c r="CF26" s="35">
        <f t="shared" si="41"/>
        <v>3.0761670189025387E-2</v>
      </c>
      <c r="CG26" s="35">
        <f t="shared" si="42"/>
        <v>0</v>
      </c>
      <c r="CH26" s="35">
        <f t="shared" si="43"/>
        <v>0.26047234331721236</v>
      </c>
      <c r="CJ26" s="28">
        <f t="shared" si="44"/>
        <v>0.13168810286933169</v>
      </c>
      <c r="CK26" s="28">
        <f t="shared" si="78"/>
        <v>0</v>
      </c>
      <c r="CL26" s="28">
        <f t="shared" si="45"/>
        <v>2.3636171319091844E-2</v>
      </c>
      <c r="CM26" s="28">
        <f t="shared" si="46"/>
        <v>9.0614074579204538E-3</v>
      </c>
      <c r="CN26" s="28">
        <f t="shared" si="47"/>
        <v>0</v>
      </c>
      <c r="CO26" s="28">
        <f t="shared" si="79"/>
        <v>2.5958168025236171E-2</v>
      </c>
      <c r="CQ26" s="27">
        <f t="shared" si="48"/>
        <v>2.2443849777459541E-6</v>
      </c>
      <c r="CR26" s="27">
        <f t="shared" si="49"/>
        <v>0</v>
      </c>
      <c r="CS26" s="27">
        <f t="shared" si="50"/>
        <v>4.5187535896231863E-5</v>
      </c>
      <c r="CT26" s="27">
        <f t="shared" si="51"/>
        <v>1.7323561809032282E-5</v>
      </c>
      <c r="CU26" s="27">
        <f t="shared" si="52"/>
        <v>0</v>
      </c>
      <c r="CV26" s="27">
        <f t="shared" si="53"/>
        <v>1.9572891328881103E-3</v>
      </c>
      <c r="CW26" s="26">
        <f t="shared" si="54"/>
        <v>6.7012341225015069E-5</v>
      </c>
      <c r="CX26" s="26">
        <f t="shared" si="55"/>
        <v>0</v>
      </c>
      <c r="CY26" s="26">
        <f t="shared" si="56"/>
        <v>1.3491992704554026E-3</v>
      </c>
      <c r="CZ26" s="26">
        <f t="shared" si="57"/>
        <v>5.1724300718916758E-4</v>
      </c>
      <c r="DA26" s="26">
        <f t="shared" si="58"/>
        <v>0</v>
      </c>
      <c r="DB26" s="26">
        <f t="shared" si="59"/>
        <v>2.9358718055048368E-2</v>
      </c>
      <c r="DC26" s="25">
        <f t="shared" si="60"/>
        <v>7.0458158835594403E-6</v>
      </c>
      <c r="DD26" s="25">
        <f t="shared" si="61"/>
        <v>0</v>
      </c>
      <c r="DE26" s="25">
        <f t="shared" si="62"/>
        <v>7.2708810664920442E-4</v>
      </c>
      <c r="DF26" s="25">
        <f t="shared" si="63"/>
        <v>0</v>
      </c>
      <c r="DG26" s="25">
        <f t="shared" si="64"/>
        <v>0</v>
      </c>
      <c r="DH26" s="25">
        <f t="shared" si="65"/>
        <v>4.7451934285260391E-4</v>
      </c>
      <c r="DI26" s="24">
        <f t="shared" si="66"/>
        <v>0</v>
      </c>
      <c r="DJ26" s="24">
        <f t="shared" si="67"/>
        <v>0</v>
      </c>
      <c r="DK26" s="24">
        <f t="shared" si="68"/>
        <v>0</v>
      </c>
      <c r="DL26" s="24">
        <f t="shared" si="69"/>
        <v>0</v>
      </c>
      <c r="DM26" s="24">
        <f t="shared" si="70"/>
        <v>0</v>
      </c>
      <c r="DN26" s="24">
        <f t="shared" si="71"/>
        <v>3.8549538787830014E-4</v>
      </c>
      <c r="DO26" s="23">
        <f t="shared" si="72"/>
        <v>3.6113180143493999E-5</v>
      </c>
      <c r="DP26" s="23">
        <f t="shared" si="73"/>
        <v>0</v>
      </c>
      <c r="DQ26" s="23">
        <f t="shared" si="74"/>
        <v>7.2708810664920442E-4</v>
      </c>
      <c r="DR26" s="23">
        <f t="shared" si="75"/>
        <v>2.7874402766892394E-4</v>
      </c>
      <c r="DS26" s="23">
        <f t="shared" si="76"/>
        <v>0</v>
      </c>
      <c r="DT26" s="23">
        <f t="shared" si="77"/>
        <v>6.7613848537552007E-3</v>
      </c>
    </row>
    <row r="27" spans="1:124" ht="15">
      <c r="A27" s="49" t="s">
        <v>1707</v>
      </c>
      <c r="B27" s="49" t="s">
        <v>1708</v>
      </c>
      <c r="C27" s="50">
        <v>4978.01</v>
      </c>
      <c r="D27" s="50">
        <v>4414.8029999999999</v>
      </c>
      <c r="E27" s="51">
        <v>0.88686101474283896</v>
      </c>
      <c r="F27" s="50">
        <v>87157.798999999999</v>
      </c>
      <c r="G27" s="51">
        <v>0.82429270615243511</v>
      </c>
      <c r="H27" s="50">
        <v>4298.5879999999997</v>
      </c>
      <c r="I27" s="50">
        <v>1117.586</v>
      </c>
      <c r="J27" s="50">
        <v>23410.924999999999</v>
      </c>
      <c r="K27" s="50">
        <v>1965.49</v>
      </c>
      <c r="L27" s="50">
        <v>41050.949000000001</v>
      </c>
      <c r="M27" s="50">
        <v>4414.8029999999999</v>
      </c>
      <c r="N27" s="50">
        <v>3600.12</v>
      </c>
      <c r="Q27" s="96">
        <f t="shared" si="10"/>
        <v>4.9319602483307315E-2</v>
      </c>
      <c r="R27" s="60">
        <v>1.282255877067295E-2</v>
      </c>
      <c r="S27" s="99">
        <f t="shared" si="11"/>
        <v>0.26538065629674745</v>
      </c>
      <c r="T27" s="97">
        <v>3.2232468376123175E-3</v>
      </c>
      <c r="U27" s="60">
        <v>2.2550936606373001E-2</v>
      </c>
      <c r="V27" s="101">
        <f t="shared" si="12"/>
        <v>0.44273596284825872</v>
      </c>
      <c r="W27" s="101">
        <f t="shared" si="13"/>
        <v>2.825974230946332E-2</v>
      </c>
      <c r="X27" s="69"/>
      <c r="Y27" s="49" t="s">
        <v>1707</v>
      </c>
      <c r="Z27" s="62">
        <v>0</v>
      </c>
      <c r="AA27" s="62">
        <v>0</v>
      </c>
      <c r="AB27" s="62">
        <v>0</v>
      </c>
      <c r="AC27" s="62">
        <v>0</v>
      </c>
      <c r="AD27" s="62">
        <v>0</v>
      </c>
      <c r="AE27" s="84" t="s">
        <v>1672</v>
      </c>
      <c r="AF27" s="64">
        <v>1.1033084734690182</v>
      </c>
      <c r="AG27" s="64">
        <v>893.38141669513709</v>
      </c>
      <c r="AH27" s="64">
        <v>75.00482106965552</v>
      </c>
      <c r="AI27" s="64">
        <v>1566.5401932772763</v>
      </c>
      <c r="AJ27" s="64">
        <v>0</v>
      </c>
      <c r="AK27" s="86">
        <v>3424.07</v>
      </c>
      <c r="AL27" s="65">
        <v>0.18921140337060327</v>
      </c>
      <c r="AM27" s="65">
        <v>9.978635001441466E-2</v>
      </c>
      <c r="AN27" s="65">
        <v>70.412942980524321</v>
      </c>
      <c r="AO27" s="65">
        <v>0</v>
      </c>
      <c r="AP27" s="65">
        <v>5.322052949471777</v>
      </c>
      <c r="AQ27" s="65">
        <v>276.04000000000002</v>
      </c>
      <c r="AR27" s="67">
        <v>0</v>
      </c>
      <c r="AS27" s="67">
        <v>0</v>
      </c>
      <c r="AT27" s="67">
        <v>0</v>
      </c>
      <c r="AU27" s="67">
        <v>0</v>
      </c>
      <c r="AV27" s="67">
        <v>0</v>
      </c>
      <c r="AW27" s="67">
        <v>182.67</v>
      </c>
      <c r="AX27" s="68">
        <v>1.0357627086418448</v>
      </c>
      <c r="AY27" s="68">
        <v>838.68761842916081</v>
      </c>
      <c r="AZ27" s="68">
        <v>70.412942980524321</v>
      </c>
      <c r="BA27" s="68">
        <v>1470.6348703037979</v>
      </c>
      <c r="BB27" s="68">
        <v>78.657033689064491</v>
      </c>
      <c r="BC27" s="68">
        <v>1517.4</v>
      </c>
      <c r="BE27" s="31">
        <f t="shared" si="14"/>
        <v>0</v>
      </c>
      <c r="BF27" s="31">
        <f t="shared" si="15"/>
        <v>0</v>
      </c>
      <c r="BG27" s="31">
        <f t="shared" si="16"/>
        <v>0</v>
      </c>
      <c r="BH27" s="31">
        <f t="shared" si="17"/>
        <v>0</v>
      </c>
      <c r="BI27" s="31">
        <f t="shared" si="18"/>
        <v>0</v>
      </c>
      <c r="BJ27" s="31">
        <f t="shared" si="19"/>
        <v>0</v>
      </c>
      <c r="BK27" s="32">
        <f t="shared" si="20"/>
        <v>9.87224673062313E-4</v>
      </c>
      <c r="BL27" s="32">
        <f t="shared" si="21"/>
        <v>3.8160876458112489E-2</v>
      </c>
      <c r="BM27" s="32">
        <f t="shared" si="22"/>
        <v>3.8160876458112489E-2</v>
      </c>
      <c r="BN27" s="32">
        <f t="shared" si="23"/>
        <v>3.8160876458112489E-2</v>
      </c>
      <c r="BO27" s="32">
        <f t="shared" si="24"/>
        <v>0</v>
      </c>
      <c r="BP27" s="32">
        <f t="shared" si="25"/>
        <v>0.9510988522604803</v>
      </c>
      <c r="BQ27" s="33">
        <f t="shared" si="26"/>
        <v>1.6930366286854279E-4</v>
      </c>
      <c r="BR27" s="33">
        <f t="shared" si="27"/>
        <v>4.2623839089832914E-6</v>
      </c>
      <c r="BS27" s="33">
        <f t="shared" si="28"/>
        <v>3.5824625401566182E-2</v>
      </c>
      <c r="BT27" s="33">
        <f t="shared" si="29"/>
        <v>0</v>
      </c>
      <c r="BU27" s="33">
        <f t="shared" si="30"/>
        <v>1.2055017969027785E-3</v>
      </c>
      <c r="BV27" s="33">
        <f t="shared" si="31"/>
        <v>7.6675221937046553E-2</v>
      </c>
      <c r="BW27" s="29">
        <f t="shared" si="32"/>
        <v>0</v>
      </c>
      <c r="BX27" s="29">
        <f t="shared" si="33"/>
        <v>0</v>
      </c>
      <c r="BY27" s="29">
        <f t="shared" si="34"/>
        <v>0</v>
      </c>
      <c r="BZ27" s="29">
        <f t="shared" si="35"/>
        <v>0</v>
      </c>
      <c r="CA27" s="29">
        <f t="shared" si="36"/>
        <v>0</v>
      </c>
      <c r="CB27" s="29">
        <f t="shared" si="37"/>
        <v>5.0739975334155529E-2</v>
      </c>
      <c r="CC27" s="35">
        <f t="shared" si="38"/>
        <v>9.2678568686601736E-4</v>
      </c>
      <c r="CD27" s="35">
        <f t="shared" si="39"/>
        <v>3.5824625401566182E-2</v>
      </c>
      <c r="CE27" s="35">
        <f t="shared" si="40"/>
        <v>3.5824625401566182E-2</v>
      </c>
      <c r="CF27" s="35">
        <f t="shared" si="41"/>
        <v>3.5824625401566182E-2</v>
      </c>
      <c r="CG27" s="35">
        <f t="shared" si="42"/>
        <v>1.7816657660390395E-2</v>
      </c>
      <c r="CH27" s="35">
        <f t="shared" si="43"/>
        <v>0.42148595046831777</v>
      </c>
      <c r="CJ27" s="28">
        <f t="shared" si="44"/>
        <v>2.4044924640398979E-2</v>
      </c>
      <c r="CK27" s="28">
        <f t="shared" si="78"/>
        <v>4.1786651733874761E-2</v>
      </c>
      <c r="CL27" s="28">
        <f t="shared" si="45"/>
        <v>2.6663937538971023E-2</v>
      </c>
      <c r="CM27" s="28">
        <f t="shared" si="46"/>
        <v>1.677753271003353E-2</v>
      </c>
      <c r="CN27" s="28">
        <f t="shared" si="47"/>
        <v>8.5534675638617982E-2</v>
      </c>
      <c r="CO27" s="28">
        <f t="shared" si="79"/>
        <v>3.7137534273706876E-2</v>
      </c>
      <c r="CQ27" s="27">
        <f t="shared" si="48"/>
        <v>0</v>
      </c>
      <c r="CR27" s="27">
        <f t="shared" si="49"/>
        <v>0</v>
      </c>
      <c r="CS27" s="27">
        <f t="shared" si="50"/>
        <v>0</v>
      </c>
      <c r="CT27" s="27">
        <f t="shared" si="51"/>
        <v>0</v>
      </c>
      <c r="CU27" s="27">
        <f t="shared" si="52"/>
        <v>0</v>
      </c>
      <c r="CV27" s="27">
        <f t="shared" si="53"/>
        <v>0</v>
      </c>
      <c r="CW27" s="26">
        <f t="shared" si="54"/>
        <v>2.3737742866925838E-5</v>
      </c>
      <c r="CX27" s="26">
        <f t="shared" si="55"/>
        <v>1.5946152544145669E-3</v>
      </c>
      <c r="CY27" s="26">
        <f t="shared" si="56"/>
        <v>1.0175192263115012E-3</v>
      </c>
      <c r="CZ27" s="26">
        <f t="shared" si="57"/>
        <v>6.4024535301953072E-4</v>
      </c>
      <c r="DA27" s="26">
        <f t="shared" si="58"/>
        <v>0</v>
      </c>
      <c r="DB27" s="26">
        <f t="shared" si="59"/>
        <v>3.5321466223506862E-2</v>
      </c>
      <c r="DC27" s="25">
        <f t="shared" si="60"/>
        <v>4.0708938150176263E-6</v>
      </c>
      <c r="DD27" s="25">
        <f t="shared" si="61"/>
        <v>1.7811075196075654E-7</v>
      </c>
      <c r="DE27" s="25">
        <f t="shared" si="62"/>
        <v>9.5522557406439539E-4</v>
      </c>
      <c r="DF27" s="25">
        <f t="shared" si="63"/>
        <v>0</v>
      </c>
      <c r="DG27" s="25">
        <f t="shared" si="64"/>
        <v>1.0311220517985028E-4</v>
      </c>
      <c r="DH27" s="25">
        <f t="shared" si="65"/>
        <v>2.8475286826311476E-3</v>
      </c>
      <c r="DI27" s="24">
        <f t="shared" si="66"/>
        <v>0</v>
      </c>
      <c r="DJ27" s="24">
        <f t="shared" si="67"/>
        <v>0</v>
      </c>
      <c r="DK27" s="24">
        <f t="shared" si="68"/>
        <v>0</v>
      </c>
      <c r="DL27" s="24">
        <f t="shared" si="69"/>
        <v>0</v>
      </c>
      <c r="DM27" s="24">
        <f t="shared" si="70"/>
        <v>0</v>
      </c>
      <c r="DN27" s="24">
        <f t="shared" si="71"/>
        <v>1.8843575730192424E-3</v>
      </c>
      <c r="DO27" s="23">
        <f t="shared" si="72"/>
        <v>2.2284491998493794E-5</v>
      </c>
      <c r="DP27" s="23">
        <f t="shared" si="73"/>
        <v>1.4969911451517693E-3</v>
      </c>
      <c r="DQ27" s="23">
        <f t="shared" si="74"/>
        <v>9.5522557406439539E-4</v>
      </c>
      <c r="DR27" s="23">
        <f t="shared" si="75"/>
        <v>6.0104882449947474E-4</v>
      </c>
      <c r="DS27" s="23">
        <f t="shared" si="76"/>
        <v>1.5239420339457908E-3</v>
      </c>
      <c r="DT27" s="23">
        <f t="shared" si="77"/>
        <v>1.5652948931403069E-2</v>
      </c>
    </row>
    <row r="28" spans="1:124" ht="15">
      <c r="A28" s="49" t="s">
        <v>1709</v>
      </c>
      <c r="B28" s="49" t="s">
        <v>1710</v>
      </c>
      <c r="C28" s="52">
        <v>30000</v>
      </c>
      <c r="D28" s="52">
        <v>0</v>
      </c>
      <c r="E28" s="51"/>
      <c r="F28" s="52">
        <v>333167.272</v>
      </c>
      <c r="G28" s="51">
        <v>0.74784849215321481</v>
      </c>
      <c r="H28" s="52">
        <v>2856.1</v>
      </c>
      <c r="I28" s="52">
        <v>5369</v>
      </c>
      <c r="J28" s="52">
        <v>49128</v>
      </c>
      <c r="K28" s="52">
        <v>5152.76</v>
      </c>
      <c r="L28" s="52">
        <v>186652.78200000001</v>
      </c>
      <c r="M28" s="52">
        <v>0</v>
      </c>
      <c r="N28" s="52">
        <v>7043.21</v>
      </c>
      <c r="Q28" s="96">
        <f t="shared" si="10"/>
        <v>8.5725707175703623E-3</v>
      </c>
      <c r="R28" s="60">
        <v>1.6115028249233315E-2</v>
      </c>
      <c r="S28" s="99">
        <f t="shared" si="11"/>
        <v>0.14568797141635206</v>
      </c>
      <c r="T28" s="97">
        <v>1.7694895313726973E-3</v>
      </c>
      <c r="U28" s="60">
        <v>1.5465984906224523E-2</v>
      </c>
      <c r="V28" s="101">
        <f t="shared" si="12"/>
        <v>0.52662320049251421</v>
      </c>
      <c r="W28" s="101">
        <f t="shared" si="13"/>
        <v>3.3614246839947716E-2</v>
      </c>
      <c r="X28" s="69"/>
      <c r="Y28" s="49" t="s">
        <v>1709</v>
      </c>
      <c r="Z28" s="62">
        <v>0.54552167172784072</v>
      </c>
      <c r="AA28" s="62">
        <v>50.477048201781351</v>
      </c>
      <c r="AB28" s="62">
        <v>5.2942540891591534</v>
      </c>
      <c r="AC28" s="62">
        <v>191.77824202105904</v>
      </c>
      <c r="AD28" s="62">
        <v>0</v>
      </c>
      <c r="AE28" s="84">
        <v>1256.03</v>
      </c>
      <c r="AF28" s="64">
        <v>1.3881677627387512</v>
      </c>
      <c r="AG28" s="64">
        <v>128.44697965891439</v>
      </c>
      <c r="AH28" s="64">
        <v>13.472082293341225</v>
      </c>
      <c r="AI28" s="64">
        <v>488.0106271949557</v>
      </c>
      <c r="AJ28" s="64">
        <v>0</v>
      </c>
      <c r="AK28" s="86">
        <v>6158.79</v>
      </c>
      <c r="AL28" s="65">
        <v>2.9134129928585506</v>
      </c>
      <c r="AM28" s="65">
        <v>0.20089604479518025</v>
      </c>
      <c r="AN28" s="65">
        <v>35.9301987641091</v>
      </c>
      <c r="AO28" s="65">
        <v>0</v>
      </c>
      <c r="AP28" s="65">
        <v>0</v>
      </c>
      <c r="AQ28" s="65">
        <v>948.36</v>
      </c>
      <c r="AR28" s="67">
        <v>0</v>
      </c>
      <c r="AS28" s="67">
        <v>0</v>
      </c>
      <c r="AT28" s="67">
        <v>0</v>
      </c>
      <c r="AU28" s="67">
        <v>0</v>
      </c>
      <c r="AV28" s="67">
        <v>0</v>
      </c>
      <c r="AW28" s="67">
        <v>11.81</v>
      </c>
      <c r="AX28" s="68">
        <v>3.7022594241266242</v>
      </c>
      <c r="AY28" s="68">
        <v>342.56957531170707</v>
      </c>
      <c r="AZ28" s="68">
        <v>35.9301987641091</v>
      </c>
      <c r="BA28" s="68">
        <v>1301.5299678490608</v>
      </c>
      <c r="BB28" s="68">
        <v>0</v>
      </c>
      <c r="BC28" s="68">
        <v>2189.8200000000002</v>
      </c>
      <c r="BE28" s="31">
        <f t="shared" si="14"/>
        <v>1.0160582449764216E-4</v>
      </c>
      <c r="BF28" s="31">
        <f t="shared" si="15"/>
        <v>1.0274598640649191E-3</v>
      </c>
      <c r="BG28" s="31">
        <f t="shared" si="16"/>
        <v>1.0274598640649193E-3</v>
      </c>
      <c r="BH28" s="31">
        <f t="shared" si="17"/>
        <v>1.0274598640649193E-3</v>
      </c>
      <c r="BI28" s="31">
        <f t="shared" si="18"/>
        <v>0</v>
      </c>
      <c r="BJ28" s="31">
        <f t="shared" si="19"/>
        <v>0.17833203894247082</v>
      </c>
      <c r="BK28" s="32">
        <f t="shared" si="20"/>
        <v>2.5855238642927009E-4</v>
      </c>
      <c r="BL28" s="32">
        <f t="shared" si="21"/>
        <v>2.6145371205608691E-3</v>
      </c>
      <c r="BM28" s="32">
        <f t="shared" si="22"/>
        <v>2.6145371205608691E-3</v>
      </c>
      <c r="BN28" s="32">
        <f t="shared" si="23"/>
        <v>2.6145371205608696E-3</v>
      </c>
      <c r="BO28" s="32">
        <f t="shared" si="24"/>
        <v>0</v>
      </c>
      <c r="BP28" s="32">
        <f t="shared" si="25"/>
        <v>0.87442941499685511</v>
      </c>
      <c r="BQ28" s="33">
        <f t="shared" si="26"/>
        <v>5.4263605752627128E-4</v>
      </c>
      <c r="BR28" s="33">
        <f t="shared" si="27"/>
        <v>4.0892371925415293E-6</v>
      </c>
      <c r="BS28" s="33">
        <f t="shared" si="28"/>
        <v>6.9730006373495169E-3</v>
      </c>
      <c r="BT28" s="33">
        <f t="shared" si="29"/>
        <v>0</v>
      </c>
      <c r="BU28" s="33">
        <f t="shared" si="30"/>
        <v>0</v>
      </c>
      <c r="BV28" s="33">
        <f t="shared" si="31"/>
        <v>0.13464883199563835</v>
      </c>
      <c r="BW28" s="29">
        <f t="shared" si="32"/>
        <v>0</v>
      </c>
      <c r="BX28" s="29">
        <f t="shared" si="33"/>
        <v>0</v>
      </c>
      <c r="BY28" s="29">
        <f t="shared" si="34"/>
        <v>0</v>
      </c>
      <c r="BZ28" s="29">
        <f t="shared" si="35"/>
        <v>0</v>
      </c>
      <c r="CA28" s="29">
        <f t="shared" si="36"/>
        <v>0</v>
      </c>
      <c r="CB28" s="29">
        <f t="shared" si="37"/>
        <v>1.6767922580755083E-3</v>
      </c>
      <c r="CC28" s="35">
        <f t="shared" si="38"/>
        <v>6.895621948457113E-4</v>
      </c>
      <c r="CD28" s="35">
        <f t="shared" si="39"/>
        <v>6.9730006373495169E-3</v>
      </c>
      <c r="CE28" s="35">
        <f t="shared" si="40"/>
        <v>6.9730006373495169E-3</v>
      </c>
      <c r="CF28" s="35">
        <f t="shared" si="41"/>
        <v>6.9730006373495187E-3</v>
      </c>
      <c r="CG28" s="35">
        <f t="shared" si="42"/>
        <v>0</v>
      </c>
      <c r="CH28" s="35">
        <f t="shared" si="43"/>
        <v>0.31091221190337931</v>
      </c>
      <c r="CJ28" s="28">
        <f t="shared" si="44"/>
        <v>0.11551433213578384</v>
      </c>
      <c r="CK28" s="28">
        <f t="shared" si="78"/>
        <v>8.7689599038987112E-2</v>
      </c>
      <c r="CL28" s="28">
        <f t="shared" si="45"/>
        <v>6.9902604843223998E-2</v>
      </c>
      <c r="CM28" s="28">
        <f t="shared" si="46"/>
        <v>7.6285036806914203E-2</v>
      </c>
      <c r="CN28" s="28">
        <f t="shared" si="47"/>
        <v>0</v>
      </c>
      <c r="CO28" s="28">
        <f t="shared" si="79"/>
        <v>7.2655203929845397E-2</v>
      </c>
      <c r="CQ28" s="27">
        <f t="shared" si="48"/>
        <v>1.1736928957950798E-5</v>
      </c>
      <c r="CR28" s="27">
        <f t="shared" si="49"/>
        <v>9.0097543508504954E-5</v>
      </c>
      <c r="CS28" s="27">
        <f t="shared" si="50"/>
        <v>7.1822120870002705E-5</v>
      </c>
      <c r="CT28" s="27">
        <f t="shared" si="51"/>
        <v>7.8379813547819433E-5</v>
      </c>
      <c r="CU28" s="27">
        <f t="shared" si="52"/>
        <v>0</v>
      </c>
      <c r="CV28" s="27">
        <f t="shared" si="53"/>
        <v>1.2956750656590348E-2</v>
      </c>
      <c r="CW28" s="26">
        <f t="shared" si="54"/>
        <v>2.9866506240490237E-5</v>
      </c>
      <c r="CX28" s="26">
        <f t="shared" si="55"/>
        <v>2.2926771177453052E-4</v>
      </c>
      <c r="CY28" s="26">
        <f t="shared" si="56"/>
        <v>1.8276295518650714E-4</v>
      </c>
      <c r="CZ28" s="26">
        <f t="shared" si="57"/>
        <v>1.9945006047502941E-4</v>
      </c>
      <c r="DA28" s="26">
        <f t="shared" si="58"/>
        <v>0</v>
      </c>
      <c r="DB28" s="26">
        <f t="shared" si="59"/>
        <v>6.3531847468851918E-2</v>
      </c>
      <c r="DC28" s="25">
        <f t="shared" si="60"/>
        <v>6.2682241777942008E-5</v>
      </c>
      <c r="DD28" s="25">
        <f t="shared" si="61"/>
        <v>3.5858356978928007E-7</v>
      </c>
      <c r="DE28" s="25">
        <f t="shared" si="62"/>
        <v>4.8743090812419234E-4</v>
      </c>
      <c r="DF28" s="25">
        <f t="shared" si="63"/>
        <v>0</v>
      </c>
      <c r="DG28" s="25">
        <f t="shared" si="64"/>
        <v>0</v>
      </c>
      <c r="DH28" s="25">
        <f t="shared" si="65"/>
        <v>9.7829383475585962E-3</v>
      </c>
      <c r="DI28" s="24">
        <f t="shared" si="66"/>
        <v>0</v>
      </c>
      <c r="DJ28" s="24">
        <f t="shared" si="67"/>
        <v>0</v>
      </c>
      <c r="DK28" s="24">
        <f t="shared" si="68"/>
        <v>0</v>
      </c>
      <c r="DL28" s="24">
        <f t="shared" si="69"/>
        <v>0</v>
      </c>
      <c r="DM28" s="24">
        <f t="shared" si="70"/>
        <v>0</v>
      </c>
      <c r="DN28" s="24">
        <f t="shared" si="71"/>
        <v>1.2182768345846201E-4</v>
      </c>
      <c r="DO28" s="23">
        <f t="shared" si="72"/>
        <v>7.9654316403687586E-5</v>
      </c>
      <c r="DP28" s="23">
        <f t="shared" si="73"/>
        <v>6.1145962998778076E-4</v>
      </c>
      <c r="DQ28" s="23">
        <f t="shared" si="74"/>
        <v>4.8743090812419234E-4</v>
      </c>
      <c r="DR28" s="23">
        <f t="shared" si="75"/>
        <v>5.319356102748442E-4</v>
      </c>
      <c r="DS28" s="23">
        <f t="shared" si="76"/>
        <v>0</v>
      </c>
      <c r="DT28" s="23">
        <f t="shared" si="77"/>
        <v>2.2589390160119328E-2</v>
      </c>
    </row>
    <row r="29" spans="1:124" ht="15">
      <c r="A29" s="49" t="s">
        <v>1711</v>
      </c>
      <c r="B29" s="49" t="s">
        <v>1712</v>
      </c>
      <c r="C29" s="50">
        <v>9490.366</v>
      </c>
      <c r="D29" s="50">
        <v>41.811</v>
      </c>
      <c r="E29" s="51">
        <v>4.4056256629091016E-3</v>
      </c>
      <c r="F29" s="50">
        <v>106812.96</v>
      </c>
      <c r="G29" s="51">
        <v>0.92370597163490265</v>
      </c>
      <c r="H29" s="50">
        <v>547.13</v>
      </c>
      <c r="I29" s="50">
        <v>94.778000000000006</v>
      </c>
      <c r="J29" s="50">
        <v>16800.054</v>
      </c>
      <c r="K29" s="50">
        <v>3733.527</v>
      </c>
      <c r="L29" s="50">
        <v>77488.28</v>
      </c>
      <c r="M29" s="50">
        <v>41.811</v>
      </c>
      <c r="N29" s="50">
        <v>11494.65</v>
      </c>
      <c r="Q29" s="96">
        <f t="shared" si="10"/>
        <v>5.122318490190703E-3</v>
      </c>
      <c r="R29" s="60">
        <v>8.8732678131942043E-4</v>
      </c>
      <c r="S29" s="99">
        <f t="shared" si="11"/>
        <v>0.15539737267837161</v>
      </c>
      <c r="T29" s="97">
        <v>1.8874174819235418E-3</v>
      </c>
      <c r="U29" s="60">
        <v>3.4953876383539972E-2</v>
      </c>
      <c r="V29" s="101">
        <f t="shared" si="12"/>
        <v>0.68193020023038398</v>
      </c>
      <c r="W29" s="101">
        <f t="shared" si="13"/>
        <v>4.3527459589173444E-2</v>
      </c>
      <c r="X29" s="69"/>
      <c r="Y29" s="49" t="s">
        <v>1711</v>
      </c>
      <c r="Z29" s="62">
        <v>0</v>
      </c>
      <c r="AA29" s="62">
        <v>0</v>
      </c>
      <c r="AB29" s="62">
        <v>0</v>
      </c>
      <c r="AC29" s="62">
        <v>0</v>
      </c>
      <c r="AD29" s="62">
        <v>0</v>
      </c>
      <c r="AE29" s="84">
        <v>144.58000000000001</v>
      </c>
      <c r="AF29" s="64">
        <v>3.4076836271853903E-3</v>
      </c>
      <c r="AG29" s="64">
        <v>19.052284115612938</v>
      </c>
      <c r="AH29" s="64">
        <v>4.2340469356415174</v>
      </c>
      <c r="AI29" s="64">
        <v>87.876427432326565</v>
      </c>
      <c r="AJ29" s="64">
        <v>6.4322134678472878E-4</v>
      </c>
      <c r="AK29" s="86">
        <v>11588.12</v>
      </c>
      <c r="AL29" s="65">
        <v>2.0969582827658477E-2</v>
      </c>
      <c r="AM29" s="65">
        <v>0</v>
      </c>
      <c r="AN29" s="65">
        <v>21.519507792582466</v>
      </c>
      <c r="AO29" s="65">
        <v>0</v>
      </c>
      <c r="AP29" s="65">
        <v>1.657013084953731</v>
      </c>
      <c r="AQ29" s="65">
        <v>1573.08</v>
      </c>
      <c r="AR29" s="67">
        <v>0</v>
      </c>
      <c r="AS29" s="67">
        <v>0</v>
      </c>
      <c r="AT29" s="67">
        <v>0</v>
      </c>
      <c r="AU29" s="67">
        <v>0</v>
      </c>
      <c r="AV29" s="67">
        <v>0</v>
      </c>
      <c r="AW29" s="67">
        <v>660.41</v>
      </c>
      <c r="AX29" s="68">
        <v>1.731952325624395E-2</v>
      </c>
      <c r="AY29" s="68">
        <v>96.833073115262394</v>
      </c>
      <c r="AZ29" s="68">
        <v>21.519507792582466</v>
      </c>
      <c r="BA29" s="68">
        <v>446.6312002816137</v>
      </c>
      <c r="BB29" s="68">
        <v>4.7414268565616959</v>
      </c>
      <c r="BC29" s="68">
        <v>3275.78</v>
      </c>
      <c r="BE29" s="31">
        <f t="shared" si="14"/>
        <v>0</v>
      </c>
      <c r="BF29" s="31">
        <f t="shared" si="15"/>
        <v>0</v>
      </c>
      <c r="BG29" s="31">
        <f t="shared" si="16"/>
        <v>0</v>
      </c>
      <c r="BH29" s="31">
        <f t="shared" si="17"/>
        <v>0</v>
      </c>
      <c r="BI29" s="31">
        <f t="shared" si="18"/>
        <v>0</v>
      </c>
      <c r="BJ29" s="31">
        <f t="shared" si="19"/>
        <v>1.2578025429221422E-2</v>
      </c>
      <c r="BK29" s="32">
        <f t="shared" si="20"/>
        <v>3.5954373664620379E-5</v>
      </c>
      <c r="BL29" s="32">
        <f t="shared" si="21"/>
        <v>1.1340608854955429E-3</v>
      </c>
      <c r="BM29" s="32">
        <f t="shared" si="22"/>
        <v>1.1340608854955427E-3</v>
      </c>
      <c r="BN29" s="32">
        <f t="shared" si="23"/>
        <v>1.1340608854955429E-3</v>
      </c>
      <c r="BO29" s="32">
        <f t="shared" si="24"/>
        <v>1.5384022070381689E-5</v>
      </c>
      <c r="BP29" s="32">
        <f t="shared" si="25"/>
        <v>1.0081316090529073</v>
      </c>
      <c r="BQ29" s="33">
        <f t="shared" si="26"/>
        <v>2.212494759085281E-4</v>
      </c>
      <c r="BR29" s="33">
        <f t="shared" si="27"/>
        <v>0</v>
      </c>
      <c r="BS29" s="33">
        <f t="shared" si="28"/>
        <v>5.7638548730416213E-3</v>
      </c>
      <c r="BT29" s="33">
        <f t="shared" si="29"/>
        <v>0</v>
      </c>
      <c r="BU29" s="33">
        <f t="shared" si="30"/>
        <v>3.9631032143544305E-2</v>
      </c>
      <c r="BV29" s="33">
        <f t="shared" si="31"/>
        <v>0.13685323172084404</v>
      </c>
      <c r="BW29" s="29">
        <f t="shared" si="32"/>
        <v>0</v>
      </c>
      <c r="BX29" s="29">
        <f t="shared" si="33"/>
        <v>0</v>
      </c>
      <c r="BY29" s="29">
        <f t="shared" si="34"/>
        <v>0</v>
      </c>
      <c r="BZ29" s="29">
        <f t="shared" si="35"/>
        <v>0</v>
      </c>
      <c r="CA29" s="29">
        <f t="shared" si="36"/>
        <v>0</v>
      </c>
      <c r="CB29" s="29">
        <f t="shared" si="37"/>
        <v>5.7453684975184105E-2</v>
      </c>
      <c r="CC29" s="35">
        <f t="shared" si="38"/>
        <v>1.8273780050480015E-4</v>
      </c>
      <c r="CD29" s="35">
        <f t="shared" si="39"/>
        <v>5.7638548730416222E-3</v>
      </c>
      <c r="CE29" s="35">
        <f t="shared" si="40"/>
        <v>5.7638548730416213E-3</v>
      </c>
      <c r="CF29" s="35">
        <f t="shared" si="41"/>
        <v>5.763854873041623E-3</v>
      </c>
      <c r="CG29" s="35">
        <f t="shared" si="42"/>
        <v>0.11340142203156336</v>
      </c>
      <c r="CH29" s="35">
        <f t="shared" si="43"/>
        <v>0.28498301383687197</v>
      </c>
      <c r="CJ29" s="28">
        <f t="shared" si="44"/>
        <v>2.0391539152850293E-3</v>
      </c>
      <c r="CK29" s="28">
        <f t="shared" si="78"/>
        <v>2.99867692373663E-2</v>
      </c>
      <c r="CL29" s="28">
        <f t="shared" si="45"/>
        <v>5.064921761395981E-2</v>
      </c>
      <c r="CM29" s="28">
        <f t="shared" si="46"/>
        <v>3.1669478636029508E-2</v>
      </c>
      <c r="CN29" s="28">
        <f t="shared" si="47"/>
        <v>8.1006792899394528E-4</v>
      </c>
      <c r="CO29" s="28">
        <f t="shared" si="79"/>
        <v>0.11857464705044964</v>
      </c>
      <c r="CQ29" s="27">
        <f t="shared" si="48"/>
        <v>0</v>
      </c>
      <c r="CR29" s="27">
        <f t="shared" si="49"/>
        <v>0</v>
      </c>
      <c r="CS29" s="27">
        <f t="shared" si="50"/>
        <v>0</v>
      </c>
      <c r="CT29" s="27">
        <f t="shared" si="51"/>
        <v>0</v>
      </c>
      <c r="CU29" s="27">
        <f t="shared" si="52"/>
        <v>0</v>
      </c>
      <c r="CV29" s="27">
        <f t="shared" si="53"/>
        <v>1.4914349258615103E-3</v>
      </c>
      <c r="CW29" s="26">
        <f t="shared" si="54"/>
        <v>7.3316501829831598E-8</v>
      </c>
      <c r="CX29" s="26">
        <f t="shared" si="55"/>
        <v>3.4006822074478131E-5</v>
      </c>
      <c r="CY29" s="26">
        <f t="shared" si="56"/>
        <v>5.7439296576943698E-5</v>
      </c>
      <c r="CZ29" s="26">
        <f t="shared" si="57"/>
        <v>3.5915116985157798E-5</v>
      </c>
      <c r="DA29" s="26">
        <f t="shared" si="58"/>
        <v>1.2462102898151242E-8</v>
      </c>
      <c r="DB29" s="26">
        <f t="shared" si="59"/>
        <v>0.11953884972385036</v>
      </c>
      <c r="DC29" s="25">
        <f t="shared" si="60"/>
        <v>4.5116173505363584E-7</v>
      </c>
      <c r="DD29" s="25">
        <f t="shared" si="61"/>
        <v>0</v>
      </c>
      <c r="DE29" s="25">
        <f t="shared" si="62"/>
        <v>2.9193473975996779E-4</v>
      </c>
      <c r="DF29" s="25">
        <f t="shared" si="63"/>
        <v>0</v>
      </c>
      <c r="DG29" s="25">
        <f t="shared" si="64"/>
        <v>3.2103828132413414E-5</v>
      </c>
      <c r="DH29" s="25">
        <f t="shared" si="65"/>
        <v>1.6227323649012481E-2</v>
      </c>
      <c r="DI29" s="24">
        <f t="shared" si="66"/>
        <v>0</v>
      </c>
      <c r="DJ29" s="24">
        <f t="shared" si="67"/>
        <v>0</v>
      </c>
      <c r="DK29" s="24">
        <f t="shared" si="68"/>
        <v>0</v>
      </c>
      <c r="DL29" s="24">
        <f t="shared" si="69"/>
        <v>0</v>
      </c>
      <c r="DM29" s="24">
        <f t="shared" si="70"/>
        <v>0</v>
      </c>
      <c r="DN29" s="24">
        <f t="shared" si="71"/>
        <v>6.8125504176801766E-3</v>
      </c>
      <c r="DO29" s="23">
        <f t="shared" si="72"/>
        <v>3.7263050136993781E-7</v>
      </c>
      <c r="DP29" s="23">
        <f t="shared" si="73"/>
        <v>1.7283938599556837E-4</v>
      </c>
      <c r="DQ29" s="23">
        <f t="shared" si="74"/>
        <v>2.9193473975996779E-4</v>
      </c>
      <c r="DR29" s="23">
        <f t="shared" si="75"/>
        <v>1.8253827876296626E-4</v>
      </c>
      <c r="DS29" s="23">
        <f t="shared" si="76"/>
        <v>9.1862855090076893E-5</v>
      </c>
      <c r="DT29" s="23">
        <f t="shared" si="77"/>
        <v>3.3791760281080496E-2</v>
      </c>
    </row>
    <row r="30" spans="1:124" ht="15">
      <c r="A30" s="49" t="s">
        <v>1713</v>
      </c>
      <c r="B30" s="49" t="s">
        <v>1714</v>
      </c>
      <c r="C30" s="52">
        <v>3410.3090000000002</v>
      </c>
      <c r="D30" s="52">
        <v>0</v>
      </c>
      <c r="E30" s="51"/>
      <c r="F30" s="52">
        <v>437360.76699999999</v>
      </c>
      <c r="G30" s="51">
        <v>0.66931268894541696</v>
      </c>
      <c r="H30" s="52"/>
      <c r="I30" s="52"/>
      <c r="J30" s="52">
        <v>78017.097999999998</v>
      </c>
      <c r="K30" s="52">
        <v>2201.2130000000002</v>
      </c>
      <c r="L30" s="52">
        <v>212512.8</v>
      </c>
      <c r="M30" s="52">
        <v>0</v>
      </c>
      <c r="N30" s="52">
        <v>4301.67</v>
      </c>
      <c r="Q30" s="96">
        <f t="shared" si="10"/>
        <v>0</v>
      </c>
      <c r="R30" s="60">
        <v>0</v>
      </c>
      <c r="S30" s="99">
        <f t="shared" si="11"/>
        <v>0.17624098602333024</v>
      </c>
      <c r="T30" s="97">
        <v>2.1405787776112989E-3</v>
      </c>
      <c r="U30" s="60">
        <v>5.0329457191572932E-3</v>
      </c>
      <c r="V30" s="101">
        <f t="shared" si="12"/>
        <v>0.45674428771979902</v>
      </c>
      <c r="W30" s="101">
        <f t="shared" si="13"/>
        <v>2.9153890705519086E-2</v>
      </c>
      <c r="X30" s="69"/>
      <c r="Y30" s="49" t="s">
        <v>1713</v>
      </c>
      <c r="Z30" s="62">
        <v>0</v>
      </c>
      <c r="AA30" s="62">
        <v>7.3404013915587443E-2</v>
      </c>
      <c r="AB30" s="62">
        <v>2.071057163433226E-3</v>
      </c>
      <c r="AC30" s="62">
        <v>0.19994710042201841</v>
      </c>
      <c r="AD30" s="62">
        <v>0</v>
      </c>
      <c r="AE30" s="84">
        <v>237.1</v>
      </c>
      <c r="AF30" s="64">
        <v>0</v>
      </c>
      <c r="AG30" s="64">
        <v>11.609964145069283</v>
      </c>
      <c r="AH30" s="64">
        <v>0.32756927213135245</v>
      </c>
      <c r="AI30" s="64">
        <v>31.624682942811834</v>
      </c>
      <c r="AJ30" s="64">
        <v>0</v>
      </c>
      <c r="AK30" s="86">
        <v>3666.73</v>
      </c>
      <c r="AL30" s="65">
        <v>0</v>
      </c>
      <c r="AM30" s="65">
        <v>8.6768360750473992</v>
      </c>
      <c r="AN30" s="65">
        <v>2.4538655313051896</v>
      </c>
      <c r="AO30" s="65">
        <v>0</v>
      </c>
      <c r="AP30" s="65">
        <v>0</v>
      </c>
      <c r="AQ30" s="65">
        <v>757.4</v>
      </c>
      <c r="AR30" s="67">
        <v>0</v>
      </c>
      <c r="AS30" s="67">
        <v>0</v>
      </c>
      <c r="AT30" s="67">
        <v>0</v>
      </c>
      <c r="AU30" s="67">
        <v>0</v>
      </c>
      <c r="AV30" s="67">
        <v>0</v>
      </c>
      <c r="AW30" s="67">
        <v>3.91</v>
      </c>
      <c r="AX30" s="68">
        <v>0</v>
      </c>
      <c r="AY30" s="68">
        <v>86.971804925129462</v>
      </c>
      <c r="AZ30" s="68">
        <v>2.4538655313051896</v>
      </c>
      <c r="BA30" s="68">
        <v>236.90475882213732</v>
      </c>
      <c r="BB30" s="68">
        <v>0</v>
      </c>
      <c r="BC30" s="68">
        <v>1787.36</v>
      </c>
      <c r="BE30" s="31">
        <f t="shared" si="14"/>
        <v>0</v>
      </c>
      <c r="BF30" s="31">
        <f t="shared" si="15"/>
        <v>9.4087085776488951E-7</v>
      </c>
      <c r="BG30" s="31">
        <f t="shared" si="16"/>
        <v>9.4087085776488951E-7</v>
      </c>
      <c r="BH30" s="31">
        <f t="shared" si="17"/>
        <v>9.4087085776488951E-7</v>
      </c>
      <c r="BI30" s="31">
        <f t="shared" si="18"/>
        <v>0</v>
      </c>
      <c r="BJ30" s="31">
        <f t="shared" si="19"/>
        <v>5.5118128540776024E-2</v>
      </c>
      <c r="BK30" s="32">
        <f t="shared" si="20"/>
        <v>0</v>
      </c>
      <c r="BL30" s="32">
        <f t="shared" si="21"/>
        <v>1.4881307357868248E-4</v>
      </c>
      <c r="BM30" s="32">
        <f t="shared" si="22"/>
        <v>1.4881307357868248E-4</v>
      </c>
      <c r="BN30" s="32">
        <f t="shared" si="23"/>
        <v>1.4881307357868248E-4</v>
      </c>
      <c r="BO30" s="32">
        <f t="shared" si="24"/>
        <v>0</v>
      </c>
      <c r="BP30" s="32">
        <f t="shared" si="25"/>
        <v>0.85239685982420776</v>
      </c>
      <c r="BQ30" s="33">
        <f t="shared" si="26"/>
        <v>0</v>
      </c>
      <c r="BR30" s="33">
        <f t="shared" si="27"/>
        <v>1.1121710878104437E-4</v>
      </c>
      <c r="BS30" s="33">
        <f t="shared" si="28"/>
        <v>1.1147787748415031E-3</v>
      </c>
      <c r="BT30" s="33">
        <f t="shared" si="29"/>
        <v>0</v>
      </c>
      <c r="BU30" s="33">
        <f t="shared" si="30"/>
        <v>0</v>
      </c>
      <c r="BV30" s="33">
        <f t="shared" si="31"/>
        <v>0.17607115376121366</v>
      </c>
      <c r="BW30" s="29">
        <f t="shared" si="32"/>
        <v>0</v>
      </c>
      <c r="BX30" s="29">
        <f t="shared" si="33"/>
        <v>0</v>
      </c>
      <c r="BY30" s="29">
        <f t="shared" si="34"/>
        <v>0</v>
      </c>
      <c r="BZ30" s="29">
        <f t="shared" si="35"/>
        <v>0</v>
      </c>
      <c r="CA30" s="29">
        <f t="shared" si="36"/>
        <v>0</v>
      </c>
      <c r="CB30" s="29">
        <f t="shared" si="37"/>
        <v>9.0894931503346377E-4</v>
      </c>
      <c r="CC30" s="35">
        <f t="shared" si="38"/>
        <v>0</v>
      </c>
      <c r="CD30" s="35">
        <f t="shared" si="39"/>
        <v>1.1147787748415029E-3</v>
      </c>
      <c r="CE30" s="35">
        <f t="shared" si="40"/>
        <v>1.1147787748415031E-3</v>
      </c>
      <c r="CF30" s="35">
        <f t="shared" si="41"/>
        <v>1.1147787748415029E-3</v>
      </c>
      <c r="CG30" s="35">
        <f t="shared" si="42"/>
        <v>0</v>
      </c>
      <c r="CH30" s="35">
        <f t="shared" si="43"/>
        <v>0.41550374621949149</v>
      </c>
      <c r="CJ30" s="28">
        <f t="shared" si="44"/>
        <v>0</v>
      </c>
      <c r="CK30" s="28">
        <f t="shared" si="78"/>
        <v>0.13925435681903117</v>
      </c>
      <c r="CL30" s="28">
        <f t="shared" si="45"/>
        <v>2.9861767773924582E-2</v>
      </c>
      <c r="CM30" s="28">
        <f t="shared" si="46"/>
        <v>8.6854032370867071E-2</v>
      </c>
      <c r="CN30" s="28">
        <f t="shared" si="47"/>
        <v>0</v>
      </c>
      <c r="CO30" s="28">
        <f t="shared" si="79"/>
        <v>4.4374470034103497E-2</v>
      </c>
      <c r="CQ30" s="27">
        <f t="shared" si="48"/>
        <v>0</v>
      </c>
      <c r="CR30" s="27">
        <f t="shared" si="49"/>
        <v>1.3102036614781984E-7</v>
      </c>
      <c r="CS30" s="27">
        <f t="shared" si="50"/>
        <v>2.8096067059828356E-8</v>
      </c>
      <c r="CT30" s="27">
        <f t="shared" si="51"/>
        <v>8.1718427937117182E-8</v>
      </c>
      <c r="CU30" s="27">
        <f t="shared" si="52"/>
        <v>0</v>
      </c>
      <c r="CV30" s="27">
        <f t="shared" si="53"/>
        <v>2.4458377432685302E-3</v>
      </c>
      <c r="CW30" s="26">
        <f t="shared" si="54"/>
        <v>0</v>
      </c>
      <c r="CX30" s="26">
        <f t="shared" si="55"/>
        <v>2.072286884746259E-5</v>
      </c>
      <c r="CY30" s="26">
        <f t="shared" si="56"/>
        <v>4.4438214449305682E-6</v>
      </c>
      <c r="CZ30" s="26">
        <f t="shared" si="57"/>
        <v>1.2925015509811111E-5</v>
      </c>
      <c r="DA30" s="26">
        <f t="shared" si="58"/>
        <v>0</v>
      </c>
      <c r="DB30" s="26">
        <f t="shared" si="59"/>
        <v>3.7824658913433229E-2</v>
      </c>
      <c r="DC30" s="25">
        <f t="shared" si="60"/>
        <v>0</v>
      </c>
      <c r="DD30" s="25">
        <f t="shared" si="61"/>
        <v>1.5487466950576556E-5</v>
      </c>
      <c r="DE30" s="25">
        <f t="shared" si="62"/>
        <v>3.3289264893617125E-5</v>
      </c>
      <c r="DF30" s="25">
        <f t="shared" si="63"/>
        <v>0</v>
      </c>
      <c r="DG30" s="25">
        <f t="shared" si="64"/>
        <v>0</v>
      </c>
      <c r="DH30" s="25">
        <f t="shared" si="65"/>
        <v>7.8130641364470045E-3</v>
      </c>
      <c r="DI30" s="24">
        <f t="shared" si="66"/>
        <v>0</v>
      </c>
      <c r="DJ30" s="24">
        <f t="shared" si="67"/>
        <v>0</v>
      </c>
      <c r="DK30" s="24">
        <f t="shared" si="68"/>
        <v>0</v>
      </c>
      <c r="DL30" s="24">
        <f t="shared" si="69"/>
        <v>0</v>
      </c>
      <c r="DM30" s="24">
        <f t="shared" si="70"/>
        <v>0</v>
      </c>
      <c r="DN30" s="24">
        <f t="shared" si="71"/>
        <v>4.0334144142471339E-5</v>
      </c>
      <c r="DO30" s="23">
        <f t="shared" si="72"/>
        <v>0</v>
      </c>
      <c r="DP30" s="23">
        <f t="shared" si="73"/>
        <v>1.5523780128606104E-4</v>
      </c>
      <c r="DQ30" s="23">
        <f t="shared" si="74"/>
        <v>3.3289264893617125E-5</v>
      </c>
      <c r="DR30" s="23">
        <f t="shared" si="75"/>
        <v>9.6823031796439428E-5</v>
      </c>
      <c r="DS30" s="23">
        <f t="shared" si="76"/>
        <v>0</v>
      </c>
      <c r="DT30" s="23">
        <f t="shared" si="77"/>
        <v>1.8437758535674569E-2</v>
      </c>
    </row>
    <row r="31" spans="1:124" ht="15">
      <c r="A31" s="49" t="s">
        <v>1715</v>
      </c>
      <c r="B31" s="49" t="s">
        <v>1716</v>
      </c>
      <c r="C31" s="50">
        <v>0</v>
      </c>
      <c r="D31" s="50">
        <v>0</v>
      </c>
      <c r="E31" s="51"/>
      <c r="F31" s="50">
        <v>17395.421999999999</v>
      </c>
      <c r="G31" s="51">
        <v>0.99296625284514517</v>
      </c>
      <c r="H31" s="50">
        <v>82.893000000000001</v>
      </c>
      <c r="I31" s="50">
        <v>1.671</v>
      </c>
      <c r="J31" s="50">
        <v>2841.9949999999999</v>
      </c>
      <c r="K31" s="50">
        <v>398.971</v>
      </c>
      <c r="L31" s="50">
        <v>13947.537</v>
      </c>
      <c r="M31" s="50">
        <v>0</v>
      </c>
      <c r="N31" s="50" t="s">
        <v>1765</v>
      </c>
      <c r="Q31" s="96">
        <f t="shared" si="10"/>
        <v>4.7652192628612287E-3</v>
      </c>
      <c r="R31" s="60">
        <v>9.6059756411773179E-5</v>
      </c>
      <c r="S31" s="99">
        <f t="shared" si="11"/>
        <v>0.16141551840478491</v>
      </c>
      <c r="T31" s="97">
        <v>1.9605123692888853E-3</v>
      </c>
      <c r="U31" s="60">
        <v>2.2935402199498238E-2</v>
      </c>
      <c r="V31" s="101">
        <f t="shared" si="12"/>
        <v>0.75368592840116211</v>
      </c>
      <c r="W31" s="101">
        <f t="shared" si="13"/>
        <v>4.810761245113801E-2</v>
      </c>
      <c r="X31" s="69"/>
      <c r="Y31" s="49" t="s">
        <v>1715</v>
      </c>
      <c r="Z31" s="62">
        <v>0</v>
      </c>
      <c r="AA31" s="62">
        <v>0</v>
      </c>
      <c r="AB31" s="62">
        <v>0</v>
      </c>
      <c r="AC31" s="62">
        <v>0</v>
      </c>
      <c r="AD31" s="62">
        <v>0</v>
      </c>
      <c r="AE31" s="84" t="s">
        <v>1672</v>
      </c>
      <c r="AF31" s="64">
        <v>7.3063434794971174E-5</v>
      </c>
      <c r="AG31" s="64">
        <v>24.066923093328811</v>
      </c>
      <c r="AH31" s="64">
        <v>3.3786140980080854</v>
      </c>
      <c r="AI31" s="64">
        <v>118.11220650295233</v>
      </c>
      <c r="AJ31" s="64">
        <v>0</v>
      </c>
      <c r="AK31" s="86" t="s">
        <v>1672</v>
      </c>
      <c r="AL31" s="65">
        <v>4.7879505593483218E-5</v>
      </c>
      <c r="AM31" s="65">
        <v>0</v>
      </c>
      <c r="AN31" s="65">
        <v>11.758399677493692</v>
      </c>
      <c r="AO31" s="65">
        <v>0</v>
      </c>
      <c r="AP31" s="65">
        <v>0</v>
      </c>
      <c r="AQ31" s="65" t="s">
        <v>1672</v>
      </c>
      <c r="AR31" s="67">
        <v>0</v>
      </c>
      <c r="AS31" s="67">
        <v>0</v>
      </c>
      <c r="AT31" s="67">
        <v>0</v>
      </c>
      <c r="AU31" s="67">
        <v>0</v>
      </c>
      <c r="AV31" s="67">
        <v>0</v>
      </c>
      <c r="AW31" s="67" t="s">
        <v>1672</v>
      </c>
      <c r="AX31" s="68">
        <v>2.5427854238703132E-4</v>
      </c>
      <c r="AY31" s="68">
        <v>83.758752118421356</v>
      </c>
      <c r="AZ31" s="68">
        <v>11.758399677493692</v>
      </c>
      <c r="BA31" s="68">
        <v>411.05923629193938</v>
      </c>
      <c r="BB31" s="68">
        <v>0</v>
      </c>
      <c r="BC31" s="68" t="s">
        <v>1672</v>
      </c>
      <c r="BE31" s="31">
        <f t="shared" si="14"/>
        <v>0</v>
      </c>
      <c r="BF31" s="31">
        <f t="shared" si="15"/>
        <v>0</v>
      </c>
      <c r="BG31" s="31">
        <f t="shared" si="16"/>
        <v>0</v>
      </c>
      <c r="BH31" s="31">
        <f t="shared" si="17"/>
        <v>0</v>
      </c>
      <c r="BI31" s="31">
        <f t="shared" si="18"/>
        <v>0</v>
      </c>
      <c r="BJ31" s="31">
        <f t="shared" si="19"/>
        <v>0</v>
      </c>
      <c r="BK31" s="32">
        <f t="shared" si="20"/>
        <v>4.3724377495494421E-5</v>
      </c>
      <c r="BL31" s="32">
        <f t="shared" si="21"/>
        <v>8.4683199982156232E-3</v>
      </c>
      <c r="BM31" s="32">
        <f t="shared" si="22"/>
        <v>8.4683199982156232E-3</v>
      </c>
      <c r="BN31" s="32">
        <f t="shared" si="23"/>
        <v>8.4683199982156232E-3</v>
      </c>
      <c r="BO31" s="32">
        <f t="shared" si="24"/>
        <v>0</v>
      </c>
      <c r="BP31" s="32">
        <f t="shared" si="25"/>
        <v>0</v>
      </c>
      <c r="BQ31" s="33">
        <f t="shared" si="26"/>
        <v>2.8653205023030052E-5</v>
      </c>
      <c r="BR31" s="33">
        <f t="shared" si="27"/>
        <v>0</v>
      </c>
      <c r="BS31" s="33">
        <f t="shared" si="28"/>
        <v>2.947181543895093E-2</v>
      </c>
      <c r="BT31" s="33">
        <f t="shared" si="29"/>
        <v>0</v>
      </c>
      <c r="BU31" s="33">
        <f t="shared" si="30"/>
        <v>0</v>
      </c>
      <c r="BV31" s="33">
        <f t="shared" si="31"/>
        <v>0</v>
      </c>
      <c r="BW31" s="29">
        <f t="shared" si="32"/>
        <v>0</v>
      </c>
      <c r="BX31" s="29">
        <f t="shared" si="33"/>
        <v>0</v>
      </c>
      <c r="BY31" s="29">
        <f t="shared" si="34"/>
        <v>0</v>
      </c>
      <c r="BZ31" s="29">
        <f t="shared" si="35"/>
        <v>0</v>
      </c>
      <c r="CA31" s="29">
        <f t="shared" si="36"/>
        <v>0</v>
      </c>
      <c r="CB31" s="29">
        <f t="shared" si="37"/>
        <v>0</v>
      </c>
      <c r="CC31" s="35">
        <f t="shared" si="38"/>
        <v>1.52171479585297E-4</v>
      </c>
      <c r="CD31" s="35">
        <f t="shared" si="39"/>
        <v>2.9471815438950933E-2</v>
      </c>
      <c r="CE31" s="35">
        <f t="shared" si="40"/>
        <v>2.947181543895093E-2</v>
      </c>
      <c r="CF31" s="35">
        <f t="shared" si="41"/>
        <v>2.9471815438950933E-2</v>
      </c>
      <c r="CG31" s="35">
        <f t="shared" si="42"/>
        <v>0</v>
      </c>
      <c r="CH31" s="35">
        <f t="shared" si="43"/>
        <v>0</v>
      </c>
      <c r="CJ31" s="28">
        <f t="shared" si="44"/>
        <v>3.5951657477909256E-5</v>
      </c>
      <c r="CK31" s="28">
        <f t="shared" si="78"/>
        <v>5.0727365661294207E-3</v>
      </c>
      <c r="CL31" s="28">
        <f t="shared" si="45"/>
        <v>5.4124609251946371E-3</v>
      </c>
      <c r="CM31" s="28">
        <f t="shared" si="46"/>
        <v>5.7003617198204829E-3</v>
      </c>
      <c r="CN31" s="28">
        <f t="shared" si="47"/>
        <v>0</v>
      </c>
      <c r="CO31" s="28">
        <f t="shared" si="79"/>
        <v>0</v>
      </c>
      <c r="CQ31" s="27">
        <f t="shared" si="48"/>
        <v>0</v>
      </c>
      <c r="CR31" s="27">
        <f t="shared" si="49"/>
        <v>0</v>
      </c>
      <c r="CS31" s="27">
        <f t="shared" si="50"/>
        <v>0</v>
      </c>
      <c r="CT31" s="27">
        <f t="shared" si="51"/>
        <v>0</v>
      </c>
      <c r="CU31" s="27">
        <f t="shared" si="52"/>
        <v>0</v>
      </c>
      <c r="CV31" s="27">
        <f t="shared" si="53"/>
        <v>0</v>
      </c>
      <c r="CW31" s="26">
        <f t="shared" si="54"/>
        <v>1.5719638431528191E-9</v>
      </c>
      <c r="CX31" s="26">
        <f t="shared" si="55"/>
        <v>4.2957556508633422E-5</v>
      </c>
      <c r="CY31" s="26">
        <f t="shared" si="56"/>
        <v>4.5834451092386381E-5</v>
      </c>
      <c r="CZ31" s="26">
        <f t="shared" si="57"/>
        <v>4.8272487149018601E-5</v>
      </c>
      <c r="DA31" s="26">
        <f t="shared" si="58"/>
        <v>0</v>
      </c>
      <c r="DB31" s="26">
        <f t="shared" si="59"/>
        <v>0</v>
      </c>
      <c r="DC31" s="25">
        <f t="shared" si="60"/>
        <v>1.0301302126322855E-9</v>
      </c>
      <c r="DD31" s="25">
        <f t="shared" si="61"/>
        <v>0</v>
      </c>
      <c r="DE31" s="25">
        <f t="shared" si="62"/>
        <v>1.5951504945786995E-4</v>
      </c>
      <c r="DF31" s="25">
        <f t="shared" si="63"/>
        <v>0</v>
      </c>
      <c r="DG31" s="25">
        <f t="shared" si="64"/>
        <v>0</v>
      </c>
      <c r="DH31" s="25">
        <f t="shared" si="65"/>
        <v>0</v>
      </c>
      <c r="DI31" s="24">
        <f t="shared" si="66"/>
        <v>0</v>
      </c>
      <c r="DJ31" s="24">
        <f t="shared" si="67"/>
        <v>0</v>
      </c>
      <c r="DK31" s="24">
        <f t="shared" si="68"/>
        <v>0</v>
      </c>
      <c r="DL31" s="24">
        <f t="shared" si="69"/>
        <v>0</v>
      </c>
      <c r="DM31" s="24">
        <f t="shared" si="70"/>
        <v>0</v>
      </c>
      <c r="DN31" s="24">
        <f t="shared" si="71"/>
        <v>0</v>
      </c>
      <c r="DO31" s="23">
        <f t="shared" si="72"/>
        <v>5.4708169119572582E-9</v>
      </c>
      <c r="DP31" s="23">
        <f t="shared" si="73"/>
        <v>1.4950275584738401E-4</v>
      </c>
      <c r="DQ31" s="23">
        <f t="shared" si="74"/>
        <v>1.5951504945786995E-4</v>
      </c>
      <c r="DR31" s="23">
        <f t="shared" si="75"/>
        <v>1.6800000854181021E-4</v>
      </c>
      <c r="DS31" s="23">
        <f t="shared" si="76"/>
        <v>0</v>
      </c>
      <c r="DT31" s="23">
        <f t="shared" si="77"/>
        <v>0</v>
      </c>
    </row>
    <row r="32" spans="1:124" ht="15">
      <c r="A32" s="49" t="s">
        <v>1717</v>
      </c>
      <c r="B32" s="49" t="s">
        <v>1718</v>
      </c>
      <c r="C32" s="52">
        <v>58.515999999999998</v>
      </c>
      <c r="D32" s="52">
        <v>0</v>
      </c>
      <c r="E32" s="51"/>
      <c r="F32" s="52">
        <v>36531.271000000001</v>
      </c>
      <c r="G32" s="51">
        <v>0.94158714050764891</v>
      </c>
      <c r="H32" s="52">
        <v>2225</v>
      </c>
      <c r="I32" s="52">
        <v>0</v>
      </c>
      <c r="J32" s="52">
        <v>7938.2089999999998</v>
      </c>
      <c r="K32" s="52">
        <v>963.03899999999999</v>
      </c>
      <c r="L32" s="52">
        <v>23271.127</v>
      </c>
      <c r="M32" s="52">
        <v>0</v>
      </c>
      <c r="N32" s="52">
        <v>1729.44</v>
      </c>
      <c r="Q32" s="96">
        <f t="shared" si="10"/>
        <v>6.0906722900498041E-2</v>
      </c>
      <c r="R32" s="60">
        <v>0</v>
      </c>
      <c r="S32" s="99">
        <f t="shared" si="11"/>
        <v>0.21469142127576124</v>
      </c>
      <c r="T32" s="97">
        <v>2.6075881126610676E-3</v>
      </c>
      <c r="U32" s="60">
        <v>2.6362044726010215E-2</v>
      </c>
      <c r="V32" s="101">
        <f t="shared" si="12"/>
        <v>0.59879820168315523</v>
      </c>
      <c r="W32" s="101">
        <f t="shared" si="13"/>
        <v>3.8221161809563101E-2</v>
      </c>
      <c r="X32" s="69"/>
      <c r="Y32" s="49" t="s">
        <v>1717</v>
      </c>
      <c r="Z32" s="62">
        <v>0</v>
      </c>
      <c r="AA32" s="62">
        <v>0</v>
      </c>
      <c r="AB32" s="62">
        <v>0</v>
      </c>
      <c r="AC32" s="62">
        <v>0</v>
      </c>
      <c r="AD32" s="62">
        <v>0</v>
      </c>
      <c r="AE32" s="84">
        <v>304.10000000000002</v>
      </c>
      <c r="AF32" s="64">
        <v>0</v>
      </c>
      <c r="AG32" s="64">
        <v>334.71652911145628</v>
      </c>
      <c r="AH32" s="64">
        <v>40.606775593709834</v>
      </c>
      <c r="AI32" s="64">
        <v>981.23277655600873</v>
      </c>
      <c r="AJ32" s="64">
        <v>0</v>
      </c>
      <c r="AK32" s="86">
        <v>1106.3499999999999</v>
      </c>
      <c r="AL32" s="65">
        <v>0</v>
      </c>
      <c r="AM32" s="65">
        <v>0</v>
      </c>
      <c r="AN32" s="65">
        <v>4.8400714116954751</v>
      </c>
      <c r="AO32" s="65">
        <v>0</v>
      </c>
      <c r="AP32" s="65">
        <v>0</v>
      </c>
      <c r="AQ32" s="65">
        <v>773.92</v>
      </c>
      <c r="AR32" s="67">
        <v>0</v>
      </c>
      <c r="AS32" s="67">
        <v>0</v>
      </c>
      <c r="AT32" s="67">
        <v>0</v>
      </c>
      <c r="AU32" s="67">
        <v>0</v>
      </c>
      <c r="AV32" s="67">
        <v>0</v>
      </c>
      <c r="AW32" s="67">
        <v>2.83</v>
      </c>
      <c r="AX32" s="68">
        <v>0</v>
      </c>
      <c r="AY32" s="68">
        <v>39.896098123714332</v>
      </c>
      <c r="AZ32" s="68">
        <v>4.8400714116954751</v>
      </c>
      <c r="BA32" s="68">
        <v>116.95675513726309</v>
      </c>
      <c r="BB32" s="68">
        <v>0</v>
      </c>
      <c r="BC32" s="68">
        <v>406.95</v>
      </c>
      <c r="BE32" s="31">
        <f t="shared" si="14"/>
        <v>0</v>
      </c>
      <c r="BF32" s="31">
        <f t="shared" si="15"/>
        <v>0</v>
      </c>
      <c r="BG32" s="31">
        <f t="shared" si="16"/>
        <v>0</v>
      </c>
      <c r="BH32" s="31">
        <f t="shared" si="17"/>
        <v>0</v>
      </c>
      <c r="BI32" s="31">
        <f t="shared" si="18"/>
        <v>0</v>
      </c>
      <c r="BJ32" s="31">
        <f t="shared" si="19"/>
        <v>0.17583726524192803</v>
      </c>
      <c r="BK32" s="32">
        <f t="shared" si="20"/>
        <v>0</v>
      </c>
      <c r="BL32" s="32">
        <f t="shared" si="21"/>
        <v>4.2165245222373998E-2</v>
      </c>
      <c r="BM32" s="32">
        <f t="shared" si="22"/>
        <v>4.2165245222373998E-2</v>
      </c>
      <c r="BN32" s="32">
        <f t="shared" si="23"/>
        <v>4.2165245222374005E-2</v>
      </c>
      <c r="BO32" s="32">
        <f t="shared" si="24"/>
        <v>0</v>
      </c>
      <c r="BP32" s="32">
        <f t="shared" si="25"/>
        <v>0.63971574613747795</v>
      </c>
      <c r="BQ32" s="33">
        <f t="shared" si="26"/>
        <v>0</v>
      </c>
      <c r="BR32" s="33">
        <f t="shared" si="27"/>
        <v>0</v>
      </c>
      <c r="BS32" s="33">
        <f t="shared" si="28"/>
        <v>5.0258311570927812E-3</v>
      </c>
      <c r="BT32" s="33">
        <f t="shared" si="29"/>
        <v>0</v>
      </c>
      <c r="BU32" s="33">
        <f t="shared" si="30"/>
        <v>0</v>
      </c>
      <c r="BV32" s="33">
        <f t="shared" si="31"/>
        <v>0.44749745582385048</v>
      </c>
      <c r="BW32" s="29">
        <f t="shared" si="32"/>
        <v>0</v>
      </c>
      <c r="BX32" s="29">
        <f t="shared" si="33"/>
        <v>0</v>
      </c>
      <c r="BY32" s="29">
        <f t="shared" si="34"/>
        <v>0</v>
      </c>
      <c r="BZ32" s="29">
        <f t="shared" si="35"/>
        <v>0</v>
      </c>
      <c r="CA32" s="29">
        <f t="shared" si="36"/>
        <v>0</v>
      </c>
      <c r="CB32" s="29">
        <f t="shared" si="37"/>
        <v>1.6363678416134702E-3</v>
      </c>
      <c r="CC32" s="35">
        <f t="shared" si="38"/>
        <v>0</v>
      </c>
      <c r="CD32" s="35">
        <f t="shared" si="39"/>
        <v>5.0258311570927812E-3</v>
      </c>
      <c r="CE32" s="35">
        <f t="shared" si="40"/>
        <v>5.0258311570927812E-3</v>
      </c>
      <c r="CF32" s="35">
        <f t="shared" si="41"/>
        <v>5.0258311570927821E-3</v>
      </c>
      <c r="CG32" s="35">
        <f t="shared" si="42"/>
        <v>0</v>
      </c>
      <c r="CH32" s="35">
        <f t="shared" si="43"/>
        <v>0.23530738273660837</v>
      </c>
      <c r="CJ32" s="28">
        <f t="shared" si="44"/>
        <v>0</v>
      </c>
      <c r="CK32" s="28">
        <f t="shared" si="78"/>
        <v>1.4169075970885826E-2</v>
      </c>
      <c r="CL32" s="28">
        <f t="shared" si="45"/>
        <v>1.3064636168890767E-2</v>
      </c>
      <c r="CM32" s="28">
        <f t="shared" si="46"/>
        <v>9.510915190824077E-3</v>
      </c>
      <c r="CN32" s="28">
        <f t="shared" si="47"/>
        <v>0</v>
      </c>
      <c r="CO32" s="28">
        <f t="shared" si="79"/>
        <v>1.7840276789195812E-2</v>
      </c>
      <c r="CQ32" s="27">
        <f t="shared" si="48"/>
        <v>0</v>
      </c>
      <c r="CR32" s="27">
        <f t="shared" si="49"/>
        <v>0</v>
      </c>
      <c r="CS32" s="27">
        <f t="shared" si="50"/>
        <v>0</v>
      </c>
      <c r="CT32" s="27">
        <f t="shared" si="51"/>
        <v>0</v>
      </c>
      <c r="CU32" s="27">
        <f t="shared" si="52"/>
        <v>0</v>
      </c>
      <c r="CV32" s="27">
        <f t="shared" si="53"/>
        <v>3.1369854817712359E-3</v>
      </c>
      <c r="CW32" s="26">
        <f t="shared" si="54"/>
        <v>0</v>
      </c>
      <c r="CX32" s="26">
        <f t="shared" si="55"/>
        <v>5.9744256288684781E-4</v>
      </c>
      <c r="CY32" s="26">
        <f t="shared" si="56"/>
        <v>5.508735878023759E-4</v>
      </c>
      <c r="CZ32" s="26">
        <f t="shared" si="57"/>
        <v>4.0103007131029927E-4</v>
      </c>
      <c r="DA32" s="26">
        <f t="shared" si="58"/>
        <v>0</v>
      </c>
      <c r="DB32" s="26">
        <f t="shared" si="59"/>
        <v>1.1412705977499528E-2</v>
      </c>
      <c r="DC32" s="25">
        <f t="shared" si="60"/>
        <v>0</v>
      </c>
      <c r="DD32" s="25">
        <f t="shared" si="61"/>
        <v>0</v>
      </c>
      <c r="DE32" s="25">
        <f t="shared" si="62"/>
        <v>6.5660655513692485E-5</v>
      </c>
      <c r="DF32" s="25">
        <f t="shared" si="63"/>
        <v>0</v>
      </c>
      <c r="DG32" s="25">
        <f t="shared" si="64"/>
        <v>0</v>
      </c>
      <c r="DH32" s="25">
        <f t="shared" si="65"/>
        <v>7.9834784743584176E-3</v>
      </c>
      <c r="DI32" s="24">
        <f t="shared" si="66"/>
        <v>0</v>
      </c>
      <c r="DJ32" s="24">
        <f t="shared" si="67"/>
        <v>0</v>
      </c>
      <c r="DK32" s="24">
        <f t="shared" si="68"/>
        <v>0</v>
      </c>
      <c r="DL32" s="24">
        <f t="shared" si="69"/>
        <v>0</v>
      </c>
      <c r="DM32" s="24">
        <f t="shared" si="70"/>
        <v>0</v>
      </c>
      <c r="DN32" s="24">
        <f t="shared" si="71"/>
        <v>2.9193255223323239E-5</v>
      </c>
      <c r="DO32" s="23">
        <f t="shared" si="72"/>
        <v>0</v>
      </c>
      <c r="DP32" s="23">
        <f t="shared" si="73"/>
        <v>7.1211383481692628E-5</v>
      </c>
      <c r="DQ32" s="23">
        <f t="shared" si="74"/>
        <v>6.5660655513692485E-5</v>
      </c>
      <c r="DR32" s="23">
        <f t="shared" si="75"/>
        <v>4.7800253898510692E-5</v>
      </c>
      <c r="DS32" s="23">
        <f t="shared" si="76"/>
        <v>0</v>
      </c>
      <c r="DT32" s="23">
        <f t="shared" si="77"/>
        <v>4.1979488385623298E-3</v>
      </c>
    </row>
    <row r="33" spans="1:124" ht="15">
      <c r="A33" s="49" t="s">
        <v>1719</v>
      </c>
      <c r="B33" s="49" t="s">
        <v>1720</v>
      </c>
      <c r="C33" s="50">
        <v>30951.1</v>
      </c>
      <c r="D33" s="50">
        <v>0</v>
      </c>
      <c r="E33" s="51"/>
      <c r="F33" s="50">
        <v>157621.155</v>
      </c>
      <c r="G33" s="51">
        <v>0.87856009556585224</v>
      </c>
      <c r="H33" s="50"/>
      <c r="I33" s="50">
        <v>0</v>
      </c>
      <c r="J33" s="50"/>
      <c r="K33" s="50">
        <v>0</v>
      </c>
      <c r="L33" s="50">
        <v>138479.65700000001</v>
      </c>
      <c r="M33" s="50">
        <v>0</v>
      </c>
      <c r="N33" s="50">
        <v>97.24</v>
      </c>
      <c r="Q33" s="96">
        <f t="shared" si="10"/>
        <v>0</v>
      </c>
      <c r="R33" s="60">
        <v>0</v>
      </c>
      <c r="S33" s="99">
        <f t="shared" si="11"/>
        <v>0</v>
      </c>
      <c r="T33" s="97">
        <v>0</v>
      </c>
      <c r="U33" s="60">
        <v>0</v>
      </c>
      <c r="V33" s="101">
        <f t="shared" si="12"/>
        <v>0.82584648983190101</v>
      </c>
      <c r="W33" s="101">
        <f t="shared" si="13"/>
        <v>5.2713605733951133E-2</v>
      </c>
      <c r="X33" s="69"/>
      <c r="Y33" s="49" t="s">
        <v>1719</v>
      </c>
      <c r="Z33" s="62">
        <v>0</v>
      </c>
      <c r="AA33" s="62">
        <v>0</v>
      </c>
      <c r="AB33" s="62">
        <v>0</v>
      </c>
      <c r="AC33" s="62">
        <v>0</v>
      </c>
      <c r="AD33" s="62">
        <v>0</v>
      </c>
      <c r="AE33" s="84">
        <v>5.79</v>
      </c>
      <c r="AF33" s="64">
        <v>0</v>
      </c>
      <c r="AG33" s="64">
        <v>0</v>
      </c>
      <c r="AH33" s="64">
        <v>0</v>
      </c>
      <c r="AI33" s="64">
        <v>4.3488724730509691</v>
      </c>
      <c r="AJ33" s="64">
        <v>0</v>
      </c>
      <c r="AK33" s="86">
        <v>30.89</v>
      </c>
      <c r="AL33" s="65">
        <v>0</v>
      </c>
      <c r="AM33" s="65">
        <v>0</v>
      </c>
      <c r="AN33" s="65">
        <v>0</v>
      </c>
      <c r="AO33" s="65">
        <v>0</v>
      </c>
      <c r="AP33" s="65">
        <v>0</v>
      </c>
      <c r="AQ33" s="65">
        <v>47.84</v>
      </c>
      <c r="AR33" s="67">
        <v>0</v>
      </c>
      <c r="AS33" s="67">
        <v>0</v>
      </c>
      <c r="AT33" s="67">
        <v>0</v>
      </c>
      <c r="AU33" s="67">
        <v>0</v>
      </c>
      <c r="AV33" s="67">
        <v>0</v>
      </c>
      <c r="AW33" s="67">
        <v>7.74</v>
      </c>
      <c r="AX33" s="68">
        <v>0</v>
      </c>
      <c r="AY33" s="68">
        <v>0</v>
      </c>
      <c r="AZ33" s="68">
        <v>0</v>
      </c>
      <c r="BA33" s="68">
        <v>610.42355439915411</v>
      </c>
      <c r="BB33" s="68">
        <v>0</v>
      </c>
      <c r="BC33" s="68">
        <v>53.61</v>
      </c>
      <c r="BE33" s="31">
        <f t="shared" si="14"/>
        <v>0</v>
      </c>
      <c r="BF33" s="31">
        <f t="shared" si="15"/>
        <v>0</v>
      </c>
      <c r="BG33" s="31">
        <f t="shared" si="16"/>
        <v>0</v>
      </c>
      <c r="BH33" s="31">
        <f t="shared" si="17"/>
        <v>0</v>
      </c>
      <c r="BI33" s="31">
        <f t="shared" si="18"/>
        <v>0</v>
      </c>
      <c r="BJ33" s="31">
        <f t="shared" si="19"/>
        <v>5.9543397778691901E-2</v>
      </c>
      <c r="BK33" s="32">
        <f t="shared" si="20"/>
        <v>0</v>
      </c>
      <c r="BL33" s="32">
        <f t="shared" si="21"/>
        <v>0</v>
      </c>
      <c r="BM33" s="32">
        <f t="shared" si="22"/>
        <v>0</v>
      </c>
      <c r="BN33" s="32">
        <f t="shared" si="23"/>
        <v>3.1404413956997085E-5</v>
      </c>
      <c r="BO33" s="32">
        <f t="shared" si="24"/>
        <v>0</v>
      </c>
      <c r="BP33" s="32">
        <f t="shared" si="25"/>
        <v>0.31766762649115593</v>
      </c>
      <c r="BQ33" s="33">
        <f t="shared" si="26"/>
        <v>0</v>
      </c>
      <c r="BR33" s="33">
        <f t="shared" si="27"/>
        <v>0</v>
      </c>
      <c r="BS33" s="33">
        <f t="shared" si="28"/>
        <v>0</v>
      </c>
      <c r="BT33" s="33">
        <f t="shared" si="29"/>
        <v>0</v>
      </c>
      <c r="BU33" s="33">
        <f t="shared" si="30"/>
        <v>0</v>
      </c>
      <c r="BV33" s="33">
        <f t="shared" si="31"/>
        <v>0.49197860962566853</v>
      </c>
      <c r="BW33" s="29">
        <f t="shared" si="32"/>
        <v>0</v>
      </c>
      <c r="BX33" s="29">
        <f t="shared" si="33"/>
        <v>0</v>
      </c>
      <c r="BY33" s="29">
        <f t="shared" si="34"/>
        <v>0</v>
      </c>
      <c r="BZ33" s="29">
        <f t="shared" si="35"/>
        <v>0</v>
      </c>
      <c r="CA33" s="29">
        <f t="shared" si="36"/>
        <v>0</v>
      </c>
      <c r="CB33" s="29">
        <f t="shared" si="37"/>
        <v>7.9596873714520774E-2</v>
      </c>
      <c r="CC33" s="35">
        <f t="shared" si="38"/>
        <v>0</v>
      </c>
      <c r="CD33" s="35">
        <f t="shared" si="39"/>
        <v>0</v>
      </c>
      <c r="CE33" s="35">
        <f t="shared" si="40"/>
        <v>0</v>
      </c>
      <c r="CF33" s="35">
        <f t="shared" si="41"/>
        <v>4.4080377408730444E-3</v>
      </c>
      <c r="CG33" s="35">
        <f t="shared" si="42"/>
        <v>0</v>
      </c>
      <c r="CH33" s="35">
        <f t="shared" si="43"/>
        <v>0.55131633072809549</v>
      </c>
      <c r="CJ33" s="28">
        <f t="shared" si="44"/>
        <v>0</v>
      </c>
      <c r="CK33" s="28">
        <f t="shared" si="78"/>
        <v>0</v>
      </c>
      <c r="CL33" s="28">
        <f t="shared" si="45"/>
        <v>0</v>
      </c>
      <c r="CM33" s="28">
        <f t="shared" si="46"/>
        <v>5.6596669056097185E-2</v>
      </c>
      <c r="CN33" s="28">
        <f t="shared" si="47"/>
        <v>0</v>
      </c>
      <c r="CO33" s="28">
        <f t="shared" si="79"/>
        <v>1.0030926282388521E-3</v>
      </c>
      <c r="CQ33" s="27">
        <f t="shared" si="48"/>
        <v>0</v>
      </c>
      <c r="CR33" s="27">
        <f t="shared" si="49"/>
        <v>0</v>
      </c>
      <c r="CS33" s="27">
        <f t="shared" si="50"/>
        <v>0</v>
      </c>
      <c r="CT33" s="27">
        <f t="shared" si="51"/>
        <v>0</v>
      </c>
      <c r="CU33" s="27">
        <f t="shared" si="52"/>
        <v>0</v>
      </c>
      <c r="CV33" s="27">
        <f t="shared" si="53"/>
        <v>5.9727543372099491E-5</v>
      </c>
      <c r="CW33" s="26">
        <f t="shared" si="54"/>
        <v>0</v>
      </c>
      <c r="CX33" s="26">
        <f t="shared" si="55"/>
        <v>0</v>
      </c>
      <c r="CY33" s="26">
        <f t="shared" si="56"/>
        <v>0</v>
      </c>
      <c r="CZ33" s="26">
        <f t="shared" si="57"/>
        <v>1.7773852236248435E-6</v>
      </c>
      <c r="DA33" s="26">
        <f t="shared" si="58"/>
        <v>0</v>
      </c>
      <c r="DB33" s="26">
        <f t="shared" si="59"/>
        <v>3.1865005436341163E-4</v>
      </c>
      <c r="DC33" s="25">
        <f t="shared" si="60"/>
        <v>0</v>
      </c>
      <c r="DD33" s="25">
        <f t="shared" si="61"/>
        <v>0</v>
      </c>
      <c r="DE33" s="25">
        <f t="shared" si="62"/>
        <v>0</v>
      </c>
      <c r="DF33" s="25">
        <f t="shared" si="63"/>
        <v>0</v>
      </c>
      <c r="DG33" s="25">
        <f t="shared" si="64"/>
        <v>0</v>
      </c>
      <c r="DH33" s="25">
        <f t="shared" si="65"/>
        <v>4.9350011656670812E-4</v>
      </c>
      <c r="DI33" s="24">
        <f t="shared" si="66"/>
        <v>0</v>
      </c>
      <c r="DJ33" s="24">
        <f t="shared" si="67"/>
        <v>0</v>
      </c>
      <c r="DK33" s="24">
        <f t="shared" si="68"/>
        <v>0</v>
      </c>
      <c r="DL33" s="24">
        <f t="shared" si="69"/>
        <v>0</v>
      </c>
      <c r="DM33" s="24">
        <f t="shared" si="70"/>
        <v>0</v>
      </c>
      <c r="DN33" s="24">
        <f t="shared" si="71"/>
        <v>7.9843037253894645E-5</v>
      </c>
      <c r="DO33" s="23">
        <f t="shared" si="72"/>
        <v>0</v>
      </c>
      <c r="DP33" s="23">
        <f t="shared" si="73"/>
        <v>0</v>
      </c>
      <c r="DQ33" s="23">
        <f t="shared" si="74"/>
        <v>0</v>
      </c>
      <c r="DR33" s="23">
        <f t="shared" si="75"/>
        <v>2.4948025320697796E-4</v>
      </c>
      <c r="DS33" s="23">
        <f t="shared" si="76"/>
        <v>0</v>
      </c>
      <c r="DT33" s="23">
        <f t="shared" si="77"/>
        <v>5.5302134718104553E-4</v>
      </c>
    </row>
    <row r="34" spans="1:124" ht="15">
      <c r="A34" s="55" t="s">
        <v>1721</v>
      </c>
      <c r="B34" s="55" t="s">
        <v>1722</v>
      </c>
      <c r="C34" s="56">
        <v>88616</v>
      </c>
      <c r="D34" s="56">
        <v>41313</v>
      </c>
      <c r="E34" s="57">
        <v>0.46620249164936356</v>
      </c>
      <c r="F34" s="56">
        <v>133489.08600000001</v>
      </c>
      <c r="G34" s="57">
        <v>0.98603566736534543</v>
      </c>
      <c r="H34" s="56">
        <v>306</v>
      </c>
      <c r="I34" s="56">
        <v>0</v>
      </c>
      <c r="J34" s="56">
        <v>6388</v>
      </c>
      <c r="K34" s="56">
        <v>31</v>
      </c>
      <c r="L34" s="56">
        <v>124900</v>
      </c>
      <c r="M34" s="56">
        <v>41313</v>
      </c>
      <c r="N34" s="88" t="s">
        <v>1765</v>
      </c>
      <c r="Q34" s="96">
        <f t="shared" si="10"/>
        <v>2.2923222352425124E-3</v>
      </c>
      <c r="R34" s="60">
        <v>0</v>
      </c>
      <c r="S34" s="99">
        <f t="shared" si="11"/>
        <v>4.7279850279295495E-2</v>
      </c>
      <c r="T34" s="97">
        <v>5.7424919367565373E-4</v>
      </c>
      <c r="U34" s="60">
        <v>2.3222872317816304E-4</v>
      </c>
      <c r="V34" s="101">
        <f t="shared" si="12"/>
        <v>0.87951759591791634</v>
      </c>
      <c r="W34" s="101">
        <f t="shared" si="13"/>
        <v>5.6139421016037215E-2</v>
      </c>
      <c r="X34" s="69"/>
      <c r="Y34" s="55" t="s">
        <v>1721</v>
      </c>
      <c r="Z34" s="62">
        <v>0</v>
      </c>
      <c r="AA34" s="62">
        <v>0</v>
      </c>
      <c r="AB34" s="62">
        <v>0</v>
      </c>
      <c r="AC34" s="62">
        <v>0</v>
      </c>
      <c r="AD34" s="62">
        <v>757.24804516114477</v>
      </c>
      <c r="AE34" s="84" t="s">
        <v>1672</v>
      </c>
      <c r="AF34" s="64">
        <v>0</v>
      </c>
      <c r="AG34" s="64">
        <v>0</v>
      </c>
      <c r="AH34" s="64">
        <v>0</v>
      </c>
      <c r="AI34" s="64">
        <v>0</v>
      </c>
      <c r="AJ34" s="64">
        <v>64.440606306987462</v>
      </c>
      <c r="AK34" s="86" t="s">
        <v>1672</v>
      </c>
      <c r="AL34" s="65">
        <v>0</v>
      </c>
      <c r="AM34" s="65">
        <v>0</v>
      </c>
      <c r="AN34" s="65" t="s">
        <v>1672</v>
      </c>
      <c r="AO34" s="65">
        <v>0</v>
      </c>
      <c r="AP34" s="65" t="s">
        <v>1672</v>
      </c>
      <c r="AQ34" s="65" t="s">
        <v>1672</v>
      </c>
      <c r="AR34" s="67">
        <v>0</v>
      </c>
      <c r="AS34" s="67">
        <v>0</v>
      </c>
      <c r="AT34" s="67">
        <v>0</v>
      </c>
      <c r="AU34" s="67">
        <v>0</v>
      </c>
      <c r="AV34" s="67">
        <v>0</v>
      </c>
      <c r="AW34" s="67" t="s">
        <v>1672</v>
      </c>
      <c r="AX34" s="68" t="s">
        <v>1672</v>
      </c>
      <c r="AY34" s="68" t="s">
        <v>1672</v>
      </c>
      <c r="AZ34" s="68" t="s">
        <v>1672</v>
      </c>
      <c r="BA34" s="68" t="s">
        <v>1672</v>
      </c>
      <c r="BB34" s="68">
        <v>6457.4180313882371</v>
      </c>
      <c r="BC34" s="68" t="s">
        <v>1672</v>
      </c>
      <c r="BE34" s="31">
        <f t="shared" si="14"/>
        <v>0</v>
      </c>
      <c r="BF34" s="31">
        <f t="shared" si="15"/>
        <v>0</v>
      </c>
      <c r="BG34" s="31">
        <f t="shared" si="16"/>
        <v>0</v>
      </c>
      <c r="BH34" s="31">
        <f t="shared" si="17"/>
        <v>0</v>
      </c>
      <c r="BI34" s="31">
        <f t="shared" si="18"/>
        <v>1.8329534169901598E-2</v>
      </c>
      <c r="BJ34" s="31">
        <f t="shared" si="19"/>
        <v>0</v>
      </c>
      <c r="BK34" s="32">
        <f t="shared" si="20"/>
        <v>0</v>
      </c>
      <c r="BL34" s="32">
        <f t="shared" si="21"/>
        <v>0</v>
      </c>
      <c r="BM34" s="32">
        <f t="shared" si="22"/>
        <v>0</v>
      </c>
      <c r="BN34" s="32">
        <f t="shared" si="23"/>
        <v>0</v>
      </c>
      <c r="BO34" s="32">
        <f t="shared" si="24"/>
        <v>1.5598142547621199E-3</v>
      </c>
      <c r="BP34" s="32">
        <f t="shared" si="25"/>
        <v>0</v>
      </c>
      <c r="BQ34" s="33">
        <f t="shared" si="26"/>
        <v>0</v>
      </c>
      <c r="BR34" s="33">
        <f t="shared" si="27"/>
        <v>0</v>
      </c>
      <c r="BS34" s="33">
        <f t="shared" si="28"/>
        <v>0</v>
      </c>
      <c r="BT34" s="33">
        <f t="shared" si="29"/>
        <v>0</v>
      </c>
      <c r="BU34" s="33">
        <f t="shared" si="30"/>
        <v>0</v>
      </c>
      <c r="BV34" s="33">
        <f t="shared" si="31"/>
        <v>0</v>
      </c>
      <c r="BW34" s="29">
        <f t="shared" si="32"/>
        <v>0</v>
      </c>
      <c r="BX34" s="29">
        <f t="shared" si="33"/>
        <v>0</v>
      </c>
      <c r="BY34" s="29">
        <f t="shared" si="34"/>
        <v>0</v>
      </c>
      <c r="BZ34" s="29">
        <f t="shared" si="35"/>
        <v>0</v>
      </c>
      <c r="CA34" s="29">
        <f t="shared" si="36"/>
        <v>0</v>
      </c>
      <c r="CB34" s="29">
        <f t="shared" si="37"/>
        <v>0</v>
      </c>
      <c r="CC34" s="35">
        <f t="shared" si="38"/>
        <v>0</v>
      </c>
      <c r="CD34" s="35">
        <f t="shared" si="39"/>
        <v>0</v>
      </c>
      <c r="CE34" s="35">
        <f t="shared" si="40"/>
        <v>0</v>
      </c>
      <c r="CF34" s="35">
        <f t="shared" si="41"/>
        <v>0</v>
      </c>
      <c r="CG34" s="35">
        <f t="shared" si="42"/>
        <v>0.15630474744967049</v>
      </c>
      <c r="CH34" s="35">
        <f t="shared" si="43"/>
        <v>0</v>
      </c>
      <c r="CJ34" s="28">
        <f t="shared" si="44"/>
        <v>0</v>
      </c>
      <c r="CK34" s="28">
        <f t="shared" si="78"/>
        <v>1.1402075367632505E-2</v>
      </c>
      <c r="CL34" s="28">
        <f t="shared" si="45"/>
        <v>4.205475803530426E-4</v>
      </c>
      <c r="CM34" s="28">
        <f t="shared" si="46"/>
        <v>5.1046659980581395E-2</v>
      </c>
      <c r="CN34" s="28">
        <f t="shared" si="47"/>
        <v>0.8004194195433465</v>
      </c>
      <c r="CO34" s="28">
        <f t="shared" si="79"/>
        <v>0</v>
      </c>
      <c r="CQ34" s="27">
        <f t="shared" si="48"/>
        <v>0</v>
      </c>
      <c r="CR34" s="27">
        <f t="shared" si="49"/>
        <v>0</v>
      </c>
      <c r="CS34" s="27">
        <f t="shared" si="50"/>
        <v>0</v>
      </c>
      <c r="CT34" s="27">
        <f t="shared" si="51"/>
        <v>0</v>
      </c>
      <c r="CU34" s="27">
        <f t="shared" si="52"/>
        <v>1.4671315100772572E-2</v>
      </c>
      <c r="CV34" s="27">
        <f t="shared" si="53"/>
        <v>0</v>
      </c>
      <c r="CW34" s="26">
        <f t="shared" si="54"/>
        <v>0</v>
      </c>
      <c r="CX34" s="26">
        <f t="shared" si="55"/>
        <v>0</v>
      </c>
      <c r="CY34" s="26">
        <f t="shared" si="56"/>
        <v>0</v>
      </c>
      <c r="CZ34" s="26">
        <f t="shared" si="57"/>
        <v>0</v>
      </c>
      <c r="DA34" s="26">
        <f t="shared" si="58"/>
        <v>1.2485056203921335E-3</v>
      </c>
      <c r="DB34" s="26">
        <f t="shared" si="59"/>
        <v>0</v>
      </c>
      <c r="DC34" s="25">
        <f t="shared" si="60"/>
        <v>0</v>
      </c>
      <c r="DD34" s="25">
        <f t="shared" si="61"/>
        <v>0</v>
      </c>
      <c r="DE34" s="25">
        <f t="shared" si="62"/>
        <v>0</v>
      </c>
      <c r="DF34" s="25">
        <f t="shared" si="63"/>
        <v>0</v>
      </c>
      <c r="DG34" s="25">
        <f t="shared" si="64"/>
        <v>0</v>
      </c>
      <c r="DH34" s="25">
        <f t="shared" si="65"/>
        <v>0</v>
      </c>
      <c r="DI34" s="24">
        <f t="shared" si="66"/>
        <v>0</v>
      </c>
      <c r="DJ34" s="24">
        <f t="shared" si="67"/>
        <v>0</v>
      </c>
      <c r="DK34" s="24">
        <f t="shared" si="68"/>
        <v>0</v>
      </c>
      <c r="DL34" s="24">
        <f t="shared" si="69"/>
        <v>0</v>
      </c>
      <c r="DM34" s="24">
        <f t="shared" si="70"/>
        <v>0</v>
      </c>
      <c r="DN34" s="24">
        <f t="shared" si="71"/>
        <v>0</v>
      </c>
      <c r="DO34" s="23">
        <f t="shared" si="72"/>
        <v>0</v>
      </c>
      <c r="DP34" s="23">
        <f t="shared" si="73"/>
        <v>0</v>
      </c>
      <c r="DQ34" s="23">
        <f t="shared" si="74"/>
        <v>0</v>
      </c>
      <c r="DR34" s="23">
        <f t="shared" si="75"/>
        <v>0</v>
      </c>
      <c r="DS34" s="23">
        <f t="shared" si="76"/>
        <v>0.12510935522553462</v>
      </c>
      <c r="DT34" s="23">
        <f t="shared" si="77"/>
        <v>0</v>
      </c>
    </row>
    <row r="35" spans="1:124" ht="15">
      <c r="A35" s="58" t="s">
        <v>1723</v>
      </c>
      <c r="B35" s="58" t="s">
        <v>1724</v>
      </c>
      <c r="C35" s="50">
        <v>0</v>
      </c>
      <c r="D35" s="50">
        <v>0</v>
      </c>
      <c r="E35" s="51"/>
      <c r="F35" s="50">
        <v>8382.7639999999992</v>
      </c>
      <c r="G35" s="51">
        <v>0.71271003215645823</v>
      </c>
      <c r="H35" s="50">
        <v>0</v>
      </c>
      <c r="I35" s="50">
        <v>0</v>
      </c>
      <c r="J35" s="50">
        <v>0</v>
      </c>
      <c r="K35" s="50">
        <v>0</v>
      </c>
      <c r="L35" s="50">
        <v>5974.48</v>
      </c>
      <c r="M35" s="50">
        <v>0</v>
      </c>
      <c r="N35" s="50" t="s">
        <v>1765</v>
      </c>
      <c r="Q35" s="96">
        <f t="shared" si="10"/>
        <v>0</v>
      </c>
      <c r="R35" s="60">
        <v>0</v>
      </c>
      <c r="S35" s="99">
        <f t="shared" si="11"/>
        <v>0</v>
      </c>
      <c r="T35" s="97">
        <v>0</v>
      </c>
      <c r="U35" s="60">
        <v>0</v>
      </c>
      <c r="V35" s="101">
        <f t="shared" si="12"/>
        <v>0.66994743022707071</v>
      </c>
      <c r="W35" s="101">
        <f t="shared" si="13"/>
        <v>4.2762601929387495E-2</v>
      </c>
      <c r="X35" s="60"/>
      <c r="Y35" s="58" t="s">
        <v>1723</v>
      </c>
      <c r="Z35" s="62">
        <v>0</v>
      </c>
      <c r="AA35" s="62">
        <v>0</v>
      </c>
      <c r="AB35" s="62">
        <v>0</v>
      </c>
      <c r="AC35" s="62">
        <v>0</v>
      </c>
      <c r="AD35" s="62">
        <v>0</v>
      </c>
      <c r="AE35" s="84">
        <v>0</v>
      </c>
      <c r="AF35" s="64">
        <v>0</v>
      </c>
      <c r="AG35" s="64">
        <v>0</v>
      </c>
      <c r="AH35" s="64">
        <v>0</v>
      </c>
      <c r="AI35" s="64">
        <v>1.3624164974702855</v>
      </c>
      <c r="AJ35" s="64">
        <v>0</v>
      </c>
      <c r="AK35" s="86">
        <v>0</v>
      </c>
      <c r="AL35" s="65">
        <v>0</v>
      </c>
      <c r="AM35" s="65">
        <v>0</v>
      </c>
      <c r="AN35" s="65">
        <v>0</v>
      </c>
      <c r="AO35" s="65">
        <v>0</v>
      </c>
      <c r="AP35" s="65">
        <v>0</v>
      </c>
      <c r="AQ35" s="65">
        <v>0</v>
      </c>
      <c r="AR35" s="67">
        <v>0</v>
      </c>
      <c r="AS35" s="67">
        <v>0</v>
      </c>
      <c r="AT35" s="67">
        <v>0</v>
      </c>
      <c r="AU35" s="67">
        <v>0</v>
      </c>
      <c r="AV35" s="67">
        <v>0</v>
      </c>
      <c r="AW35" s="67">
        <v>0</v>
      </c>
      <c r="AX35" s="68">
        <v>0</v>
      </c>
      <c r="AY35" s="68">
        <v>0</v>
      </c>
      <c r="AZ35" s="68">
        <v>0</v>
      </c>
      <c r="BA35" s="68">
        <v>665.09815116827826</v>
      </c>
      <c r="BB35" s="68">
        <v>0</v>
      </c>
      <c r="BC35" s="68">
        <v>0</v>
      </c>
      <c r="BE35" s="31">
        <f t="shared" si="14"/>
        <v>0</v>
      </c>
      <c r="BF35" s="31">
        <f t="shared" si="15"/>
        <v>0</v>
      </c>
      <c r="BG35" s="31">
        <f t="shared" si="16"/>
        <v>0</v>
      </c>
      <c r="BH35" s="31">
        <f t="shared" si="17"/>
        <v>0</v>
      </c>
      <c r="BI35" s="31">
        <f t="shared" si="18"/>
        <v>0</v>
      </c>
      <c r="BJ35" s="31">
        <f t="shared" si="19"/>
        <v>0</v>
      </c>
      <c r="BK35" s="32">
        <f t="shared" si="20"/>
        <v>0</v>
      </c>
      <c r="BL35" s="32">
        <f t="shared" si="21"/>
        <v>0</v>
      </c>
      <c r="BM35" s="32">
        <f t="shared" si="22"/>
        <v>0</v>
      </c>
      <c r="BN35" s="32">
        <f t="shared" si="23"/>
        <v>2.2803934358643524E-4</v>
      </c>
      <c r="BO35" s="32">
        <f t="shared" si="24"/>
        <v>0</v>
      </c>
      <c r="BP35" s="32">
        <f t="shared" si="25"/>
        <v>0</v>
      </c>
      <c r="BQ35" s="33">
        <f t="shared" si="26"/>
        <v>0</v>
      </c>
      <c r="BR35" s="33">
        <f t="shared" si="27"/>
        <v>0</v>
      </c>
      <c r="BS35" s="33">
        <f t="shared" si="28"/>
        <v>0</v>
      </c>
      <c r="BT35" s="33">
        <f t="shared" si="29"/>
        <v>0</v>
      </c>
      <c r="BU35" s="33">
        <f t="shared" si="30"/>
        <v>0</v>
      </c>
      <c r="BV35" s="33">
        <f t="shared" si="31"/>
        <v>0</v>
      </c>
      <c r="BW35" s="29">
        <f t="shared" si="32"/>
        <v>0</v>
      </c>
      <c r="BX35" s="29">
        <f t="shared" si="33"/>
        <v>0</v>
      </c>
      <c r="BY35" s="29">
        <f t="shared" si="34"/>
        <v>0</v>
      </c>
      <c r="BZ35" s="29">
        <f t="shared" si="35"/>
        <v>0</v>
      </c>
      <c r="CA35" s="29">
        <f t="shared" si="36"/>
        <v>0</v>
      </c>
      <c r="CB35" s="29">
        <f t="shared" si="37"/>
        <v>0</v>
      </c>
      <c r="CC35" s="35">
        <f t="shared" si="38"/>
        <v>0</v>
      </c>
      <c r="CD35" s="35">
        <f t="shared" si="39"/>
        <v>0</v>
      </c>
      <c r="CE35" s="35">
        <f t="shared" si="40"/>
        <v>0</v>
      </c>
      <c r="CF35" s="35">
        <f t="shared" si="41"/>
        <v>0.11132318648121314</v>
      </c>
      <c r="CG35" s="35">
        <f t="shared" si="42"/>
        <v>0</v>
      </c>
      <c r="CH35" s="35">
        <f t="shared" si="43"/>
        <v>0</v>
      </c>
      <c r="CJ35" s="28">
        <f t="shared" si="44"/>
        <v>0</v>
      </c>
      <c r="CK35" s="28">
        <f t="shared" si="78"/>
        <v>0</v>
      </c>
      <c r="CL35" s="28">
        <f t="shared" si="45"/>
        <v>0</v>
      </c>
      <c r="CM35" s="28">
        <f t="shared" si="46"/>
        <v>2.4417714100943466E-3</v>
      </c>
      <c r="CN35" s="28">
        <f t="shared" si="47"/>
        <v>0</v>
      </c>
      <c r="CO35" s="28">
        <f t="shared" si="79"/>
        <v>0</v>
      </c>
      <c r="CQ35" s="27">
        <f t="shared" si="48"/>
        <v>0</v>
      </c>
      <c r="CR35" s="27">
        <f t="shared" si="49"/>
        <v>0</v>
      </c>
      <c r="CS35" s="27">
        <f t="shared" si="50"/>
        <v>0</v>
      </c>
      <c r="CT35" s="27">
        <f t="shared" si="51"/>
        <v>0</v>
      </c>
      <c r="CU35" s="27">
        <f t="shared" si="52"/>
        <v>0</v>
      </c>
      <c r="CV35" s="27">
        <f t="shared" si="53"/>
        <v>0</v>
      </c>
      <c r="CW35" s="26">
        <f t="shared" si="54"/>
        <v>0</v>
      </c>
      <c r="CX35" s="26">
        <f t="shared" si="55"/>
        <v>0</v>
      </c>
      <c r="CY35" s="26">
        <f t="shared" si="56"/>
        <v>0</v>
      </c>
      <c r="CZ35" s="26">
        <f t="shared" si="57"/>
        <v>5.5681994954603921E-7</v>
      </c>
      <c r="DA35" s="26">
        <f t="shared" si="58"/>
        <v>0</v>
      </c>
      <c r="DB35" s="26">
        <f t="shared" si="59"/>
        <v>0</v>
      </c>
      <c r="DC35" s="25">
        <f t="shared" si="60"/>
        <v>0</v>
      </c>
      <c r="DD35" s="25">
        <f t="shared" si="61"/>
        <v>0</v>
      </c>
      <c r="DE35" s="25">
        <f t="shared" si="62"/>
        <v>0</v>
      </c>
      <c r="DF35" s="25">
        <f t="shared" si="63"/>
        <v>0</v>
      </c>
      <c r="DG35" s="25">
        <f t="shared" si="64"/>
        <v>0</v>
      </c>
      <c r="DH35" s="25">
        <f t="shared" si="65"/>
        <v>0</v>
      </c>
      <c r="DI35" s="24">
        <f t="shared" si="66"/>
        <v>0</v>
      </c>
      <c r="DJ35" s="24">
        <f t="shared" si="67"/>
        <v>0</v>
      </c>
      <c r="DK35" s="24">
        <f t="shared" si="68"/>
        <v>0</v>
      </c>
      <c r="DL35" s="24">
        <f t="shared" si="69"/>
        <v>0</v>
      </c>
      <c r="DM35" s="24">
        <f t="shared" si="70"/>
        <v>0</v>
      </c>
      <c r="DN35" s="24">
        <f t="shared" si="71"/>
        <v>0</v>
      </c>
      <c r="DO35" s="23">
        <f t="shared" si="72"/>
        <v>0</v>
      </c>
      <c r="DP35" s="23">
        <f t="shared" si="73"/>
        <v>0</v>
      </c>
      <c r="DQ35" s="23">
        <f t="shared" si="74"/>
        <v>0</v>
      </c>
      <c r="DR35" s="23">
        <f t="shared" si="75"/>
        <v>2.718257740304277E-4</v>
      </c>
      <c r="DS35" s="23">
        <f t="shared" si="76"/>
        <v>0</v>
      </c>
      <c r="DT35" s="23">
        <f t="shared" si="77"/>
        <v>0</v>
      </c>
    </row>
    <row r="36" spans="1:124" ht="15">
      <c r="A36" s="49" t="s">
        <v>405</v>
      </c>
      <c r="B36" s="49" t="s">
        <v>1725</v>
      </c>
      <c r="C36" s="52">
        <v>2255</v>
      </c>
      <c r="D36" s="52">
        <v>1573</v>
      </c>
      <c r="E36" s="51">
        <v>0.69756097560975605</v>
      </c>
      <c r="F36" s="52">
        <v>100929</v>
      </c>
      <c r="G36" s="51">
        <v>0.18954908896352882</v>
      </c>
      <c r="H36" s="52">
        <v>640</v>
      </c>
      <c r="I36" s="52">
        <v>0</v>
      </c>
      <c r="J36" s="52">
        <v>5344</v>
      </c>
      <c r="K36" s="52"/>
      <c r="L36" s="38">
        <v>13147</v>
      </c>
      <c r="M36" s="52">
        <v>1573</v>
      </c>
      <c r="N36" s="52" t="s">
        <v>1765</v>
      </c>
      <c r="Q36" s="96">
        <f t="shared" si="10"/>
        <v>6.3410912621743995E-3</v>
      </c>
      <c r="R36" s="60">
        <v>0</v>
      </c>
      <c r="S36" s="99">
        <f t="shared" si="11"/>
        <v>5.2312734694686364E-2</v>
      </c>
      <c r="T36" s="97">
        <v>6.3537734446987484E-4</v>
      </c>
      <c r="U36" s="60">
        <v>0</v>
      </c>
      <c r="V36" s="101">
        <f t="shared" si="12"/>
        <v>0.12244429252246627</v>
      </c>
      <c r="W36" s="101">
        <f t="shared" si="13"/>
        <v>7.8155931397318901E-3</v>
      </c>
      <c r="X36" s="60"/>
      <c r="Y36" s="49" t="s">
        <v>405</v>
      </c>
      <c r="Z36" s="62">
        <v>0</v>
      </c>
      <c r="AA36" s="62">
        <v>154.67371922836847</v>
      </c>
      <c r="AB36" s="62">
        <v>0</v>
      </c>
      <c r="AC36" s="62">
        <v>380.51934631275452</v>
      </c>
      <c r="AD36" s="62">
        <v>0</v>
      </c>
      <c r="AE36" s="84" t="s">
        <v>1672</v>
      </c>
      <c r="AF36" s="64">
        <v>0</v>
      </c>
      <c r="AG36" s="64">
        <v>1168.614302125256</v>
      </c>
      <c r="AH36" s="64">
        <v>0</v>
      </c>
      <c r="AI36" s="64">
        <v>2874.9573783758869</v>
      </c>
      <c r="AJ36" s="64">
        <v>0</v>
      </c>
      <c r="AK36" s="86" t="s">
        <v>1672</v>
      </c>
      <c r="AL36" s="65">
        <v>0</v>
      </c>
      <c r="AM36" s="65">
        <v>123.38143266652793</v>
      </c>
      <c r="AN36" s="65">
        <v>0</v>
      </c>
      <c r="AO36" s="65">
        <v>10990.302157185744</v>
      </c>
      <c r="AP36" s="65">
        <v>0</v>
      </c>
      <c r="AQ36" s="65" t="s">
        <v>1672</v>
      </c>
      <c r="AR36" s="67">
        <v>0</v>
      </c>
      <c r="AS36" s="67">
        <v>0</v>
      </c>
      <c r="AT36" s="67">
        <v>0</v>
      </c>
      <c r="AU36" s="67">
        <v>0</v>
      </c>
      <c r="AV36" s="67">
        <v>0</v>
      </c>
      <c r="AW36" s="67" t="s">
        <v>1672</v>
      </c>
      <c r="AX36" s="68">
        <v>0</v>
      </c>
      <c r="AY36" s="68">
        <v>1654.3847175261812</v>
      </c>
      <c r="AZ36" s="68">
        <v>0</v>
      </c>
      <c r="BA36" s="68">
        <v>4070.0216843781259</v>
      </c>
      <c r="BB36" s="68">
        <v>0</v>
      </c>
      <c r="BC36" s="68" t="s">
        <v>1672</v>
      </c>
      <c r="BE36" s="31">
        <f t="shared" si="14"/>
        <v>0</v>
      </c>
      <c r="BF36" s="31">
        <f t="shared" si="15"/>
        <v>2.8943435484350386E-2</v>
      </c>
      <c r="BG36" s="31">
        <f t="shared" si="16"/>
        <v>0</v>
      </c>
      <c r="BH36" s="31">
        <f t="shared" si="17"/>
        <v>2.8943435484350386E-2</v>
      </c>
      <c r="BI36" s="31">
        <f t="shared" si="18"/>
        <v>0</v>
      </c>
      <c r="BJ36" s="31">
        <f t="shared" si="19"/>
        <v>0</v>
      </c>
      <c r="BK36" s="32">
        <f t="shared" si="20"/>
        <v>0</v>
      </c>
      <c r="BL36" s="32">
        <f t="shared" si="21"/>
        <v>0.21867782599649252</v>
      </c>
      <c r="BM36" s="32">
        <f t="shared" si="22"/>
        <v>0</v>
      </c>
      <c r="BN36" s="32">
        <f t="shared" si="23"/>
        <v>0.21867782599649249</v>
      </c>
      <c r="BO36" s="32">
        <f t="shared" si="24"/>
        <v>0</v>
      </c>
      <c r="BP36" s="32">
        <f t="shared" si="25"/>
        <v>0</v>
      </c>
      <c r="BQ36" s="33">
        <f t="shared" si="26"/>
        <v>0</v>
      </c>
      <c r="BR36" s="33">
        <f t="shared" si="27"/>
        <v>2.3087842939095795E-2</v>
      </c>
      <c r="BS36" s="33">
        <f t="shared" si="28"/>
        <v>0</v>
      </c>
      <c r="BT36" s="33">
        <f t="shared" si="29"/>
        <v>0.83595513479772909</v>
      </c>
      <c r="BU36" s="33">
        <f t="shared" si="30"/>
        <v>0</v>
      </c>
      <c r="BV36" s="33">
        <f t="shared" si="31"/>
        <v>0</v>
      </c>
      <c r="BW36" s="29">
        <f t="shared" si="32"/>
        <v>0</v>
      </c>
      <c r="BX36" s="29">
        <f t="shared" si="33"/>
        <v>0</v>
      </c>
      <c r="BY36" s="29">
        <f t="shared" si="34"/>
        <v>0</v>
      </c>
      <c r="BZ36" s="29">
        <f t="shared" si="35"/>
        <v>0</v>
      </c>
      <c r="CA36" s="29">
        <f t="shared" si="36"/>
        <v>0</v>
      </c>
      <c r="CB36" s="29">
        <f t="shared" si="37"/>
        <v>0</v>
      </c>
      <c r="CC36" s="35">
        <f t="shared" si="38"/>
        <v>0</v>
      </c>
      <c r="CD36" s="35">
        <f t="shared" si="39"/>
        <v>0.30957797857900099</v>
      </c>
      <c r="CE36" s="35">
        <f t="shared" si="40"/>
        <v>0</v>
      </c>
      <c r="CF36" s="35">
        <f t="shared" si="41"/>
        <v>0.30957797857900099</v>
      </c>
      <c r="CG36" s="35">
        <f t="shared" si="42"/>
        <v>0</v>
      </c>
      <c r="CH36" s="35">
        <f t="shared" si="43"/>
        <v>0</v>
      </c>
      <c r="CJ36" s="28">
        <f t="shared" si="44"/>
        <v>0</v>
      </c>
      <c r="CK36" s="28">
        <f t="shared" si="78"/>
        <v>9.5386178404239363E-3</v>
      </c>
      <c r="CL36" s="28">
        <f t="shared" si="45"/>
        <v>0</v>
      </c>
      <c r="CM36" s="28">
        <f t="shared" si="46"/>
        <v>5.3731820557622384E-3</v>
      </c>
      <c r="CN36" s="28">
        <f t="shared" si="47"/>
        <v>3.0476115192353111E-2</v>
      </c>
      <c r="CO36" s="28">
        <f t="shared" si="79"/>
        <v>0</v>
      </c>
      <c r="CQ36" s="27">
        <f t="shared" si="48"/>
        <v>0</v>
      </c>
      <c r="CR36" s="27">
        <f t="shared" si="49"/>
        <v>2.7608037007418381E-4</v>
      </c>
      <c r="CS36" s="27">
        <f t="shared" si="50"/>
        <v>0</v>
      </c>
      <c r="CT36" s="27">
        <f t="shared" si="51"/>
        <v>1.5551834817662352E-4</v>
      </c>
      <c r="CU36" s="27">
        <f t="shared" si="52"/>
        <v>0</v>
      </c>
      <c r="CV36" s="27">
        <f t="shared" si="53"/>
        <v>0</v>
      </c>
      <c r="CW36" s="26">
        <f t="shared" si="54"/>
        <v>0</v>
      </c>
      <c r="CX36" s="26">
        <f t="shared" si="55"/>
        <v>2.085884212355265E-3</v>
      </c>
      <c r="CY36" s="26">
        <f t="shared" si="56"/>
        <v>0</v>
      </c>
      <c r="CZ36" s="26">
        <f t="shared" si="57"/>
        <v>1.1749957706374506E-3</v>
      </c>
      <c r="DA36" s="26">
        <f t="shared" si="58"/>
        <v>0</v>
      </c>
      <c r="DB36" s="26">
        <f t="shared" si="59"/>
        <v>0</v>
      </c>
      <c r="DC36" s="25">
        <f t="shared" si="60"/>
        <v>0</v>
      </c>
      <c r="DD36" s="25">
        <f t="shared" si="61"/>
        <v>2.2022611055576497E-4</v>
      </c>
      <c r="DE36" s="25">
        <f t="shared" si="62"/>
        <v>0</v>
      </c>
      <c r="DF36" s="25">
        <f t="shared" si="63"/>
        <v>4.4917391297174614E-3</v>
      </c>
      <c r="DG36" s="25">
        <f t="shared" si="64"/>
        <v>0</v>
      </c>
      <c r="DH36" s="25">
        <f t="shared" si="65"/>
        <v>0</v>
      </c>
      <c r="DI36" s="24">
        <f t="shared" si="66"/>
        <v>0</v>
      </c>
      <c r="DJ36" s="24">
        <f t="shared" si="67"/>
        <v>0</v>
      </c>
      <c r="DK36" s="24">
        <f t="shared" si="68"/>
        <v>0</v>
      </c>
      <c r="DL36" s="24">
        <f t="shared" si="69"/>
        <v>0</v>
      </c>
      <c r="DM36" s="24">
        <f t="shared" si="70"/>
        <v>0</v>
      </c>
      <c r="DN36" s="24">
        <f t="shared" si="71"/>
        <v>0</v>
      </c>
      <c r="DO36" s="23">
        <f t="shared" si="72"/>
        <v>0</v>
      </c>
      <c r="DP36" s="23">
        <f t="shared" si="73"/>
        <v>2.9529460294760381E-3</v>
      </c>
      <c r="DQ36" s="23">
        <f t="shared" si="74"/>
        <v>0</v>
      </c>
      <c r="DR36" s="23">
        <f t="shared" si="75"/>
        <v>1.6634188393598347E-3</v>
      </c>
      <c r="DS36" s="23">
        <f t="shared" si="76"/>
        <v>0</v>
      </c>
      <c r="DT36" s="23">
        <f t="shared" si="77"/>
        <v>0</v>
      </c>
    </row>
    <row r="37" spans="1:124" ht="15">
      <c r="A37" s="49" t="s">
        <v>1726</v>
      </c>
      <c r="B37" s="49" t="s">
        <v>1727</v>
      </c>
      <c r="C37" s="50">
        <v>0</v>
      </c>
      <c r="D37" s="50">
        <v>0</v>
      </c>
      <c r="E37" s="51"/>
      <c r="F37" s="50">
        <v>44747.76</v>
      </c>
      <c r="G37" s="51">
        <v>0.93731507454227869</v>
      </c>
      <c r="H37" s="50">
        <v>180</v>
      </c>
      <c r="I37" s="50">
        <v>512.70000000000005</v>
      </c>
      <c r="J37" s="50">
        <v>5476.05</v>
      </c>
      <c r="K37" s="50">
        <v>663.11</v>
      </c>
      <c r="L37" s="50">
        <v>35110.89</v>
      </c>
      <c r="M37" s="50">
        <v>0</v>
      </c>
      <c r="N37" s="50" t="s">
        <v>1765</v>
      </c>
      <c r="Q37" s="96">
        <f t="shared" si="10"/>
        <v>4.0225477208244613E-3</v>
      </c>
      <c r="R37" s="60">
        <v>1.1457556758148342E-2</v>
      </c>
      <c r="S37" s="99">
        <f t="shared" si="11"/>
        <v>0.12090744654034079</v>
      </c>
      <c r="T37" s="97">
        <v>1.4685114964413863E-3</v>
      </c>
      <c r="U37" s="60">
        <v>1.4818842328643935E-2</v>
      </c>
      <c r="V37" s="101">
        <f t="shared" si="12"/>
        <v>0.73756175951600689</v>
      </c>
      <c r="W37" s="101">
        <f t="shared" si="13"/>
        <v>4.7078410181872782E-2</v>
      </c>
      <c r="X37" s="60"/>
      <c r="Y37" s="49" t="s">
        <v>1726</v>
      </c>
      <c r="Z37" s="62">
        <v>0</v>
      </c>
      <c r="AA37" s="62">
        <v>0</v>
      </c>
      <c r="AB37" s="62">
        <v>0</v>
      </c>
      <c r="AC37" s="62">
        <v>0</v>
      </c>
      <c r="AD37" s="62"/>
      <c r="AE37" s="84">
        <v>0</v>
      </c>
      <c r="AF37" s="64">
        <v>0</v>
      </c>
      <c r="AG37" s="64">
        <v>0</v>
      </c>
      <c r="AH37" s="64">
        <v>0</v>
      </c>
      <c r="AI37" s="64">
        <v>0</v>
      </c>
      <c r="AJ37" s="64"/>
      <c r="AK37" s="86">
        <v>0</v>
      </c>
      <c r="AL37" s="65">
        <v>0</v>
      </c>
      <c r="AM37" s="65">
        <v>0</v>
      </c>
      <c r="AN37" s="65">
        <v>0</v>
      </c>
      <c r="AO37" s="65">
        <v>0</v>
      </c>
      <c r="AP37" s="65"/>
      <c r="AQ37" s="65">
        <v>0</v>
      </c>
      <c r="AR37" s="67">
        <v>0</v>
      </c>
      <c r="AS37" s="67">
        <v>0</v>
      </c>
      <c r="AT37" s="67">
        <v>0</v>
      </c>
      <c r="AU37" s="67">
        <v>0</v>
      </c>
      <c r="AV37" s="67"/>
      <c r="AW37" s="67">
        <v>0</v>
      </c>
      <c r="AX37" s="68">
        <v>0</v>
      </c>
      <c r="AY37" s="68">
        <v>0</v>
      </c>
      <c r="AZ37" s="68">
        <v>0</v>
      </c>
      <c r="BA37" s="68">
        <v>0</v>
      </c>
      <c r="BB37" s="68"/>
      <c r="BC37" s="68">
        <v>0</v>
      </c>
      <c r="BE37" s="31">
        <f t="shared" si="14"/>
        <v>0</v>
      </c>
      <c r="BF37" s="31">
        <f t="shared" si="15"/>
        <v>0</v>
      </c>
      <c r="BG37" s="31">
        <f t="shared" si="16"/>
        <v>0</v>
      </c>
      <c r="BH37" s="31">
        <f t="shared" si="17"/>
        <v>0</v>
      </c>
      <c r="BI37" s="31">
        <f t="shared" si="18"/>
        <v>0</v>
      </c>
      <c r="BJ37" s="31">
        <f t="shared" si="19"/>
        <v>0</v>
      </c>
      <c r="BK37" s="32">
        <f t="shared" si="20"/>
        <v>0</v>
      </c>
      <c r="BL37" s="32">
        <f t="shared" si="21"/>
        <v>0</v>
      </c>
      <c r="BM37" s="32">
        <f t="shared" si="22"/>
        <v>0</v>
      </c>
      <c r="BN37" s="32">
        <f t="shared" si="23"/>
        <v>0</v>
      </c>
      <c r="BO37" s="32">
        <f t="shared" si="24"/>
        <v>0</v>
      </c>
      <c r="BP37" s="32">
        <f t="shared" si="25"/>
        <v>0</v>
      </c>
      <c r="BQ37" s="33">
        <f t="shared" si="26"/>
        <v>0</v>
      </c>
      <c r="BR37" s="33">
        <f t="shared" si="27"/>
        <v>0</v>
      </c>
      <c r="BS37" s="33">
        <f t="shared" si="28"/>
        <v>0</v>
      </c>
      <c r="BT37" s="33">
        <f t="shared" si="29"/>
        <v>0</v>
      </c>
      <c r="BU37" s="33">
        <f t="shared" si="30"/>
        <v>0</v>
      </c>
      <c r="BV37" s="33">
        <f t="shared" si="31"/>
        <v>0</v>
      </c>
      <c r="BW37" s="29">
        <f t="shared" si="32"/>
        <v>0</v>
      </c>
      <c r="BX37" s="29">
        <f t="shared" si="33"/>
        <v>0</v>
      </c>
      <c r="BY37" s="29">
        <f t="shared" si="34"/>
        <v>0</v>
      </c>
      <c r="BZ37" s="29">
        <f t="shared" si="35"/>
        <v>0</v>
      </c>
      <c r="CA37" s="29">
        <f t="shared" si="36"/>
        <v>0</v>
      </c>
      <c r="CB37" s="29">
        <f t="shared" si="37"/>
        <v>0</v>
      </c>
      <c r="CC37" s="35">
        <f t="shared" si="38"/>
        <v>0</v>
      </c>
      <c r="CD37" s="35">
        <f t="shared" si="39"/>
        <v>0</v>
      </c>
      <c r="CE37" s="35">
        <f t="shared" si="40"/>
        <v>0</v>
      </c>
      <c r="CF37" s="35">
        <f t="shared" si="41"/>
        <v>0</v>
      </c>
      <c r="CG37" s="35">
        <f t="shared" si="42"/>
        <v>0</v>
      </c>
      <c r="CH37" s="35">
        <f t="shared" si="43"/>
        <v>0</v>
      </c>
      <c r="CJ37" s="28">
        <f t="shared" si="44"/>
        <v>1.1030768874281316E-2</v>
      </c>
      <c r="CK37" s="28">
        <f t="shared" si="78"/>
        <v>9.7743166588797718E-3</v>
      </c>
      <c r="CL37" s="28">
        <f t="shared" si="45"/>
        <v>8.9957840647711639E-3</v>
      </c>
      <c r="CM37" s="28">
        <f t="shared" si="46"/>
        <v>1.4349829170901485E-2</v>
      </c>
      <c r="CN37" s="28">
        <f t="shared" si="47"/>
        <v>0</v>
      </c>
      <c r="CO37" s="28">
        <f t="shared" si="79"/>
        <v>0</v>
      </c>
      <c r="CQ37" s="27">
        <f t="shared" si="48"/>
        <v>0</v>
      </c>
      <c r="CR37" s="27">
        <f t="shared" si="49"/>
        <v>0</v>
      </c>
      <c r="CS37" s="27">
        <f t="shared" si="50"/>
        <v>0</v>
      </c>
      <c r="CT37" s="27">
        <f t="shared" si="51"/>
        <v>0</v>
      </c>
      <c r="CU37" s="27">
        <f t="shared" si="52"/>
        <v>0</v>
      </c>
      <c r="CV37" s="27">
        <f t="shared" si="53"/>
        <v>0</v>
      </c>
      <c r="CW37" s="26">
        <f t="shared" si="54"/>
        <v>0</v>
      </c>
      <c r="CX37" s="26">
        <f t="shared" si="55"/>
        <v>0</v>
      </c>
      <c r="CY37" s="26">
        <f t="shared" si="56"/>
        <v>0</v>
      </c>
      <c r="CZ37" s="26">
        <f t="shared" si="57"/>
        <v>0</v>
      </c>
      <c r="DA37" s="26">
        <f t="shared" si="58"/>
        <v>0</v>
      </c>
      <c r="DB37" s="26">
        <f t="shared" si="59"/>
        <v>0</v>
      </c>
      <c r="DC37" s="25">
        <f t="shared" si="60"/>
        <v>0</v>
      </c>
      <c r="DD37" s="25">
        <f t="shared" si="61"/>
        <v>0</v>
      </c>
      <c r="DE37" s="25">
        <f t="shared" si="62"/>
        <v>0</v>
      </c>
      <c r="DF37" s="25">
        <f t="shared" si="63"/>
        <v>0</v>
      </c>
      <c r="DG37" s="25">
        <f t="shared" si="64"/>
        <v>0</v>
      </c>
      <c r="DH37" s="25">
        <f t="shared" si="65"/>
        <v>0</v>
      </c>
      <c r="DI37" s="24">
        <f t="shared" si="66"/>
        <v>0</v>
      </c>
      <c r="DJ37" s="24">
        <f t="shared" si="67"/>
        <v>0</v>
      </c>
      <c r="DK37" s="24">
        <f t="shared" si="68"/>
        <v>0</v>
      </c>
      <c r="DL37" s="24">
        <f t="shared" si="69"/>
        <v>0</v>
      </c>
      <c r="DM37" s="24">
        <f t="shared" si="70"/>
        <v>0</v>
      </c>
      <c r="DN37" s="24">
        <f t="shared" si="71"/>
        <v>0</v>
      </c>
      <c r="DO37" s="23">
        <f t="shared" si="72"/>
        <v>0</v>
      </c>
      <c r="DP37" s="23">
        <f t="shared" si="73"/>
        <v>0</v>
      </c>
      <c r="DQ37" s="23">
        <f t="shared" si="74"/>
        <v>0</v>
      </c>
      <c r="DR37" s="23">
        <f t="shared" si="75"/>
        <v>0</v>
      </c>
      <c r="DS37" s="23">
        <f t="shared" si="76"/>
        <v>0</v>
      </c>
      <c r="DT37" s="23">
        <f t="shared" si="77"/>
        <v>0</v>
      </c>
    </row>
    <row r="38" spans="1:124" ht="15">
      <c r="A38" s="49" t="s">
        <v>1728</v>
      </c>
      <c r="B38" s="49" t="s">
        <v>1729</v>
      </c>
      <c r="C38" s="52">
        <v>1.2</v>
      </c>
      <c r="D38" s="52">
        <v>0</v>
      </c>
      <c r="E38" s="51">
        <v>0</v>
      </c>
      <c r="F38" s="59">
        <v>216645.9</v>
      </c>
      <c r="G38" s="51">
        <v>0.95238820582341976</v>
      </c>
      <c r="H38" s="52"/>
      <c r="I38" s="52"/>
      <c r="J38" s="50">
        <v>72200.3</v>
      </c>
      <c r="K38" s="50">
        <v>5817</v>
      </c>
      <c r="L38" s="50">
        <v>128313.7</v>
      </c>
      <c r="M38" s="52">
        <v>0</v>
      </c>
      <c r="N38" s="52">
        <v>3824.16</v>
      </c>
      <c r="Q38" s="96">
        <f t="shared" si="10"/>
        <v>0</v>
      </c>
      <c r="R38" s="60">
        <v>0</v>
      </c>
      <c r="S38" s="99">
        <f t="shared" si="11"/>
        <v>0.329264926776828</v>
      </c>
      <c r="T38" s="97">
        <v>3.9991691511355627E-3</v>
      </c>
      <c r="U38" s="60">
        <v>2.6850265802399215E-2</v>
      </c>
      <c r="V38" s="101">
        <f t="shared" si="12"/>
        <v>0.55673741344747352</v>
      </c>
      <c r="W38" s="101">
        <f t="shared" si="13"/>
        <v>3.5536430645583414E-2</v>
      </c>
      <c r="X38" s="60"/>
      <c r="Y38" s="49" t="s">
        <v>1728</v>
      </c>
      <c r="Z38" s="62">
        <v>0</v>
      </c>
      <c r="AA38" s="62">
        <v>0</v>
      </c>
      <c r="AB38" s="62">
        <v>0</v>
      </c>
      <c r="AC38" s="62">
        <v>0</v>
      </c>
      <c r="AD38" s="62"/>
      <c r="AE38" s="84">
        <v>372.65</v>
      </c>
      <c r="AF38" s="64">
        <v>0</v>
      </c>
      <c r="AG38" s="64">
        <v>0</v>
      </c>
      <c r="AH38" s="64">
        <v>0</v>
      </c>
      <c r="AI38" s="64">
        <v>0</v>
      </c>
      <c r="AJ38" s="64"/>
      <c r="AK38" s="86">
        <v>3438.2</v>
      </c>
      <c r="AL38" s="65">
        <v>0</v>
      </c>
      <c r="AM38" s="65">
        <v>0</v>
      </c>
      <c r="AN38" s="65">
        <v>0</v>
      </c>
      <c r="AO38" s="65">
        <v>0</v>
      </c>
      <c r="AP38" s="65"/>
      <c r="AQ38" s="65">
        <v>594.96</v>
      </c>
      <c r="AR38" s="67">
        <v>0</v>
      </c>
      <c r="AS38" s="67">
        <v>0</v>
      </c>
      <c r="AT38" s="67">
        <v>0</v>
      </c>
      <c r="AU38" s="67">
        <v>0</v>
      </c>
      <c r="AV38" s="67"/>
      <c r="AW38" s="67">
        <v>96.67</v>
      </c>
      <c r="AX38" s="68">
        <v>0</v>
      </c>
      <c r="AY38" s="68">
        <v>0</v>
      </c>
      <c r="AZ38" s="68">
        <v>0</v>
      </c>
      <c r="BA38" s="68">
        <v>0</v>
      </c>
      <c r="BB38" s="68"/>
      <c r="BC38" s="68">
        <v>1233.75</v>
      </c>
      <c r="BE38" s="31">
        <f t="shared" si="14"/>
        <v>0</v>
      </c>
      <c r="BF38" s="31">
        <f t="shared" si="15"/>
        <v>0</v>
      </c>
      <c r="BG38" s="31">
        <f t="shared" si="16"/>
        <v>0</v>
      </c>
      <c r="BH38" s="31">
        <f t="shared" si="17"/>
        <v>0</v>
      </c>
      <c r="BI38" s="31">
        <f t="shared" si="18"/>
        <v>0</v>
      </c>
      <c r="BJ38" s="31">
        <f t="shared" si="19"/>
        <v>9.7446236559139782E-2</v>
      </c>
      <c r="BK38" s="32">
        <f t="shared" si="20"/>
        <v>0</v>
      </c>
      <c r="BL38" s="32">
        <f t="shared" si="21"/>
        <v>0</v>
      </c>
      <c r="BM38" s="32">
        <f t="shared" si="22"/>
        <v>0</v>
      </c>
      <c r="BN38" s="32">
        <f t="shared" si="23"/>
        <v>0</v>
      </c>
      <c r="BO38" s="32">
        <f t="shared" si="24"/>
        <v>0</v>
      </c>
      <c r="BP38" s="32">
        <f t="shared" si="25"/>
        <v>0.89907326053303205</v>
      </c>
      <c r="BQ38" s="33">
        <f t="shared" si="26"/>
        <v>0</v>
      </c>
      <c r="BR38" s="33">
        <f t="shared" si="27"/>
        <v>0</v>
      </c>
      <c r="BS38" s="33">
        <f t="shared" si="28"/>
        <v>0</v>
      </c>
      <c r="BT38" s="33">
        <f t="shared" si="29"/>
        <v>0</v>
      </c>
      <c r="BU38" s="33">
        <f t="shared" si="30"/>
        <v>0</v>
      </c>
      <c r="BV38" s="33">
        <f t="shared" si="31"/>
        <v>0.15557926446592193</v>
      </c>
      <c r="BW38" s="29">
        <f t="shared" si="32"/>
        <v>0</v>
      </c>
      <c r="BX38" s="29">
        <f t="shared" si="33"/>
        <v>0</v>
      </c>
      <c r="BY38" s="29">
        <f t="shared" si="34"/>
        <v>0</v>
      </c>
      <c r="BZ38" s="29">
        <f t="shared" si="35"/>
        <v>0</v>
      </c>
      <c r="CA38" s="29">
        <f t="shared" si="36"/>
        <v>0</v>
      </c>
      <c r="CB38" s="29">
        <f t="shared" si="37"/>
        <v>2.5278754027028158E-2</v>
      </c>
      <c r="CC38" s="35">
        <f t="shared" si="38"/>
        <v>0</v>
      </c>
      <c r="CD38" s="35">
        <f t="shared" si="39"/>
        <v>0</v>
      </c>
      <c r="CE38" s="35">
        <f t="shared" si="40"/>
        <v>0</v>
      </c>
      <c r="CF38" s="35">
        <f t="shared" si="41"/>
        <v>0</v>
      </c>
      <c r="CG38" s="35">
        <f t="shared" si="42"/>
        <v>0</v>
      </c>
      <c r="CH38" s="35">
        <f t="shared" si="43"/>
        <v>0.32261986946152882</v>
      </c>
      <c r="CJ38" s="28">
        <f t="shared" si="44"/>
        <v>0</v>
      </c>
      <c r="CK38" s="28">
        <f t="shared" si="78"/>
        <v>0.12887183189819618</v>
      </c>
      <c r="CL38" s="28">
        <f t="shared" si="45"/>
        <v>7.8913718545601572E-2</v>
      </c>
      <c r="CM38" s="28">
        <f t="shared" si="46"/>
        <v>5.2441839989994611E-2</v>
      </c>
      <c r="CN38" s="28">
        <f t="shared" si="47"/>
        <v>0</v>
      </c>
      <c r="CO38" s="28">
        <f t="shared" si="79"/>
        <v>3.9448649786156822E-2</v>
      </c>
      <c r="CQ38" s="27">
        <f t="shared" si="48"/>
        <v>0</v>
      </c>
      <c r="CR38" s="27">
        <f t="shared" si="49"/>
        <v>0</v>
      </c>
      <c r="CS38" s="27">
        <f t="shared" si="50"/>
        <v>0</v>
      </c>
      <c r="CT38" s="27">
        <f t="shared" si="51"/>
        <v>0</v>
      </c>
      <c r="CU38" s="27">
        <f t="shared" si="52"/>
        <v>0</v>
      </c>
      <c r="CV38" s="27">
        <f t="shared" si="53"/>
        <v>3.8441224590004966E-3</v>
      </c>
      <c r="CW38" s="26">
        <f t="shared" si="54"/>
        <v>0</v>
      </c>
      <c r="CX38" s="26">
        <f t="shared" si="55"/>
        <v>0</v>
      </c>
      <c r="CY38" s="26">
        <f t="shared" si="56"/>
        <v>0</v>
      </c>
      <c r="CZ38" s="26">
        <f t="shared" si="57"/>
        <v>0</v>
      </c>
      <c r="DA38" s="26">
        <f t="shared" si="58"/>
        <v>0</v>
      </c>
      <c r="DB38" s="26">
        <f t="shared" si="59"/>
        <v>3.5467226186865715E-2</v>
      </c>
      <c r="DC38" s="25">
        <f t="shared" si="60"/>
        <v>0</v>
      </c>
      <c r="DD38" s="25">
        <f t="shared" si="61"/>
        <v>0</v>
      </c>
      <c r="DE38" s="25">
        <f t="shared" si="62"/>
        <v>0</v>
      </c>
      <c r="DF38" s="25">
        <f t="shared" si="63"/>
        <v>0</v>
      </c>
      <c r="DG38" s="25">
        <f t="shared" si="64"/>
        <v>0</v>
      </c>
      <c r="DH38" s="25">
        <f t="shared" si="65"/>
        <v>6.1373919179040269E-3</v>
      </c>
      <c r="DI38" s="24">
        <f t="shared" si="66"/>
        <v>0</v>
      </c>
      <c r="DJ38" s="24">
        <f t="shared" si="67"/>
        <v>0</v>
      </c>
      <c r="DK38" s="24">
        <f t="shared" si="68"/>
        <v>0</v>
      </c>
      <c r="DL38" s="24">
        <f t="shared" si="69"/>
        <v>0</v>
      </c>
      <c r="DM38" s="24">
        <f t="shared" si="70"/>
        <v>0</v>
      </c>
      <c r="DN38" s="24">
        <f t="shared" si="71"/>
        <v>9.9721271464263536E-4</v>
      </c>
      <c r="DO38" s="23">
        <f t="shared" si="72"/>
        <v>0</v>
      </c>
      <c r="DP38" s="23">
        <f t="shared" si="73"/>
        <v>0</v>
      </c>
      <c r="DQ38" s="23">
        <f t="shared" si="74"/>
        <v>0</v>
      </c>
      <c r="DR38" s="23">
        <f t="shared" si="75"/>
        <v>0</v>
      </c>
      <c r="DS38" s="23">
        <f t="shared" si="76"/>
        <v>0</v>
      </c>
      <c r="DT38" s="23">
        <f t="shared" si="77"/>
        <v>1.2726918244443481E-2</v>
      </c>
    </row>
    <row r="39" spans="1:124">
      <c r="I39" s="34">
        <f>SUM(I8:I38)</f>
        <v>46479.080999999998</v>
      </c>
      <c r="J39" s="34">
        <f t="shared" ref="J39:N39" si="80">SUM(J8:J38)</f>
        <v>560248.88399999996</v>
      </c>
      <c r="K39" s="34">
        <f t="shared" si="80"/>
        <v>73713.419000000009</v>
      </c>
      <c r="L39" s="34">
        <f t="shared" si="80"/>
        <v>2446781.0440000007</v>
      </c>
      <c r="M39" s="34">
        <f t="shared" si="80"/>
        <v>51614.19</v>
      </c>
      <c r="N39" s="34">
        <f t="shared" si="80"/>
        <v>96940.200000000012</v>
      </c>
      <c r="CQ39" s="22">
        <f>SUM(CQ8:CQ38)</f>
        <v>2.4625770817717039E-4</v>
      </c>
      <c r="CR39" s="22">
        <f t="shared" ref="CR39:DT39" si="81">SUM(CR8:CR38)</f>
        <v>8.0577175984007697E-4</v>
      </c>
      <c r="CS39" s="22">
        <f t="shared" si="81"/>
        <v>1.1487422734709704E-3</v>
      </c>
      <c r="CT39" s="22">
        <f t="shared" si="81"/>
        <v>1.0478210770526939E-3</v>
      </c>
      <c r="CU39" s="22">
        <f t="shared" si="81"/>
        <v>1.48796008454486E-2</v>
      </c>
      <c r="CV39" s="22">
        <f t="shared" si="81"/>
        <v>0.10039044689406457</v>
      </c>
      <c r="CW39" s="22">
        <f t="shared" si="81"/>
        <v>7.6293971191933102E-4</v>
      </c>
      <c r="CX39" s="22">
        <f t="shared" si="81"/>
        <v>9.2150609341359463E-3</v>
      </c>
      <c r="CY39" s="22">
        <f t="shared" si="81"/>
        <v>8.983080422715119E-3</v>
      </c>
      <c r="CZ39" s="22">
        <f t="shared" si="81"/>
        <v>6.7455702457988112E-3</v>
      </c>
      <c r="DA39" s="22">
        <f t="shared" si="81"/>
        <v>2.2973946879411814E-3</v>
      </c>
      <c r="DB39" s="22">
        <f t="shared" si="81"/>
        <v>0.90100948832372918</v>
      </c>
      <c r="DC39" s="22">
        <f t="shared" si="81"/>
        <v>6.5241906496621785E-4</v>
      </c>
      <c r="DD39" s="22">
        <f t="shared" si="81"/>
        <v>1.2961173222853328E-3</v>
      </c>
      <c r="DE39" s="22">
        <f t="shared" si="81"/>
        <v>1.0218470631358586E-2</v>
      </c>
      <c r="DF39" s="22">
        <f t="shared" si="81"/>
        <v>4.4917391297174614E-3</v>
      </c>
      <c r="DG39" s="22">
        <f t="shared" si="81"/>
        <v>2.4381787361909491E-4</v>
      </c>
      <c r="DH39" s="22">
        <f t="shared" si="81"/>
        <v>0.14934320333566461</v>
      </c>
      <c r="DI39" s="22">
        <f t="shared" si="81"/>
        <v>0</v>
      </c>
      <c r="DJ39" s="22">
        <f t="shared" si="81"/>
        <v>0</v>
      </c>
      <c r="DK39" s="22">
        <f t="shared" si="81"/>
        <v>0</v>
      </c>
      <c r="DL39" s="22">
        <f t="shared" si="81"/>
        <v>0</v>
      </c>
      <c r="DM39" s="22">
        <f t="shared" si="81"/>
        <v>3.7738418505867165E-8</v>
      </c>
      <c r="DN39" s="22">
        <f t="shared" si="81"/>
        <v>3.0046358476669113E-2</v>
      </c>
      <c r="DO39" s="22">
        <f t="shared" si="81"/>
        <v>1.1978763563126212E-3</v>
      </c>
      <c r="DP39" s="22">
        <f t="shared" si="81"/>
        <v>1.1643760313312818E-2</v>
      </c>
      <c r="DQ39" s="22">
        <f t="shared" si="81"/>
        <v>1.0218470631358586E-2</v>
      </c>
      <c r="DR39" s="22">
        <f t="shared" si="81"/>
        <v>1.0110704080301527E-2</v>
      </c>
      <c r="DS39" s="22">
        <f t="shared" si="81"/>
        <v>0.12707733793436002</v>
      </c>
      <c r="DT39" s="22">
        <f t="shared" si="81"/>
        <v>0.31921070928262985</v>
      </c>
    </row>
  </sheetData>
  <mergeCells count="22">
    <mergeCell ref="DO5:DS5"/>
    <mergeCell ref="CQ4:DS4"/>
    <mergeCell ref="CQ5:CU5"/>
    <mergeCell ref="CW5:DA5"/>
    <mergeCell ref="DC5:DG5"/>
    <mergeCell ref="DI5:DM5"/>
    <mergeCell ref="BK5:BO5"/>
    <mergeCell ref="BQ5:BU5"/>
    <mergeCell ref="BW5:CA5"/>
    <mergeCell ref="CC5:CG5"/>
    <mergeCell ref="CJ4:CN4"/>
    <mergeCell ref="BE4:CG4"/>
    <mergeCell ref="AF5:AJ5"/>
    <mergeCell ref="AL5:AP5"/>
    <mergeCell ref="AR5:AV5"/>
    <mergeCell ref="AX5:BC5"/>
    <mergeCell ref="BE5:BI5"/>
    <mergeCell ref="A5:B5"/>
    <mergeCell ref="E5:E6"/>
    <mergeCell ref="G5:G6"/>
    <mergeCell ref="A6:B6"/>
    <mergeCell ref="Z5:AD5"/>
  </mergeCells>
  <hyperlinks>
    <hyperlink ref="B2" r:id="rId1" xr:uid="{2E359834-08DC-4EB7-8F73-DAA88579773C}"/>
  </hyperlinks>
  <pageMargins left="0.7" right="0.7" top="0.75" bottom="0.75" header="0.3" footer="0.3"/>
  <ignoredErrors>
    <ignoredError sqref="I39 J39:N3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8207-EDCF-472B-8138-E2643ACD41A9}">
  <dimension ref="A1:DL34"/>
  <sheetViews>
    <sheetView zoomScale="60" zoomScaleNormal="60" workbookViewId="0">
      <selection activeCell="B35" sqref="B35"/>
    </sheetView>
  </sheetViews>
  <sheetFormatPr defaultRowHeight="12.75"/>
  <cols>
    <col min="5" max="7" width="14.28515625" bestFit="1" customWidth="1"/>
    <col min="57" max="58" width="8.85546875" customWidth="1"/>
    <col min="83" max="83" width="14.28515625" bestFit="1" customWidth="1"/>
  </cols>
  <sheetData>
    <row r="1" spans="1:116">
      <c r="A1" t="s">
        <v>1892</v>
      </c>
    </row>
    <row r="2" spans="1:116">
      <c r="A2" t="s">
        <v>1893</v>
      </c>
      <c r="B2" t="s">
        <v>1811</v>
      </c>
      <c r="C2" t="s">
        <v>1813</v>
      </c>
      <c r="D2" t="s">
        <v>1814</v>
      </c>
      <c r="E2" t="s">
        <v>1894</v>
      </c>
      <c r="F2" t="s">
        <v>1895</v>
      </c>
      <c r="G2" t="s">
        <v>1896</v>
      </c>
      <c r="H2" t="s">
        <v>1897</v>
      </c>
      <c r="I2" t="s">
        <v>1898</v>
      </c>
      <c r="J2" t="s">
        <v>1899</v>
      </c>
      <c r="K2" t="s">
        <v>1900</v>
      </c>
      <c r="L2" t="s">
        <v>1901</v>
      </c>
      <c r="M2" t="s">
        <v>1902</v>
      </c>
      <c r="N2" t="s">
        <v>1903</v>
      </c>
      <c r="O2" t="s">
        <v>1904</v>
      </c>
      <c r="P2" t="s">
        <v>1905</v>
      </c>
      <c r="Q2" t="s">
        <v>1906</v>
      </c>
      <c r="R2" t="s">
        <v>1907</v>
      </c>
      <c r="S2" t="s">
        <v>1908</v>
      </c>
      <c r="U2" t="s">
        <v>1909</v>
      </c>
      <c r="V2" t="s">
        <v>1910</v>
      </c>
      <c r="W2" t="s">
        <v>1911</v>
      </c>
      <c r="X2" t="s">
        <v>1894</v>
      </c>
      <c r="Y2" t="s">
        <v>1895</v>
      </c>
      <c r="Z2" t="s">
        <v>1896</v>
      </c>
      <c r="AA2" t="s">
        <v>1897</v>
      </c>
      <c r="AB2" t="s">
        <v>1898</v>
      </c>
      <c r="AC2" t="s">
        <v>1899</v>
      </c>
      <c r="AD2" t="s">
        <v>1900</v>
      </c>
      <c r="AE2" t="s">
        <v>1901</v>
      </c>
      <c r="AF2" t="s">
        <v>1902</v>
      </c>
      <c r="AG2" t="s">
        <v>1903</v>
      </c>
      <c r="AH2" t="s">
        <v>1904</v>
      </c>
      <c r="AI2" t="s">
        <v>1905</v>
      </c>
      <c r="AJ2" t="s">
        <v>1906</v>
      </c>
      <c r="AK2" t="s">
        <v>1907</v>
      </c>
      <c r="AL2" t="s">
        <v>1908</v>
      </c>
      <c r="AN2" t="s">
        <v>1909</v>
      </c>
      <c r="AO2" t="s">
        <v>1910</v>
      </c>
      <c r="AP2" t="s">
        <v>1911</v>
      </c>
      <c r="AQ2" t="s">
        <v>1894</v>
      </c>
      <c r="AR2" t="s">
        <v>1895</v>
      </c>
      <c r="AS2" t="s">
        <v>1896</v>
      </c>
      <c r="AT2" t="s">
        <v>1897</v>
      </c>
      <c r="AU2" t="s">
        <v>1898</v>
      </c>
      <c r="AV2" t="s">
        <v>1899</v>
      </c>
      <c r="AW2" t="s">
        <v>1900</v>
      </c>
      <c r="AX2" t="s">
        <v>1901</v>
      </c>
      <c r="AY2" t="s">
        <v>1902</v>
      </c>
      <c r="AZ2" t="s">
        <v>1903</v>
      </c>
      <c r="BA2" t="s">
        <v>1904</v>
      </c>
      <c r="BB2" t="s">
        <v>1905</v>
      </c>
      <c r="BC2" t="s">
        <v>1906</v>
      </c>
      <c r="BD2" t="s">
        <v>1907</v>
      </c>
      <c r="BE2" t="s">
        <v>1908</v>
      </c>
      <c r="BG2" t="s">
        <v>1909</v>
      </c>
      <c r="BH2" t="s">
        <v>1910</v>
      </c>
      <c r="BI2" t="s">
        <v>1911</v>
      </c>
      <c r="BJ2" t="s">
        <v>1894</v>
      </c>
      <c r="BK2" t="s">
        <v>1895</v>
      </c>
      <c r="BL2" t="s">
        <v>1896</v>
      </c>
      <c r="BM2" t="s">
        <v>1897</v>
      </c>
      <c r="BN2" t="s">
        <v>1898</v>
      </c>
      <c r="BO2" t="s">
        <v>1899</v>
      </c>
      <c r="BP2" t="s">
        <v>1900</v>
      </c>
      <c r="BQ2" t="s">
        <v>1901</v>
      </c>
      <c r="BR2" t="s">
        <v>1902</v>
      </c>
      <c r="BS2" t="s">
        <v>1903</v>
      </c>
      <c r="BT2" t="s">
        <v>1904</v>
      </c>
      <c r="BU2" t="s">
        <v>1905</v>
      </c>
      <c r="BV2" t="s">
        <v>1906</v>
      </c>
      <c r="BW2" t="s">
        <v>1907</v>
      </c>
      <c r="BX2" t="s">
        <v>1908</v>
      </c>
      <c r="BZ2" t="s">
        <v>1909</v>
      </c>
      <c r="CA2" t="s">
        <v>1910</v>
      </c>
      <c r="CB2" t="s">
        <v>1911</v>
      </c>
      <c r="CC2" t="s">
        <v>1894</v>
      </c>
      <c r="CD2" t="s">
        <v>1895</v>
      </c>
      <c r="CE2" t="s">
        <v>1896</v>
      </c>
      <c r="CF2" t="s">
        <v>1897</v>
      </c>
      <c r="CG2" t="s">
        <v>1898</v>
      </c>
      <c r="CH2" t="s">
        <v>1899</v>
      </c>
      <c r="CI2" t="s">
        <v>1900</v>
      </c>
      <c r="CJ2" t="s">
        <v>1901</v>
      </c>
      <c r="CK2" t="s">
        <v>1902</v>
      </c>
      <c r="CL2" t="s">
        <v>1903</v>
      </c>
      <c r="CM2" t="s">
        <v>1904</v>
      </c>
      <c r="CN2" t="s">
        <v>1905</v>
      </c>
      <c r="CO2" t="s">
        <v>1906</v>
      </c>
      <c r="CP2" t="s">
        <v>1907</v>
      </c>
      <c r="CQ2" t="s">
        <v>1908</v>
      </c>
      <c r="CS2" t="s">
        <v>1128</v>
      </c>
      <c r="CT2" t="s">
        <v>1811</v>
      </c>
      <c r="CU2" t="s">
        <v>1813</v>
      </c>
      <c r="CV2" t="s">
        <v>1814</v>
      </c>
      <c r="CY2" t="s">
        <v>1812</v>
      </c>
      <c r="CZ2" t="s">
        <v>1811</v>
      </c>
      <c r="DA2" t="s">
        <v>1813</v>
      </c>
      <c r="DB2" t="s">
        <v>1814</v>
      </c>
      <c r="DD2" t="s">
        <v>1506</v>
      </c>
      <c r="DE2" t="s">
        <v>1811</v>
      </c>
      <c r="DF2" t="s">
        <v>1813</v>
      </c>
      <c r="DG2" t="s">
        <v>1814</v>
      </c>
      <c r="DI2" t="s">
        <v>1101</v>
      </c>
      <c r="DJ2" t="s">
        <v>1811</v>
      </c>
      <c r="DK2" t="s">
        <v>1813</v>
      </c>
      <c r="DL2" t="s">
        <v>1814</v>
      </c>
    </row>
    <row r="3" spans="1:116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U3">
        <v>0.16616877611225508</v>
      </c>
      <c r="V3">
        <v>6.3526995567020475E-2</v>
      </c>
      <c r="W3">
        <v>0.42643071513551606</v>
      </c>
      <c r="X3">
        <v>1.2888803378708983E-2</v>
      </c>
      <c r="Y3">
        <v>2.6027329736000901E-2</v>
      </c>
      <c r="Z3">
        <v>0.10250953156494277</v>
      </c>
      <c r="AA3">
        <v>2.3968047567182175E-2</v>
      </c>
      <c r="AB3">
        <v>1.5660494391275127E-2</v>
      </c>
      <c r="AC3">
        <v>0.14136667140355669</v>
      </c>
      <c r="AD3">
        <v>0.51962734943753974</v>
      </c>
      <c r="AE3">
        <v>8.8794568407109906E-2</v>
      </c>
      <c r="AF3">
        <v>0.35895444676567495</v>
      </c>
      <c r="AG3">
        <v>0.26768681637691444</v>
      </c>
      <c r="AH3">
        <v>4.5742656452147527E-2</v>
      </c>
      <c r="AI3">
        <v>0.18491592712171137</v>
      </c>
      <c r="AJ3">
        <v>3.1492566632578163E-2</v>
      </c>
      <c r="AK3">
        <v>5.3814889943702964E-3</v>
      </c>
      <c r="AL3">
        <v>2.1754814955495451E-2</v>
      </c>
      <c r="AN3">
        <v>0.70129387483644001</v>
      </c>
      <c r="AO3">
        <v>0.26810748637768572</v>
      </c>
      <c r="AP3">
        <v>1.7996958006396775</v>
      </c>
      <c r="AQ3">
        <v>5.4395531308202259E-2</v>
      </c>
      <c r="AR3">
        <v>0.10984498621976437</v>
      </c>
      <c r="AS3">
        <v>0.43262824870469263</v>
      </c>
      <c r="AT3">
        <v>0.10115405158486718</v>
      </c>
      <c r="AU3">
        <v>6.6093095528924062E-2</v>
      </c>
      <c r="AV3">
        <v>0.5966197927242145</v>
      </c>
      <c r="AW3">
        <v>2.1930201683128687</v>
      </c>
      <c r="AX3">
        <v>0.37474601666792262</v>
      </c>
      <c r="AY3">
        <v>1.5149209180671419</v>
      </c>
      <c r="AZ3">
        <v>1.1297376624642053</v>
      </c>
      <c r="BA3">
        <v>0.19305097828347528</v>
      </c>
      <c r="BB3">
        <v>0.78041380627701262</v>
      </c>
      <c r="BC3">
        <v>0.13291031323108296</v>
      </c>
      <c r="BD3">
        <v>2.2711879798055914E-2</v>
      </c>
      <c r="BE3">
        <v>9.1813388973766175E-2</v>
      </c>
      <c r="BG3">
        <v>3.0464764697635587E-2</v>
      </c>
      <c r="BH3">
        <v>1.1646802830091287E-2</v>
      </c>
      <c r="BI3">
        <v>7.818021953577993E-2</v>
      </c>
      <c r="BJ3">
        <v>2.362985221129646E-3</v>
      </c>
      <c r="BK3">
        <v>4.7717537233311963E-3</v>
      </c>
      <c r="BL3">
        <v>1.8793715831915012E-2</v>
      </c>
      <c r="BM3">
        <v>4.3942125980555415E-3</v>
      </c>
      <c r="BN3">
        <v>2.8711367312264425E-3</v>
      </c>
      <c r="BO3">
        <v>2.591763916879268E-2</v>
      </c>
      <c r="BP3">
        <v>9.5266543459263109E-2</v>
      </c>
      <c r="BQ3">
        <v>1.6279265553013882E-2</v>
      </c>
      <c r="BR3">
        <v>6.5809371734788555E-2</v>
      </c>
      <c r="BS3">
        <v>4.9076704206287063E-2</v>
      </c>
      <c r="BT3">
        <v>8.3862883151889691E-3</v>
      </c>
      <c r="BU3">
        <v>3.3901797560345621E-2</v>
      </c>
      <c r="BV3">
        <v>5.7737299066220066E-3</v>
      </c>
      <c r="BW3">
        <v>9.8662215472811393E-4</v>
      </c>
      <c r="BX3">
        <v>3.9884467718053667E-3</v>
      </c>
      <c r="BZ3">
        <v>0.17079779085662375</v>
      </c>
      <c r="CA3">
        <v>6.5296686636698478E-2</v>
      </c>
      <c r="CB3">
        <v>0.43830992682616776</v>
      </c>
      <c r="CC3">
        <v>1.3247850741716626E-2</v>
      </c>
      <c r="CD3">
        <v>2.6752381071897501E-2</v>
      </c>
      <c r="CE3">
        <v>0.10536517113908206</v>
      </c>
      <c r="CF3">
        <v>2.4635732845836842E-2</v>
      </c>
      <c r="CG3">
        <v>1.6096753603970677E-2</v>
      </c>
      <c r="CH3">
        <v>0.14530476628274935</v>
      </c>
      <c r="CI3">
        <v>0.53410276845668592</v>
      </c>
      <c r="CJ3">
        <v>9.1268146030975258E-2</v>
      </c>
      <c r="CK3">
        <v>0.36895395127855957</v>
      </c>
      <c r="CL3">
        <v>0.27514385041708062</v>
      </c>
      <c r="CM3">
        <v>4.7016923712926643E-2</v>
      </c>
      <c r="CN3">
        <v>0.19006718702228828</v>
      </c>
      <c r="CO3">
        <v>3.2369864754950663E-2</v>
      </c>
      <c r="CP3">
        <v>5.5314027897560751E-3</v>
      </c>
      <c r="CQ3">
        <v>2.2360845532033914E-2</v>
      </c>
      <c r="CS3" t="s">
        <v>1707</v>
      </c>
      <c r="CT3">
        <v>3</v>
      </c>
      <c r="CU3">
        <v>2.2200843322399999</v>
      </c>
      <c r="CV3">
        <v>2.2200843322399999</v>
      </c>
      <c r="CY3" t="s">
        <v>1707</v>
      </c>
      <c r="CZ3">
        <v>670.91609152333456</v>
      </c>
      <c r="DA3">
        <v>194.82421875</v>
      </c>
      <c r="DB3">
        <v>76</v>
      </c>
      <c r="DD3" t="s">
        <v>1707</v>
      </c>
      <c r="DE3">
        <v>857.79652367894812</v>
      </c>
      <c r="DF3">
        <v>1206.9166665</v>
      </c>
      <c r="DG3">
        <v>1216.6666665</v>
      </c>
      <c r="DI3" t="s">
        <v>1707</v>
      </c>
      <c r="DJ3">
        <v>923.14104896076628</v>
      </c>
      <c r="DK3">
        <v>1096.5133852210001</v>
      </c>
      <c r="DL3">
        <v>1151.6250475725001</v>
      </c>
    </row>
    <row r="4" spans="1:116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>
        <v>0.18699851677539334</v>
      </c>
      <c r="V4">
        <v>1.4102356809114345E-2</v>
      </c>
      <c r="W4">
        <v>0.21419609074106988</v>
      </c>
      <c r="X4">
        <v>5.2823745508328163E-2</v>
      </c>
      <c r="Y4">
        <v>5.4516592908581657E-2</v>
      </c>
      <c r="Z4">
        <v>2.588853661035307E-2</v>
      </c>
      <c r="AA4">
        <v>4.7860166633623601E-2</v>
      </c>
      <c r="AB4">
        <v>4.7860166633623601E-2</v>
      </c>
      <c r="AC4">
        <v>0.17870425362016726</v>
      </c>
      <c r="AD4">
        <v>0.55138075799670627</v>
      </c>
      <c r="AE4">
        <v>0.6249897306193144</v>
      </c>
      <c r="AF4">
        <v>0.26980317754480321</v>
      </c>
      <c r="AG4">
        <v>8.4827808922570191E-2</v>
      </c>
      <c r="AH4">
        <v>9.615226624912529E-2</v>
      </c>
      <c r="AI4">
        <v>4.1508181160738955E-2</v>
      </c>
      <c r="AJ4">
        <v>1.6965561784514041E-2</v>
      </c>
      <c r="AK4">
        <v>1.9230453249825055E-2</v>
      </c>
      <c r="AL4">
        <v>8.30163623214779E-3</v>
      </c>
      <c r="AN4">
        <v>0.17967389021762017</v>
      </c>
      <c r="AO4">
        <v>1.354997543736635E-2</v>
      </c>
      <c r="AP4">
        <v>0.20580615053262605</v>
      </c>
      <c r="AQ4">
        <v>5.0754669154658046E-2</v>
      </c>
      <c r="AR4">
        <v>5.2381208675897468E-2</v>
      </c>
      <c r="AS4">
        <v>2.4874497215453296E-2</v>
      </c>
      <c r="AT4">
        <v>4.5985510868277887E-2</v>
      </c>
      <c r="AU4">
        <v>4.5985510868277887E-2</v>
      </c>
      <c r="AV4">
        <v>0.17170450867766859</v>
      </c>
      <c r="AW4">
        <v>0.52978348432250566</v>
      </c>
      <c r="AX4">
        <v>0.60050923495459096</v>
      </c>
      <c r="AY4">
        <v>0.25923513907212425</v>
      </c>
      <c r="AZ4">
        <v>8.1505151434231621E-2</v>
      </c>
      <c r="BA4">
        <v>9.2386036146860154E-2</v>
      </c>
      <c r="BB4">
        <v>3.9882329088019121E-2</v>
      </c>
      <c r="BC4">
        <v>1.6301030286846326E-2</v>
      </c>
      <c r="BD4">
        <v>1.8477207229372027E-2</v>
      </c>
      <c r="BE4">
        <v>7.9764658176038235E-3</v>
      </c>
      <c r="BG4">
        <v>2.8125244661629826E-3</v>
      </c>
      <c r="BH4">
        <v>2.1210448211112981E-4</v>
      </c>
      <c r="BI4">
        <v>3.2215856903791114E-3</v>
      </c>
      <c r="BJ4">
        <v>7.9448799486996589E-4</v>
      </c>
      <c r="BK4">
        <v>8.1994902425562707E-4</v>
      </c>
      <c r="BL4">
        <v>3.8937283495798971E-4</v>
      </c>
      <c r="BM4">
        <v>7.1983399618823251E-4</v>
      </c>
      <c r="BN4">
        <v>7.1983399618823251E-4</v>
      </c>
      <c r="BO4">
        <v>2.6877757865737917E-3</v>
      </c>
      <c r="BP4">
        <v>8.2929634885814743E-3</v>
      </c>
      <c r="BQ4">
        <v>9.4000687212869791E-3</v>
      </c>
      <c r="BR4">
        <v>4.0579361322138907E-3</v>
      </c>
      <c r="BS4">
        <v>1.2758405367048419E-3</v>
      </c>
      <c r="BT4">
        <v>1.4461644186595354E-3</v>
      </c>
      <c r="BU4">
        <v>6.2429786649444477E-4</v>
      </c>
      <c r="BV4">
        <v>2.5516810734096842E-4</v>
      </c>
      <c r="BW4">
        <v>2.8923288373190704E-4</v>
      </c>
      <c r="BX4">
        <v>1.2485957329888894E-4</v>
      </c>
      <c r="BZ4">
        <v>0.24646456272536668</v>
      </c>
      <c r="CA4">
        <v>1.8586945310000592E-2</v>
      </c>
      <c r="CB4">
        <v>0.28231104049552269</v>
      </c>
      <c r="CC4">
        <v>6.9621842797093852E-2</v>
      </c>
      <c r="CD4">
        <v>7.1853020356461281E-2</v>
      </c>
      <c r="CE4">
        <v>3.4121162912399763E-2</v>
      </c>
      <c r="CF4">
        <v>6.3079832100953914E-2</v>
      </c>
      <c r="CG4">
        <v>6.3079832100953914E-2</v>
      </c>
      <c r="CH4">
        <v>0.23553270092810288</v>
      </c>
      <c r="CI4">
        <v>0.72672136527192832</v>
      </c>
      <c r="CJ4">
        <v>0.82373819493954126</v>
      </c>
      <c r="CK4">
        <v>0.3556013348243014</v>
      </c>
      <c r="CL4">
        <v>0.11180328696491204</v>
      </c>
      <c r="CM4">
        <v>0.12672895306762172</v>
      </c>
      <c r="CN4">
        <v>5.4707897665277144E-2</v>
      </c>
      <c r="CO4">
        <v>2.236065739298241E-2</v>
      </c>
      <c r="CP4">
        <v>2.5345790613524342E-2</v>
      </c>
      <c r="CQ4">
        <v>1.0941579533055428E-2</v>
      </c>
      <c r="CS4" t="s">
        <v>1668</v>
      </c>
      <c r="CT4">
        <v>4</v>
      </c>
      <c r="CU4">
        <v>3.08</v>
      </c>
      <c r="CV4">
        <v>3.03</v>
      </c>
      <c r="CY4" t="s">
        <v>1668</v>
      </c>
      <c r="CZ4">
        <v>438.04545454545462</v>
      </c>
      <c r="DA4">
        <v>194.82421875</v>
      </c>
      <c r="DB4">
        <v>76</v>
      </c>
      <c r="DD4" t="s">
        <v>1668</v>
      </c>
      <c r="DE4">
        <v>835.73797978181824</v>
      </c>
      <c r="DF4">
        <v>1014.696111</v>
      </c>
      <c r="DG4">
        <v>1024.446111</v>
      </c>
      <c r="DI4" t="s">
        <v>1668</v>
      </c>
      <c r="DJ4">
        <v>901.08250506363629</v>
      </c>
      <c r="DK4">
        <v>901.31253072100003</v>
      </c>
      <c r="DL4">
        <v>959.40449207250003</v>
      </c>
    </row>
    <row r="5" spans="1:116">
      <c r="B5">
        <v>5.9504295189526453E-5</v>
      </c>
      <c r="C5">
        <v>1.027027170276064E-5</v>
      </c>
      <c r="D5">
        <v>4.0877974953471089E-4</v>
      </c>
      <c r="E5">
        <v>1.7433726877990954E-5</v>
      </c>
      <c r="F5">
        <v>3.971351199459176E-5</v>
      </c>
      <c r="G5">
        <v>5.1783347162349366E-6</v>
      </c>
      <c r="H5">
        <v>3.0536502858073575E-5</v>
      </c>
      <c r="I5">
        <v>1.9952260625217051E-5</v>
      </c>
      <c r="J5">
        <v>1.6268601566838095E-4</v>
      </c>
      <c r="K5">
        <v>7.9199662489733136E-4</v>
      </c>
      <c r="L5">
        <v>1.8602284328250114E-4</v>
      </c>
      <c r="M5">
        <v>8.0987351633612871E-4</v>
      </c>
      <c r="N5">
        <v>1.1972042004261989E-4</v>
      </c>
      <c r="O5">
        <v>2.8119732124099006E-5</v>
      </c>
      <c r="P5">
        <v>1.2242274084150784E-4</v>
      </c>
      <c r="Q5">
        <v>9.2092630802015303E-6</v>
      </c>
      <c r="R5">
        <v>2.1630563172383846E-6</v>
      </c>
      <c r="S5">
        <v>9.4171339108852201E-6</v>
      </c>
      <c r="U5">
        <v>1.6100228168096749E-2</v>
      </c>
      <c r="V5">
        <v>2.7788534800072427E-3</v>
      </c>
      <c r="W5">
        <v>0.11060457429239005</v>
      </c>
      <c r="X5">
        <v>4.7170877272291432E-3</v>
      </c>
      <c r="Y5">
        <v>1.0745385731111336E-2</v>
      </c>
      <c r="Z5">
        <v>1.4011151665037059E-3</v>
      </c>
      <c r="AA5">
        <v>8.2623390782932769E-3</v>
      </c>
      <c r="AB5">
        <v>5.3985337951178523E-3</v>
      </c>
      <c r="AC5">
        <v>4.4018368147658096E-2</v>
      </c>
      <c r="AD5">
        <v>0.21429253684285252</v>
      </c>
      <c r="AE5">
        <v>5.0332672822810502E-2</v>
      </c>
      <c r="AF5">
        <v>0.21912953273002661</v>
      </c>
      <c r="AG5">
        <v>3.2393057894849808E-2</v>
      </c>
      <c r="AH5">
        <v>7.6084272871690291E-3</v>
      </c>
      <c r="AI5">
        <v>3.3124231691748211E-2</v>
      </c>
      <c r="AJ5">
        <v>2.4917736842192161E-3</v>
      </c>
      <c r="AK5">
        <v>5.8526363747454064E-4</v>
      </c>
      <c r="AL5">
        <v>2.5480178224421704E-3</v>
      </c>
      <c r="AN5">
        <v>2.8942821967427246E-2</v>
      </c>
      <c r="AO5">
        <v>4.9954485554922958E-3</v>
      </c>
      <c r="AP5">
        <v>0.19883000843870335</v>
      </c>
      <c r="AQ5">
        <v>8.4797450612818358E-3</v>
      </c>
      <c r="AR5">
        <v>1.9316607375984337E-2</v>
      </c>
      <c r="AS5">
        <v>2.5187361568163869E-3</v>
      </c>
      <c r="AT5">
        <v>1.4852920497823484E-2</v>
      </c>
      <c r="AU5">
        <v>9.7047570311362824E-3</v>
      </c>
      <c r="AV5">
        <v>7.9130294259981498E-2</v>
      </c>
      <c r="AW5">
        <v>0.38522626375450969</v>
      </c>
      <c r="AX5">
        <v>9.0481300851500718E-2</v>
      </c>
      <c r="AY5">
        <v>0.39392156355759356</v>
      </c>
      <c r="AZ5">
        <v>5.8231877079170088E-2</v>
      </c>
      <c r="BA5">
        <v>1.3677405942668712E-2</v>
      </c>
      <c r="BB5">
        <v>5.9546282863357183E-2</v>
      </c>
      <c r="BC5">
        <v>4.4793751599361605E-3</v>
      </c>
      <c r="BD5">
        <v>1.0521081494360546E-3</v>
      </c>
      <c r="BE5">
        <v>4.5804832971813219E-3</v>
      </c>
      <c r="BG5">
        <v>7.3198894717790212E-5</v>
      </c>
      <c r="BH5">
        <v>1.2633920537988291E-5</v>
      </c>
      <c r="BI5">
        <v>5.0285825172201467E-4</v>
      </c>
      <c r="BJ5">
        <v>2.144600711959E-5</v>
      </c>
      <c r="BK5">
        <v>4.8853367208313549E-5</v>
      </c>
      <c r="BL5">
        <v>6.3701011246306927E-6</v>
      </c>
      <c r="BM5">
        <v>3.7564317846941903E-5</v>
      </c>
      <c r="BN5">
        <v>2.4544168118207348E-5</v>
      </c>
      <c r="BO5">
        <v>2.0012734366548095E-4</v>
      </c>
      <c r="BP5">
        <v>9.742704686788562E-4</v>
      </c>
      <c r="BQ5">
        <v>2.2883501900441806E-4</v>
      </c>
      <c r="BR5">
        <v>9.9626163234430216E-4</v>
      </c>
      <c r="BS5">
        <v>1.4727344293982716E-4</v>
      </c>
      <c r="BT5">
        <v>3.4591340082063199E-5</v>
      </c>
      <c r="BU5">
        <v>1.5059768861018527E-4</v>
      </c>
      <c r="BV5">
        <v>1.1328726379986703E-5</v>
      </c>
      <c r="BW5">
        <v>2.6608723140048607E-6</v>
      </c>
      <c r="BX5">
        <v>1.1584437585398868E-5</v>
      </c>
      <c r="BZ5">
        <v>1.6637804211542123E-2</v>
      </c>
      <c r="CA5">
        <v>2.8716375724747527E-3</v>
      </c>
      <c r="CB5">
        <v>0.11429758837978553</v>
      </c>
      <c r="CC5">
        <v>4.8745881881240597E-3</v>
      </c>
      <c r="CD5">
        <v>1.1104167102798445E-2</v>
      </c>
      <c r="CE5">
        <v>1.4478974816210079E-3</v>
      </c>
      <c r="CF5">
        <v>8.5382131531783929E-3</v>
      </c>
      <c r="CG5">
        <v>5.5787872926264317E-3</v>
      </c>
      <c r="CH5">
        <v>4.5488112547593336E-2</v>
      </c>
      <c r="CI5">
        <v>0.22144762389460768</v>
      </c>
      <c r="CJ5">
        <v>5.2013247708434338E-2</v>
      </c>
      <c r="CK5">
        <v>0.22644612389737814</v>
      </c>
      <c r="CL5">
        <v>3.3474640821277914E-2</v>
      </c>
      <c r="CM5">
        <v>7.8624676768563537E-3</v>
      </c>
      <c r="CN5">
        <v>3.4230228030999024E-2</v>
      </c>
      <c r="CO5">
        <v>2.5749723708675316E-3</v>
      </c>
      <c r="CP5">
        <v>6.0480520591202716E-4</v>
      </c>
      <c r="CQ5">
        <v>2.6330944639230023E-3</v>
      </c>
      <c r="CS5" t="s">
        <v>1670</v>
      </c>
      <c r="CT5">
        <v>3</v>
      </c>
      <c r="CU5">
        <v>3.5</v>
      </c>
      <c r="CV5">
        <v>2.2200843322399999</v>
      </c>
      <c r="CY5" t="s">
        <v>1670</v>
      </c>
      <c r="CZ5">
        <v>768.88753040540439</v>
      </c>
      <c r="DA5">
        <v>357.177734375</v>
      </c>
      <c r="DB5">
        <v>139.33333333333334</v>
      </c>
      <c r="DD5" t="s">
        <v>1670</v>
      </c>
      <c r="DE5">
        <v>877.43578424952159</v>
      </c>
      <c r="DF5">
        <v>1014.0694444166667</v>
      </c>
      <c r="DG5">
        <v>1031.9444444166668</v>
      </c>
      <c r="DI5" t="s">
        <v>1670</v>
      </c>
      <c r="DJ5">
        <v>981.38632252849891</v>
      </c>
      <c r="DK5">
        <v>811.66342873849999</v>
      </c>
      <c r="DL5">
        <v>912.70147638291689</v>
      </c>
    </row>
    <row r="6" spans="1:116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>
        <v>1.9666931796696607E-2</v>
      </c>
      <c r="V6">
        <v>7.6679454521734686E-3</v>
      </c>
      <c r="W6">
        <v>5.4471021314679256E-2</v>
      </c>
      <c r="X6">
        <v>3.4476695712192416E-3</v>
      </c>
      <c r="Y6">
        <v>2.4666773621627502E-2</v>
      </c>
      <c r="Z6">
        <v>5.0027406022518641E-3</v>
      </c>
      <c r="AA6">
        <v>7.0852714172095167E-3</v>
      </c>
      <c r="AB6">
        <v>5.9824022589225392E-3</v>
      </c>
      <c r="AC6">
        <v>6.8983477441913896E-2</v>
      </c>
      <c r="AD6">
        <v>0.11159624642314693</v>
      </c>
      <c r="AE6">
        <v>7.79331051346564E-2</v>
      </c>
      <c r="AF6">
        <v>0.10455198740971768</v>
      </c>
      <c r="AG6">
        <v>2.8468430209986486E-2</v>
      </c>
      <c r="AH6">
        <v>1.9880894167004202E-2</v>
      </c>
      <c r="AI6">
        <v>2.6671425359621879E-2</v>
      </c>
      <c r="AJ6">
        <v>3.416211625198378E-3</v>
      </c>
      <c r="AK6">
        <v>2.3857073000405032E-3</v>
      </c>
      <c r="AL6">
        <v>3.2005710431546246E-3</v>
      </c>
      <c r="AN6">
        <v>4.2719340699569307E-2</v>
      </c>
      <c r="AO6">
        <v>1.6655855505236065E-2</v>
      </c>
      <c r="AP6">
        <v>0.1183187159974866</v>
      </c>
      <c r="AQ6">
        <v>7.4888229925723004E-3</v>
      </c>
      <c r="AR6">
        <v>5.3579700036304044E-2</v>
      </c>
      <c r="AS6">
        <v>1.0866655888594824E-2</v>
      </c>
      <c r="AT6">
        <v>1.5390205587204686E-2</v>
      </c>
      <c r="AU6">
        <v>1.299461873070162E-2</v>
      </c>
      <c r="AV6">
        <v>0.14984181091110307</v>
      </c>
      <c r="AW6">
        <v>0.24240273577113122</v>
      </c>
      <c r="AX6">
        <v>0.1692816604256463</v>
      </c>
      <c r="AY6">
        <v>0.22710161489058583</v>
      </c>
      <c r="AZ6">
        <v>6.1837432594676389E-2</v>
      </c>
      <c r="BA6">
        <v>4.3184097047358788E-2</v>
      </c>
      <c r="BB6">
        <v>5.7934085431271952E-2</v>
      </c>
      <c r="BC6">
        <v>7.4204919113611649E-3</v>
      </c>
      <c r="BD6">
        <v>5.1820916456830528E-3</v>
      </c>
      <c r="BE6">
        <v>6.9520902517526319E-3</v>
      </c>
      <c r="BG6">
        <v>1.166220712079609E-3</v>
      </c>
      <c r="BH6">
        <v>4.5469811447271041E-4</v>
      </c>
      <c r="BI6">
        <v>3.2300530617581607E-3</v>
      </c>
      <c r="BJ6">
        <v>2.0444183688265275E-4</v>
      </c>
      <c r="BK6">
        <v>1.4627041266575618E-3</v>
      </c>
      <c r="BL6">
        <v>2.966553078954446E-4</v>
      </c>
      <c r="BM6">
        <v>4.2014638393383214E-4</v>
      </c>
      <c r="BN6">
        <v>3.5474783227341933E-4</v>
      </c>
      <c r="BO6">
        <v>4.0906207951333521E-3</v>
      </c>
      <c r="BP6">
        <v>6.6174965833193222E-3</v>
      </c>
      <c r="BQ6">
        <v>4.6213208193450926E-3</v>
      </c>
      <c r="BR6">
        <v>6.199782175823663E-3</v>
      </c>
      <c r="BS6">
        <v>1.6881368834998287E-3</v>
      </c>
      <c r="BT6">
        <v>1.1789083722819125E-3</v>
      </c>
      <c r="BU6">
        <v>1.5815770856693033E-3</v>
      </c>
      <c r="BV6">
        <v>2.0257642601997941E-4</v>
      </c>
      <c r="BW6">
        <v>1.4146900467382944E-4</v>
      </c>
      <c r="BX6">
        <v>1.8978925028031632E-4</v>
      </c>
      <c r="BZ6">
        <v>5.0815473477536843E-2</v>
      </c>
      <c r="CA6">
        <v>1.9812458942760382E-2</v>
      </c>
      <c r="CB6">
        <v>0.14074237748540702</v>
      </c>
      <c r="CC6">
        <v>8.9080982975203674E-3</v>
      </c>
      <c r="CD6">
        <v>6.3734078792949123E-2</v>
      </c>
      <c r="CE6">
        <v>1.2926095184375751E-2</v>
      </c>
      <c r="CF6">
        <v>1.8306944138731143E-2</v>
      </c>
      <c r="CG6">
        <v>1.5457347717618898E-2</v>
      </c>
      <c r="CH6">
        <v>0.17823970228679151</v>
      </c>
      <c r="CI6">
        <v>0.28834269416953989</v>
      </c>
      <c r="CJ6">
        <v>0.20136377539364866</v>
      </c>
      <c r="CK6">
        <v>0.27014171799460146</v>
      </c>
      <c r="CL6">
        <v>7.3556809737127596E-2</v>
      </c>
      <c r="CM6">
        <v>5.136831004940022E-2</v>
      </c>
      <c r="CN6">
        <v>6.8913703570051457E-2</v>
      </c>
      <c r="CO6">
        <v>8.8268171684553094E-3</v>
      </c>
      <c r="CP6">
        <v>6.1641972059280235E-3</v>
      </c>
      <c r="CQ6">
        <v>8.2696444284061713E-3</v>
      </c>
      <c r="CS6" t="s">
        <v>1726</v>
      </c>
      <c r="CT6">
        <v>4</v>
      </c>
      <c r="CU6">
        <v>3.5</v>
      </c>
      <c r="CV6">
        <v>2.2200843322399999</v>
      </c>
      <c r="CY6" t="s">
        <v>1726</v>
      </c>
      <c r="CZ6">
        <v>569</v>
      </c>
      <c r="DA6">
        <v>237.5075143</v>
      </c>
      <c r="DB6">
        <v>237.5075143</v>
      </c>
      <c r="DD6" t="s">
        <v>1726</v>
      </c>
      <c r="DE6">
        <v>1123.9249695785716</v>
      </c>
      <c r="DF6">
        <v>1195.7947036994644</v>
      </c>
      <c r="DG6">
        <v>1197.1966893082142</v>
      </c>
      <c r="DI6" t="s">
        <v>1726</v>
      </c>
      <c r="DJ6">
        <v>857.24645889999999</v>
      </c>
      <c r="DK6">
        <v>959.4018734</v>
      </c>
      <c r="DL6">
        <v>959.4018734</v>
      </c>
    </row>
    <row r="7" spans="1:116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N7">
        <v>0.20370584259680963</v>
      </c>
      <c r="AO7">
        <v>5.7241275395511729E-2</v>
      </c>
      <c r="AP7">
        <v>2.6716477084098427E-4</v>
      </c>
      <c r="AQ7">
        <v>7.4159423719976161E-4</v>
      </c>
      <c r="AR7">
        <v>5.0757987638505439E-3</v>
      </c>
      <c r="AS7">
        <v>9.1617581442474932E-3</v>
      </c>
      <c r="AT7">
        <v>4.9763909497083465E-3</v>
      </c>
      <c r="AU7">
        <v>5.9498756356295779E-3</v>
      </c>
      <c r="AV7">
        <v>2.6337438821996736E-2</v>
      </c>
      <c r="AW7">
        <v>5.5203321566105537E-2</v>
      </c>
      <c r="AX7">
        <v>3.401225927265971E-2</v>
      </c>
      <c r="AY7">
        <v>2.7767196695066245E-2</v>
      </c>
      <c r="AZ7">
        <v>3.4502075978815959E-2</v>
      </c>
      <c r="BA7">
        <v>2.125766204541233E-2</v>
      </c>
      <c r="BB7">
        <v>1.7354497934416402E-2</v>
      </c>
      <c r="BC7">
        <v>6.9004151957631921E-3</v>
      </c>
      <c r="BD7">
        <v>4.2515324090824638E-3</v>
      </c>
      <c r="BE7">
        <v>3.4708995868832806E-3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1.4421221184694348E-2</v>
      </c>
      <c r="CA7">
        <v>4.0523584539818476E-3</v>
      </c>
      <c r="CB7">
        <v>1.8913754283827082E-5</v>
      </c>
      <c r="CC7">
        <v>5.2500676404850176E-5</v>
      </c>
      <c r="CD7">
        <v>3.5933783601567286E-4</v>
      </c>
      <c r="CE7">
        <v>6.4860064372516534E-4</v>
      </c>
      <c r="CF7">
        <v>3.5230032517672718E-4</v>
      </c>
      <c r="CG7">
        <v>4.212175334247475E-4</v>
      </c>
      <c r="CH7">
        <v>1.8645416638448408E-3</v>
      </c>
      <c r="CI7">
        <v>3.9080828526372562E-3</v>
      </c>
      <c r="CJ7">
        <v>2.4078755312533146E-3</v>
      </c>
      <c r="CK7">
        <v>1.9657604323654078E-3</v>
      </c>
      <c r="CL7">
        <v>2.4425517828982847E-3</v>
      </c>
      <c r="CM7">
        <v>1.504922207033322E-3</v>
      </c>
      <c r="CN7">
        <v>1.2286002702283799E-3</v>
      </c>
      <c r="CO7">
        <v>4.8851035657965702E-4</v>
      </c>
      <c r="CP7">
        <v>3.0098444140666433E-4</v>
      </c>
      <c r="CQ7">
        <v>2.4572005404567597E-4</v>
      </c>
      <c r="CS7" t="s">
        <v>1693</v>
      </c>
      <c r="CT7">
        <v>1</v>
      </c>
      <c r="CU7">
        <v>3</v>
      </c>
      <c r="CV7">
        <v>4.666666666666667</v>
      </c>
      <c r="CY7" t="s">
        <v>1693</v>
      </c>
      <c r="CZ7">
        <v>801.24242419999996</v>
      </c>
      <c r="DA7">
        <v>374.18294271249999</v>
      </c>
      <c r="DB7">
        <v>105.37698413333334</v>
      </c>
      <c r="DD7" t="s">
        <v>1693</v>
      </c>
      <c r="DE7">
        <v>871.81818181818187</v>
      </c>
      <c r="DF7">
        <v>735</v>
      </c>
      <c r="DG7">
        <v>330</v>
      </c>
      <c r="DI7" t="s">
        <v>1693</v>
      </c>
      <c r="DJ7">
        <v>1003.4036902999999</v>
      </c>
      <c r="DK7">
        <v>716.80085938874993</v>
      </c>
      <c r="DL7">
        <v>987.43447885833348</v>
      </c>
    </row>
    <row r="8" spans="1:116">
      <c r="B8">
        <v>5.9650515431759763E-3</v>
      </c>
      <c r="C8">
        <v>2.9633429868527552E-3</v>
      </c>
      <c r="D8">
        <v>5.3113076965669156E-3</v>
      </c>
      <c r="E8">
        <v>5.3558253036549289E-4</v>
      </c>
      <c r="F8">
        <v>1.9104735067996634E-3</v>
      </c>
      <c r="G8">
        <v>1.5405028440501051E-4</v>
      </c>
      <c r="H8">
        <v>9.9220052555002184E-4</v>
      </c>
      <c r="I8">
        <v>6.4829438951347757E-4</v>
      </c>
      <c r="J8">
        <v>5.0022075108523524E-3</v>
      </c>
      <c r="K8">
        <v>2.1520233510054835E-2</v>
      </c>
      <c r="L8">
        <v>5.8984293817351853E-3</v>
      </c>
      <c r="M8">
        <v>2.261851724368466E-2</v>
      </c>
      <c r="N8">
        <v>6.6216103107861034E-3</v>
      </c>
      <c r="O8">
        <v>1.8149013482262114E-3</v>
      </c>
      <c r="P8">
        <v>6.9595437672875871E-3</v>
      </c>
      <c r="Q8">
        <v>4.1385064442413147E-4</v>
      </c>
      <c r="R8">
        <v>1.1343133426413821E-4</v>
      </c>
      <c r="S8">
        <v>4.3497148545547419E-4</v>
      </c>
      <c r="U8">
        <v>0.1621977276032221</v>
      </c>
      <c r="V8">
        <v>8.0577258234477936E-2</v>
      </c>
      <c r="W8">
        <v>0.14442155826301178</v>
      </c>
      <c r="X8">
        <v>1.4563205152627106E-2</v>
      </c>
      <c r="Y8">
        <v>5.1948329231716522E-2</v>
      </c>
      <c r="Z8">
        <v>4.1888332206797916E-3</v>
      </c>
      <c r="AA8">
        <v>2.6979259006578635E-2</v>
      </c>
      <c r="AB8">
        <v>1.7627991315062153E-2</v>
      </c>
      <c r="AC8">
        <v>0.13601671090138404</v>
      </c>
      <c r="AD8">
        <v>0.58516392483058743</v>
      </c>
      <c r="AE8">
        <v>0.16038618195009641</v>
      </c>
      <c r="AF8">
        <v>0.61502772811358364</v>
      </c>
      <c r="AG8">
        <v>0.18005043840941151</v>
      </c>
      <c r="AH8">
        <v>4.9349594446183517E-2</v>
      </c>
      <c r="AI8">
        <v>0.18923930095802571</v>
      </c>
      <c r="AJ8">
        <v>1.1253152400588219E-2</v>
      </c>
      <c r="AK8">
        <v>3.0843496528864698E-3</v>
      </c>
      <c r="AL8">
        <v>1.1827456309876607E-2</v>
      </c>
      <c r="AN8">
        <v>0.12031752799780471</v>
      </c>
      <c r="AO8">
        <v>5.9771839389324143E-2</v>
      </c>
      <c r="AP8">
        <v>0.10713124737668221</v>
      </c>
      <c r="AQ8">
        <v>1.0802918570939199E-2</v>
      </c>
      <c r="AR8">
        <v>3.8535031588519397E-2</v>
      </c>
      <c r="AS8">
        <v>3.1072572085606913E-3</v>
      </c>
      <c r="AT8">
        <v>2.0013090188444573E-2</v>
      </c>
      <c r="AU8">
        <v>1.3076362843895448E-2</v>
      </c>
      <c r="AV8">
        <v>0.10089657027797647</v>
      </c>
      <c r="AW8">
        <v>0.43407190686012337</v>
      </c>
      <c r="AX8">
        <v>0.11897373176798055</v>
      </c>
      <c r="AY8">
        <v>0.45622473871984326</v>
      </c>
      <c r="AZ8">
        <v>0.13356058672619181</v>
      </c>
      <c r="BA8">
        <v>3.6607302082455564E-2</v>
      </c>
      <c r="BB8">
        <v>0.14037684268302869</v>
      </c>
      <c r="BC8">
        <v>8.3475366703869881E-3</v>
      </c>
      <c r="BD8">
        <v>2.2879563801534728E-3</v>
      </c>
      <c r="BE8">
        <v>8.7735526676892932E-3</v>
      </c>
      <c r="BG8">
        <v>6.2930437629224725E-3</v>
      </c>
      <c r="BH8">
        <v>3.1262843188920334E-3</v>
      </c>
      <c r="BI8">
        <v>5.603353387797624E-3</v>
      </c>
      <c r="BJ8">
        <v>5.6503188243236418E-4</v>
      </c>
      <c r="BK8">
        <v>2.0155221290498685E-3</v>
      </c>
      <c r="BL8">
        <v>1.6252083899600674E-4</v>
      </c>
      <c r="BM8">
        <v>1.0467573136101499E-3</v>
      </c>
      <c r="BN8">
        <v>6.8394127610391792E-4</v>
      </c>
      <c r="BO8">
        <v>5.2772571283186097E-3</v>
      </c>
      <c r="BP8">
        <v>2.2703537477729803E-2</v>
      </c>
      <c r="BQ8">
        <v>6.2227583388162868E-3</v>
      </c>
      <c r="BR8">
        <v>2.3862211053274209E-2</v>
      </c>
      <c r="BS8">
        <v>6.9857038393014775E-3</v>
      </c>
      <c r="BT8">
        <v>1.9146948734819348E-3</v>
      </c>
      <c r="BU8">
        <v>7.3422187856228326E-3</v>
      </c>
      <c r="BV8">
        <v>4.3660648995634234E-4</v>
      </c>
      <c r="BW8">
        <v>1.1966842959262092E-4</v>
      </c>
      <c r="BX8">
        <v>4.5888867410142704E-4</v>
      </c>
      <c r="BZ8">
        <v>0.11978764335950928</v>
      </c>
      <c r="CA8">
        <v>5.9508601106240053E-2</v>
      </c>
      <c r="CB8">
        <v>0.10665943580266644</v>
      </c>
      <c r="CC8">
        <v>1.0755341956835213E-2</v>
      </c>
      <c r="CD8">
        <v>3.8365321309270999E-2</v>
      </c>
      <c r="CE8">
        <v>3.0935726865342827E-3</v>
      </c>
      <c r="CF8">
        <v>1.9924951500489889E-2</v>
      </c>
      <c r="CG8">
        <v>1.3018773863211906E-2</v>
      </c>
      <c r="CH8">
        <v>0.10045221654550975</v>
      </c>
      <c r="CI8">
        <v>0.43216023165212725</v>
      </c>
      <c r="CJ8">
        <v>0.11844976527803004</v>
      </c>
      <c r="CK8">
        <v>0.45421550129051047</v>
      </c>
      <c r="CL8">
        <v>0.13297237896988531</v>
      </c>
      <c r="CM8">
        <v>3.6446081624009252E-2</v>
      </c>
      <c r="CN8">
        <v>0.13975861578169552</v>
      </c>
      <c r="CO8">
        <v>8.3107736856178321E-3</v>
      </c>
      <c r="CP8">
        <v>2.2778801015005783E-3</v>
      </c>
      <c r="CQ8">
        <v>8.7349134863559698E-3</v>
      </c>
      <c r="CS8" t="s">
        <v>1673</v>
      </c>
      <c r="CT8">
        <v>3</v>
      </c>
      <c r="CU8">
        <v>3.5</v>
      </c>
      <c r="CV8">
        <v>2.2200843322399999</v>
      </c>
      <c r="CY8" t="s">
        <v>1673</v>
      </c>
      <c r="CZ8">
        <v>876.09090909090924</v>
      </c>
      <c r="DA8">
        <v>389.6484375</v>
      </c>
      <c r="DB8">
        <v>152</v>
      </c>
      <c r="DD8" t="s">
        <v>1673</v>
      </c>
      <c r="DE8">
        <v>881.36363636363637</v>
      </c>
      <c r="DF8">
        <v>975.5</v>
      </c>
      <c r="DG8">
        <v>995</v>
      </c>
      <c r="DI8" t="s">
        <v>1673</v>
      </c>
      <c r="DJ8">
        <v>101.92441752363638</v>
      </c>
      <c r="DK8">
        <v>57.262812499800006</v>
      </c>
      <c r="DL8">
        <v>53.382806430000009</v>
      </c>
    </row>
    <row r="9" spans="1:116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>
        <v>1.4700242490313566</v>
      </c>
      <c r="V9">
        <v>0.77813101709983234</v>
      </c>
      <c r="W9">
        <v>2.5505754141858512</v>
      </c>
      <c r="X9">
        <v>0.16422718966184496</v>
      </c>
      <c r="Y9">
        <v>0.10927815063791484</v>
      </c>
      <c r="Z9">
        <v>0.72605490070154222</v>
      </c>
      <c r="AA9">
        <v>0.78522041160326317</v>
      </c>
      <c r="AB9">
        <v>0.5130555510355802</v>
      </c>
      <c r="AC9">
        <v>1.415535519366115</v>
      </c>
      <c r="AD9">
        <v>4.6696375910097778</v>
      </c>
      <c r="AE9">
        <v>2.9719405440878308</v>
      </c>
      <c r="AF9">
        <v>5.2219871067620423</v>
      </c>
      <c r="AG9">
        <v>1.2007639519739424</v>
      </c>
      <c r="AH9">
        <v>0.76421328276544209</v>
      </c>
      <c r="AI9">
        <v>1.3427966845959536</v>
      </c>
      <c r="AJ9">
        <v>0.13341821688599362</v>
      </c>
      <c r="AK9">
        <v>8.4912586973938026E-2</v>
      </c>
      <c r="AL9">
        <v>0.14919963162177263</v>
      </c>
      <c r="AN9">
        <v>3.3097909056460182</v>
      </c>
      <c r="AO9">
        <v>1.7519785578334195</v>
      </c>
      <c r="AP9">
        <v>5.7426748678460653</v>
      </c>
      <c r="AQ9">
        <v>0.36976101527627508</v>
      </c>
      <c r="AR9">
        <v>0.24604208359522858</v>
      </c>
      <c r="AS9">
        <v>1.6347280726322413</v>
      </c>
      <c r="AT9">
        <v>1.7679404805496288</v>
      </c>
      <c r="AU9">
        <v>1.1551555003447758</v>
      </c>
      <c r="AV9">
        <v>3.1871083702898453</v>
      </c>
      <c r="AW9">
        <v>10.513788491292612</v>
      </c>
      <c r="AX9">
        <v>6.6913874321625313</v>
      </c>
      <c r="AY9">
        <v>11.757415190089901</v>
      </c>
      <c r="AZ9">
        <v>2.7035456120466712</v>
      </c>
      <c r="BA9">
        <v>1.7206424825560791</v>
      </c>
      <c r="BB9">
        <v>3.0233353345945457</v>
      </c>
      <c r="BC9">
        <v>0.30039395689407461</v>
      </c>
      <c r="BD9">
        <v>0.19118249806178658</v>
      </c>
      <c r="BE9">
        <v>0.33592614828828282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Z9">
        <v>1.0076757262898404</v>
      </c>
      <c r="CA9">
        <v>0.53339510441504312</v>
      </c>
      <c r="CB9">
        <v>1.7483745146655163</v>
      </c>
      <c r="CC9">
        <v>0.11257484543406945</v>
      </c>
      <c r="CD9">
        <v>7.4908247183154156E-2</v>
      </c>
      <c r="CE9">
        <v>0.49769784401367273</v>
      </c>
      <c r="CF9">
        <v>0.53825475945808554</v>
      </c>
      <c r="CG9">
        <v>0.35169054208287737</v>
      </c>
      <c r="CH9">
        <v>0.97032466199534806</v>
      </c>
      <c r="CI9">
        <v>3.2009543067957562</v>
      </c>
      <c r="CJ9">
        <v>2.037212888309333</v>
      </c>
      <c r="CK9">
        <v>3.579580169476769</v>
      </c>
      <c r="CL9">
        <v>0.82310253603319428</v>
      </c>
      <c r="CM9">
        <v>0.52385474270811416</v>
      </c>
      <c r="CN9">
        <v>0.92046347215116897</v>
      </c>
      <c r="CO9">
        <v>9.1455837337021589E-2</v>
      </c>
      <c r="CP9">
        <v>5.82060825231238E-2</v>
      </c>
      <c r="CQ9">
        <v>0.10227371912790767</v>
      </c>
      <c r="CS9" t="s">
        <v>1677</v>
      </c>
      <c r="CT9">
        <v>4</v>
      </c>
      <c r="CU9">
        <v>4.6934375000000008</v>
      </c>
      <c r="CV9">
        <v>2.2200843322399999</v>
      </c>
      <c r="CY9" t="s">
        <v>1677</v>
      </c>
      <c r="CZ9">
        <v>576.30345450712127</v>
      </c>
      <c r="DA9">
        <v>474.98515506651785</v>
      </c>
      <c r="DB9">
        <v>268.10714285714289</v>
      </c>
      <c r="DD9" t="s">
        <v>1677</v>
      </c>
      <c r="DE9">
        <v>818.36294363181833</v>
      </c>
      <c r="DF9">
        <v>841.85431489625</v>
      </c>
      <c r="DG9">
        <v>1005.4182141575</v>
      </c>
      <c r="DI9" t="s">
        <v>1677</v>
      </c>
      <c r="DJ9">
        <v>905.4391898136364</v>
      </c>
      <c r="DK9">
        <v>761.25601902626784</v>
      </c>
      <c r="DL9">
        <v>893.27463100839304</v>
      </c>
    </row>
    <row r="10" spans="1:116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>
        <v>2.5871704207239291E-2</v>
      </c>
      <c r="V10">
        <v>1.9358483631746661E-3</v>
      </c>
      <c r="W10">
        <v>2.7647263324391477E-2</v>
      </c>
      <c r="X10">
        <v>1.6749794024504556E-3</v>
      </c>
      <c r="Y10">
        <v>1.1983844996643074E-2</v>
      </c>
      <c r="Z10">
        <v>2.4304787020558698E-3</v>
      </c>
      <c r="AA10">
        <v>3.4422334969879302E-3</v>
      </c>
      <c r="AB10">
        <v>2.9064271833117387E-3</v>
      </c>
      <c r="AC10">
        <v>3.3514204722278382E-2</v>
      </c>
      <c r="AD10">
        <v>7.147335587187284E-2</v>
      </c>
      <c r="AE10">
        <v>1.6120934194542618E-2</v>
      </c>
      <c r="AF10">
        <v>3.5825512545346369E-2</v>
      </c>
      <c r="AG10">
        <v>1.3401254225976158E-2</v>
      </c>
      <c r="AH10">
        <v>3.0226751614767411E-3</v>
      </c>
      <c r="AI10">
        <v>6.7172836022524433E-3</v>
      </c>
      <c r="AJ10">
        <v>0</v>
      </c>
      <c r="AK10">
        <v>0</v>
      </c>
      <c r="AL10">
        <v>0</v>
      </c>
      <c r="AN10">
        <v>0.62379532305044882</v>
      </c>
      <c r="AO10">
        <v>4.6675439136526858E-2</v>
      </c>
      <c r="AP10">
        <v>0.66660601167795719</v>
      </c>
      <c r="AQ10">
        <v>4.0385600773916806E-2</v>
      </c>
      <c r="AR10">
        <v>0.28894372018120568</v>
      </c>
      <c r="AS10">
        <v>5.8601522148353243E-2</v>
      </c>
      <c r="AT10">
        <v>8.2996046146346619E-2</v>
      </c>
      <c r="AU10">
        <v>7.0077164968098363E-2</v>
      </c>
      <c r="AV10">
        <v>0.80806443959198904</v>
      </c>
      <c r="AW10">
        <v>1.7233014400001967</v>
      </c>
      <c r="AX10">
        <v>0.38869350365198879</v>
      </c>
      <c r="AY10">
        <v>0.86379262041110538</v>
      </c>
      <c r="AZ10">
        <v>0.32311902000003684</v>
      </c>
      <c r="BA10">
        <v>7.2880031934747916E-2</v>
      </c>
      <c r="BB10">
        <v>0.16196111632708224</v>
      </c>
      <c r="BC10">
        <v>0</v>
      </c>
      <c r="BD10">
        <v>0</v>
      </c>
      <c r="BE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0.17027508337793529</v>
      </c>
      <c r="CA10">
        <v>1.2740820581675145E-2</v>
      </c>
      <c r="CB10">
        <v>0.18196095742371787</v>
      </c>
      <c r="CC10">
        <v>1.102390685684982E-2</v>
      </c>
      <c r="CD10">
        <v>7.8871889909002416E-2</v>
      </c>
      <c r="CE10">
        <v>1.5996238992445566E-2</v>
      </c>
      <c r="CF10">
        <v>2.2655121247943711E-2</v>
      </c>
      <c r="CG10">
        <v>1.9128702423546792E-2</v>
      </c>
      <c r="CH10">
        <v>0.22057433703321108</v>
      </c>
      <c r="CI10">
        <v>0.4704031683764614</v>
      </c>
      <c r="CJ10">
        <v>0.10610021636448139</v>
      </c>
      <c r="CK10">
        <v>0.23578625075688653</v>
      </c>
      <c r="CL10">
        <v>8.8200594070586502E-2</v>
      </c>
      <c r="CM10">
        <v>1.9893790568340265E-2</v>
      </c>
      <c r="CN10">
        <v>4.4209922016916217E-2</v>
      </c>
      <c r="CO10">
        <v>0</v>
      </c>
      <c r="CP10">
        <v>0</v>
      </c>
      <c r="CQ10">
        <v>0</v>
      </c>
      <c r="CS10" t="s">
        <v>1675</v>
      </c>
      <c r="CT10">
        <v>5</v>
      </c>
      <c r="CU10">
        <v>4.6934375000000008</v>
      </c>
      <c r="CV10">
        <v>2.2200843322399999</v>
      </c>
      <c r="CY10" t="s">
        <v>1675</v>
      </c>
      <c r="CZ10">
        <v>876.09090909090924</v>
      </c>
      <c r="DA10">
        <v>389.6484375</v>
      </c>
      <c r="DB10">
        <v>152</v>
      </c>
      <c r="DD10" t="s">
        <v>1675</v>
      </c>
      <c r="DE10">
        <v>881.36363636363637</v>
      </c>
      <c r="DF10">
        <v>975.5</v>
      </c>
      <c r="DG10">
        <v>995</v>
      </c>
      <c r="DI10" t="s">
        <v>1675</v>
      </c>
      <c r="DJ10">
        <v>1012.0526869272727</v>
      </c>
      <c r="DK10">
        <v>754.693437442</v>
      </c>
      <c r="DL10">
        <v>864.91676214500023</v>
      </c>
    </row>
    <row r="11" spans="1:116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>
        <v>9.42660421182882E-3</v>
      </c>
      <c r="V11">
        <v>5.7190685460257464E-4</v>
      </c>
      <c r="W11">
        <v>2.3507006240237955E-2</v>
      </c>
      <c r="X11">
        <v>1.6669874056492449E-3</v>
      </c>
      <c r="Y11">
        <v>1.5275553735782113E-2</v>
      </c>
      <c r="Z11">
        <v>1.7723360521029142E-3</v>
      </c>
      <c r="AA11">
        <v>3.4624718041634428E-3</v>
      </c>
      <c r="AB11">
        <v>2.9235152646898905E-3</v>
      </c>
      <c r="AC11">
        <v>1.2127488300578337E-2</v>
      </c>
      <c r="AD11">
        <v>1.7453923919577206E-2</v>
      </c>
      <c r="AE11">
        <v>2.9829032036771215E-3</v>
      </c>
      <c r="AF11">
        <v>3.4116370256134954E-2</v>
      </c>
      <c r="AG11">
        <v>3.3938185399177904E-3</v>
      </c>
      <c r="AH11">
        <v>5.8000895627055137E-4</v>
      </c>
      <c r="AI11">
        <v>6.6337386609151301E-3</v>
      </c>
      <c r="AJ11">
        <v>4.8483121998825577E-4</v>
      </c>
      <c r="AK11">
        <v>8.2858422324364484E-5</v>
      </c>
      <c r="AL11">
        <v>9.4767695155930439E-4</v>
      </c>
      <c r="AN11">
        <v>7.6956447852045307E-2</v>
      </c>
      <c r="AO11">
        <v>4.668905052492036E-3</v>
      </c>
      <c r="AP11">
        <v>0.19190534143934479</v>
      </c>
      <c r="AQ11">
        <v>1.3608869797661126E-2</v>
      </c>
      <c r="AR11">
        <v>0.12470581431685752</v>
      </c>
      <c r="AS11">
        <v>1.4468909896398072E-2</v>
      </c>
      <c r="AT11">
        <v>2.8266757026026275E-2</v>
      </c>
      <c r="AU11">
        <v>2.3866850135645802E-2</v>
      </c>
      <c r="AV11">
        <v>9.9005792542835785E-2</v>
      </c>
      <c r="AW11">
        <v>0.14248948568828496</v>
      </c>
      <c r="AX11">
        <v>2.4351678471174767E-2</v>
      </c>
      <c r="AY11">
        <v>0.27851754561019809</v>
      </c>
      <c r="AZ11">
        <v>2.770628888383319E-2</v>
      </c>
      <c r="BA11">
        <v>4.7350485916173163E-3</v>
      </c>
      <c r="BB11">
        <v>5.4156189424205185E-2</v>
      </c>
      <c r="BC11">
        <v>3.9580412691190272E-3</v>
      </c>
      <c r="BD11">
        <v>6.764355130881879E-4</v>
      </c>
      <c r="BE11">
        <v>7.7365984891721697E-3</v>
      </c>
      <c r="BG11">
        <v>5.8929139203558383E-4</v>
      </c>
      <c r="BH11">
        <v>3.5751982250462963E-5</v>
      </c>
      <c r="BI11">
        <v>1.4695086500519905E-3</v>
      </c>
      <c r="BJ11">
        <v>1.0420945938815962E-4</v>
      </c>
      <c r="BK11">
        <v>9.5493054792495714E-4</v>
      </c>
      <c r="BL11">
        <v>1.1079518730488345E-4</v>
      </c>
      <c r="BM11">
        <v>2.1645173420976619E-4</v>
      </c>
      <c r="BN11">
        <v>1.8275959627164079E-4</v>
      </c>
      <c r="BO11">
        <v>7.5813350194285656E-4</v>
      </c>
      <c r="BP11">
        <v>1.0911084089161502E-3</v>
      </c>
      <c r="BQ11">
        <v>1.8647215282429573E-4</v>
      </c>
      <c r="BR11">
        <v>2.132738668948397E-3</v>
      </c>
      <c r="BS11">
        <v>2.1215996840036257E-4</v>
      </c>
      <c r="BT11">
        <v>3.6258474160279722E-5</v>
      </c>
      <c r="BU11">
        <v>4.1469918562885499E-4</v>
      </c>
      <c r="BV11">
        <v>3.0308566914337511E-5</v>
      </c>
      <c r="BW11">
        <v>5.1797820228971029E-6</v>
      </c>
      <c r="BX11">
        <v>5.9242740804122147E-5</v>
      </c>
      <c r="BZ11">
        <v>1.5523403349545516E-2</v>
      </c>
      <c r="CA11">
        <v>9.417962802793085E-4</v>
      </c>
      <c r="CB11">
        <v>3.8710518783593079E-2</v>
      </c>
      <c r="CC11">
        <v>2.7451367740711917E-3</v>
      </c>
      <c r="CD11">
        <v>2.5155249621135641E-2</v>
      </c>
      <c r="CE11">
        <v>2.9186212542169541E-3</v>
      </c>
      <c r="CF11">
        <v>5.7018779185627842E-3</v>
      </c>
      <c r="CG11">
        <v>4.8143430690965562E-3</v>
      </c>
      <c r="CH11">
        <v>1.9971125155603429E-2</v>
      </c>
      <c r="CI11">
        <v>2.8742513735315986E-2</v>
      </c>
      <c r="CJ11">
        <v>4.9121410576702306E-3</v>
      </c>
      <c r="CK11">
        <v>5.6181649765655553E-2</v>
      </c>
      <c r="CL11">
        <v>5.5888221152003313E-3</v>
      </c>
      <c r="CM11">
        <v>9.5513853899143375E-4</v>
      </c>
      <c r="CN11">
        <v>1.0924209676655246E-2</v>
      </c>
      <c r="CO11">
        <v>7.9840315931433304E-4</v>
      </c>
      <c r="CP11">
        <v>1.3644836271306196E-4</v>
      </c>
      <c r="CQ11">
        <v>1.5606013823793211E-3</v>
      </c>
      <c r="CS11" t="s">
        <v>1679</v>
      </c>
      <c r="CT11">
        <v>5</v>
      </c>
      <c r="CU11">
        <v>4.6934375000000008</v>
      </c>
      <c r="CV11">
        <v>2.2200843322399999</v>
      </c>
      <c r="CY11" t="s">
        <v>1679</v>
      </c>
      <c r="CZ11">
        <v>602.95061728888891</v>
      </c>
      <c r="DA11">
        <v>302.56076388888891</v>
      </c>
      <c r="DB11">
        <v>152</v>
      </c>
      <c r="DD11" t="s">
        <v>1679</v>
      </c>
      <c r="DE11">
        <v>1090</v>
      </c>
      <c r="DF11">
        <v>1095.5555555555557</v>
      </c>
      <c r="DG11">
        <v>995</v>
      </c>
      <c r="DI11" t="s">
        <v>1679</v>
      </c>
      <c r="DJ11">
        <v>1160.6495473444445</v>
      </c>
      <c r="DK11">
        <v>683.22138889444454</v>
      </c>
      <c r="DL11">
        <v>864.91676214500023</v>
      </c>
    </row>
    <row r="12" spans="1:116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>
        <v>1.2633371712273253E-2</v>
      </c>
      <c r="V12">
        <v>5.6247331893633148E-3</v>
      </c>
      <c r="W12">
        <v>3.3322453715026114E-3</v>
      </c>
      <c r="X12">
        <v>1.5324482737219037E-4</v>
      </c>
      <c r="Y12">
        <v>1.0754503063798361E-3</v>
      </c>
      <c r="Z12">
        <v>2.0372961565495742E-3</v>
      </c>
      <c r="AA12">
        <v>1.011004623529158E-3</v>
      </c>
      <c r="AB12">
        <v>1.2087779754115853E-3</v>
      </c>
      <c r="AC12">
        <v>5.4586432999065527E-3</v>
      </c>
      <c r="AD12">
        <v>2.6311049202751437E-2</v>
      </c>
      <c r="AE12">
        <v>6.6468676694278221E-3</v>
      </c>
      <c r="AF12">
        <v>3.8677648360247813E-2</v>
      </c>
      <c r="AG12">
        <v>1.2583545270881119E-2</v>
      </c>
      <c r="AH12">
        <v>3.1789367114654797E-3</v>
      </c>
      <c r="AI12">
        <v>1.8498005737509822E-2</v>
      </c>
      <c r="AJ12">
        <v>2.2879173219783858E-3</v>
      </c>
      <c r="AK12">
        <v>5.7798849299372363E-4</v>
      </c>
      <c r="AL12">
        <v>3.3632737704563315E-3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Z12">
        <v>0.18696219892349508</v>
      </c>
      <c r="CA12">
        <v>8.324084095615529E-2</v>
      </c>
      <c r="CB12">
        <v>4.9314144806134538E-2</v>
      </c>
      <c r="CC12">
        <v>2.2678814928972476E-3</v>
      </c>
      <c r="CD12">
        <v>1.5915668334082471E-2</v>
      </c>
      <c r="CE12">
        <v>3.0150095949195706E-2</v>
      </c>
      <c r="CF12">
        <v>1.4961931924570867E-2</v>
      </c>
      <c r="CG12">
        <v>1.7888794333003496E-2</v>
      </c>
      <c r="CH12">
        <v>8.0782864442915436E-2</v>
      </c>
      <c r="CI12">
        <v>0.38937915601357093</v>
      </c>
      <c r="CJ12">
        <v>9.8367484447752271E-2</v>
      </c>
      <c r="CK12">
        <v>0.57239336824044507</v>
      </c>
      <c r="CL12">
        <v>0.18622481374562083</v>
      </c>
      <c r="CM12">
        <v>4.7045318648924993E-2</v>
      </c>
      <c r="CN12">
        <v>0.27375335002803886</v>
      </c>
      <c r="CO12">
        <v>3.3859057044658337E-2</v>
      </c>
      <c r="CP12">
        <v>8.5536942998045446E-3</v>
      </c>
      <c r="CQ12">
        <v>4.977333636873435E-2</v>
      </c>
      <c r="CS12" t="s">
        <v>1683</v>
      </c>
      <c r="CT12">
        <v>1</v>
      </c>
      <c r="CU12">
        <v>4.6934375000000008</v>
      </c>
      <c r="CV12">
        <v>2.2200843322399999</v>
      </c>
      <c r="CY12" t="s">
        <v>1683</v>
      </c>
      <c r="CZ12">
        <v>725.12121209999998</v>
      </c>
      <c r="DA12">
        <v>443.34147135625</v>
      </c>
      <c r="DB12">
        <v>308.93849206666664</v>
      </c>
      <c r="DD12" t="s">
        <v>1683</v>
      </c>
      <c r="DE12">
        <v>1440.909090909091</v>
      </c>
      <c r="DF12">
        <v>1372.5</v>
      </c>
      <c r="DG12">
        <v>1170</v>
      </c>
      <c r="DI12" t="s">
        <v>1683</v>
      </c>
      <c r="DJ12">
        <v>1739.2018451499998</v>
      </c>
      <c r="DK12">
        <v>1218.6504296943749</v>
      </c>
      <c r="DL12">
        <v>1353.9672394291667</v>
      </c>
    </row>
    <row r="13" spans="1:116"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>
        <v>0.28944156587508962</v>
      </c>
      <c r="V13">
        <v>4.4110534225272599E-2</v>
      </c>
      <c r="W13">
        <v>1.107913994160139</v>
      </c>
      <c r="X13">
        <v>4.1272544986706759E-2</v>
      </c>
      <c r="Y13">
        <v>0.16849490500555406</v>
      </c>
      <c r="Z13">
        <v>7.8442959400112575E-2</v>
      </c>
      <c r="AA13">
        <v>7.7746542502155722E-2</v>
      </c>
      <c r="AB13">
        <v>9.2955369395792034E-2</v>
      </c>
      <c r="AC13">
        <v>0.2991306535056697</v>
      </c>
      <c r="AD13">
        <v>0.56758583525604656</v>
      </c>
      <c r="AE13">
        <v>0.89268778309080765</v>
      </c>
      <c r="AF13">
        <v>2.698694907258357</v>
      </c>
      <c r="AG13">
        <v>0.45947424758822814</v>
      </c>
      <c r="AH13">
        <v>0.72265201488303477</v>
      </c>
      <c r="AI13">
        <v>2.1846577820662891</v>
      </c>
      <c r="AJ13">
        <v>8.1083690750863788E-2</v>
      </c>
      <c r="AK13">
        <v>0.12752682615582964</v>
      </c>
      <c r="AL13">
        <v>0.38552784389405093</v>
      </c>
      <c r="AN13">
        <v>0.58052819224595809</v>
      </c>
      <c r="AO13">
        <v>8.8471773621664307E-2</v>
      </c>
      <c r="AP13">
        <v>2.2221248915967755</v>
      </c>
      <c r="AQ13">
        <v>8.2779665242907419E-2</v>
      </c>
      <c r="AR13">
        <v>0.33794746207164272</v>
      </c>
      <c r="AS13">
        <v>0.15733175460577353</v>
      </c>
      <c r="AT13">
        <v>0.15593496267784807</v>
      </c>
      <c r="AU13">
        <v>0.18643905684984644</v>
      </c>
      <c r="AV13">
        <v>0.59996143608461516</v>
      </c>
      <c r="AW13">
        <v>1.1383975825635306</v>
      </c>
      <c r="AX13">
        <v>1.7904492168944532</v>
      </c>
      <c r="AY13">
        <v>5.4127280274947562</v>
      </c>
      <c r="AZ13">
        <v>0.92155994778952466</v>
      </c>
      <c r="BA13">
        <v>1.4494112708193194</v>
      </c>
      <c r="BB13">
        <v>4.3817322127338505</v>
      </c>
      <c r="BC13">
        <v>0.16262822608050437</v>
      </c>
      <c r="BD13">
        <v>0.25577845955635042</v>
      </c>
      <c r="BE13">
        <v>0.77324686107067941</v>
      </c>
      <c r="BG13">
        <v>4.0296254841563316E-2</v>
      </c>
      <c r="BH13">
        <v>6.1410990607554004E-3</v>
      </c>
      <c r="BI13">
        <v>0.15424455197453568</v>
      </c>
      <c r="BJ13">
        <v>5.7459922375556662E-3</v>
      </c>
      <c r="BK13">
        <v>2.3457977125990792E-2</v>
      </c>
      <c r="BL13">
        <v>1.0920883021609524E-2</v>
      </c>
      <c r="BM13">
        <v>1.0823927379764528E-2</v>
      </c>
      <c r="BN13">
        <v>1.2941310771103953E-2</v>
      </c>
      <c r="BO13">
        <v>4.1645176317867759E-2</v>
      </c>
      <c r="BP13">
        <v>7.9019692257364327E-2</v>
      </c>
      <c r="BQ13">
        <v>0.12428061012115076</v>
      </c>
      <c r="BR13">
        <v>0.37571417012524883</v>
      </c>
      <c r="BS13">
        <v>6.3968322303580641E-2</v>
      </c>
      <c r="BT13">
        <v>0.10060811295521727</v>
      </c>
      <c r="BU13">
        <v>0.30414956629186812</v>
      </c>
      <c r="BV13">
        <v>1.1288527465337761E-2</v>
      </c>
      <c r="BW13">
        <v>1.7754372874450104E-2</v>
      </c>
      <c r="BX13">
        <v>5.3673452875035541E-2</v>
      </c>
      <c r="BZ13">
        <v>0.42146488608499005</v>
      </c>
      <c r="CA13">
        <v>6.423072382916023E-2</v>
      </c>
      <c r="CB13">
        <v>1.6132681010376486</v>
      </c>
      <c r="CC13">
        <v>6.0098239237576831E-2</v>
      </c>
      <c r="CD13">
        <v>0.24535068323501921</v>
      </c>
      <c r="CE13">
        <v>0.11422323828225008</v>
      </c>
      <c r="CF13">
        <v>0.11320916392953007</v>
      </c>
      <c r="CG13">
        <v>0.13535521083482852</v>
      </c>
      <c r="CH13">
        <v>0.43557346859677837</v>
      </c>
      <c r="CI13">
        <v>0.8264794266034321</v>
      </c>
      <c r="CJ13">
        <v>1.2998705064088718</v>
      </c>
      <c r="CK13">
        <v>3.9296537739041972</v>
      </c>
      <c r="CL13">
        <v>0.66905477391706414</v>
      </c>
      <c r="CM13">
        <v>1.0522761242357535</v>
      </c>
      <c r="CN13">
        <v>3.1811482931605406</v>
      </c>
      <c r="CO13">
        <v>0.11806848951477601</v>
      </c>
      <c r="CP13">
        <v>0.18569578662983879</v>
      </c>
      <c r="CQ13">
        <v>0.56137911055774237</v>
      </c>
      <c r="CS13" t="s">
        <v>1685</v>
      </c>
      <c r="CT13">
        <v>2</v>
      </c>
      <c r="CU13">
        <v>3.5</v>
      </c>
      <c r="CV13">
        <v>2.2200843322399999</v>
      </c>
      <c r="CY13" t="s">
        <v>1685</v>
      </c>
      <c r="CZ13">
        <v>801.24242419999996</v>
      </c>
      <c r="DA13">
        <v>374.18294271249999</v>
      </c>
      <c r="DB13">
        <v>105.37698413333334</v>
      </c>
      <c r="DD13" t="s">
        <v>1685</v>
      </c>
      <c r="DE13">
        <v>871.81818181818187</v>
      </c>
      <c r="DF13">
        <v>735</v>
      </c>
      <c r="DG13">
        <v>330</v>
      </c>
      <c r="DI13" t="s">
        <v>1685</v>
      </c>
      <c r="DJ13">
        <v>1003.4036902999999</v>
      </c>
      <c r="DK13">
        <v>716.80085938874993</v>
      </c>
      <c r="DL13">
        <v>987.43447885833348</v>
      </c>
    </row>
    <row r="14" spans="1:116"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0.92098255620919689</v>
      </c>
      <c r="AO14">
        <v>0.13693132246713713</v>
      </c>
      <c r="AP14">
        <v>2.8198834759181177</v>
      </c>
      <c r="AQ14">
        <v>0.40115377052544521</v>
      </c>
      <c r="AR14">
        <v>1.3860895887820806</v>
      </c>
      <c r="AS14">
        <v>0.28498771307444987</v>
      </c>
      <c r="AT14">
        <v>0.91620011845125648</v>
      </c>
      <c r="AU14">
        <v>0.7735875361012744</v>
      </c>
      <c r="AV14">
        <v>1.3378140222840031</v>
      </c>
      <c r="AW14">
        <v>2.9860087753632252</v>
      </c>
      <c r="AX14">
        <v>1.208024696045169</v>
      </c>
      <c r="AY14">
        <v>1.9300752336768998</v>
      </c>
      <c r="AZ14">
        <v>0.27993832269030239</v>
      </c>
      <c r="BA14">
        <v>0.11325231525423461</v>
      </c>
      <c r="BB14">
        <v>0.18094455315720936</v>
      </c>
      <c r="BC14">
        <v>0</v>
      </c>
      <c r="BD14">
        <v>0</v>
      </c>
      <c r="BE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Z14">
        <v>0.10955996908490782</v>
      </c>
      <c r="CA14">
        <v>1.628933290333396E-2</v>
      </c>
      <c r="CB14">
        <v>0.33545298373105742</v>
      </c>
      <c r="CC14">
        <v>4.7721202101767994E-2</v>
      </c>
      <c r="CD14">
        <v>0.16488904319853706</v>
      </c>
      <c r="CE14">
        <v>3.3902102513788647E-2</v>
      </c>
      <c r="CF14">
        <v>0.10899105089055341</v>
      </c>
      <c r="CG14">
        <v>9.2025876025901746E-2</v>
      </c>
      <c r="CH14">
        <v>0.15914618787795876</v>
      </c>
      <c r="CI14">
        <v>0.35521522846492271</v>
      </c>
      <c r="CJ14">
        <v>0.14370646594792935</v>
      </c>
      <c r="CK14">
        <v>0.22960150711601041</v>
      </c>
      <c r="CL14">
        <v>3.3301427668586514E-2</v>
      </c>
      <c r="CM14">
        <v>1.3472481182618378E-2</v>
      </c>
      <c r="CN14">
        <v>2.1525141292125977E-2</v>
      </c>
      <c r="CO14">
        <v>0</v>
      </c>
      <c r="CP14">
        <v>0</v>
      </c>
      <c r="CQ14">
        <v>0</v>
      </c>
      <c r="CS14" t="s">
        <v>1719</v>
      </c>
      <c r="CT14">
        <v>5</v>
      </c>
      <c r="CU14">
        <v>4.6934375000000008</v>
      </c>
      <c r="CV14">
        <v>2.2200843322399999</v>
      </c>
      <c r="CY14" t="s">
        <v>1719</v>
      </c>
      <c r="CZ14">
        <v>602.95061728888891</v>
      </c>
      <c r="DA14">
        <v>302.56076388888891</v>
      </c>
      <c r="DB14">
        <v>152</v>
      </c>
      <c r="DD14" t="s">
        <v>1719</v>
      </c>
      <c r="DE14">
        <v>1090</v>
      </c>
      <c r="DF14">
        <v>1095.5555555555557</v>
      </c>
      <c r="DG14">
        <v>995</v>
      </c>
      <c r="DI14" t="s">
        <v>1719</v>
      </c>
      <c r="DJ14">
        <v>1160.6495473444445</v>
      </c>
      <c r="DK14">
        <v>683.22138889444454</v>
      </c>
      <c r="DL14">
        <v>864.91676214500023</v>
      </c>
    </row>
    <row r="15" spans="1:116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>
        <v>0.78909978263832847</v>
      </c>
      <c r="V15">
        <v>4.9521625856244644E-2</v>
      </c>
      <c r="W15">
        <v>0.65891682096002169</v>
      </c>
      <c r="X15">
        <v>0.20128874567285487</v>
      </c>
      <c r="Y15">
        <v>0.21482523468780351</v>
      </c>
      <c r="Z15">
        <v>0.11043976831015349</v>
      </c>
      <c r="AA15">
        <v>0.17843741601751384</v>
      </c>
      <c r="AB15">
        <v>0.17843741601751384</v>
      </c>
      <c r="AC15">
        <v>0.6794459720963032</v>
      </c>
      <c r="AD15">
        <v>2.05790562325266</v>
      </c>
      <c r="AE15">
        <v>1.052196423146561</v>
      </c>
      <c r="AF15">
        <v>1.4195342795996488</v>
      </c>
      <c r="AG15">
        <v>0.43785226026652341</v>
      </c>
      <c r="AH15">
        <v>0.22387157939288529</v>
      </c>
      <c r="AI15">
        <v>0.30202857012758488</v>
      </c>
      <c r="AJ15">
        <v>8.7570452053304673E-2</v>
      </c>
      <c r="AK15">
        <v>4.4774315878577053E-2</v>
      </c>
      <c r="AL15">
        <v>6.0405714025516977E-2</v>
      </c>
      <c r="AN15">
        <v>3.6065855261379176</v>
      </c>
      <c r="AO15">
        <v>0.22633890285306227</v>
      </c>
      <c r="AP15">
        <v>3.0115834799214838</v>
      </c>
      <c r="AQ15">
        <v>0.91999147977323603</v>
      </c>
      <c r="AR15">
        <v>0.98186008806610481</v>
      </c>
      <c r="AS15">
        <v>0.50476565658868522</v>
      </c>
      <c r="AT15">
        <v>0.81554933367048787</v>
      </c>
      <c r="AU15">
        <v>0.81554933367048787</v>
      </c>
      <c r="AV15">
        <v>3.1054120944782642</v>
      </c>
      <c r="AW15">
        <v>9.4056706113460375</v>
      </c>
      <c r="AX15">
        <v>4.8090703785097588</v>
      </c>
      <c r="AY15">
        <v>6.4879903648474713</v>
      </c>
      <c r="AZ15">
        <v>2.0012065130523489</v>
      </c>
      <c r="BA15">
        <v>1.0232064635127145</v>
      </c>
      <c r="BB15">
        <v>1.3804234818824406</v>
      </c>
      <c r="BC15">
        <v>0.4002413026104697</v>
      </c>
      <c r="BD15">
        <v>0.20464129270254286</v>
      </c>
      <c r="BE15">
        <v>0.27608469637648814</v>
      </c>
      <c r="BG15">
        <v>5.0580936709251701E-3</v>
      </c>
      <c r="BH15">
        <v>3.1743136651223887E-4</v>
      </c>
      <c r="BI15">
        <v>4.2236268151293922E-3</v>
      </c>
      <c r="BJ15">
        <v>1.2902516930269903E-3</v>
      </c>
      <c r="BK15">
        <v>1.3770199711579721E-3</v>
      </c>
      <c r="BL15">
        <v>7.0791388541550503E-4</v>
      </c>
      <c r="BM15">
        <v>1.1437757105910893E-3</v>
      </c>
      <c r="BN15">
        <v>1.1437757105910893E-3</v>
      </c>
      <c r="BO15">
        <v>4.3552177390106684E-3</v>
      </c>
      <c r="BP15">
        <v>1.3191081327551745E-2</v>
      </c>
      <c r="BQ15">
        <v>6.7445311551011123E-3</v>
      </c>
      <c r="BR15">
        <v>9.0991500863145062E-3</v>
      </c>
      <c r="BS15">
        <v>2.8066130484152652E-3</v>
      </c>
      <c r="BT15">
        <v>1.4350066287449174E-3</v>
      </c>
      <c r="BU15">
        <v>1.935989380066916E-3</v>
      </c>
      <c r="BV15">
        <v>5.6132260968305302E-4</v>
      </c>
      <c r="BW15">
        <v>2.8700132574898345E-4</v>
      </c>
      <c r="BX15">
        <v>3.8719787601338324E-4</v>
      </c>
      <c r="BZ15">
        <v>1.4188906806350614</v>
      </c>
      <c r="CA15">
        <v>8.9045485708272004E-2</v>
      </c>
      <c r="CB15">
        <v>1.1848069878411904</v>
      </c>
      <c r="CC15">
        <v>0.36193993666684127</v>
      </c>
      <c r="CD15">
        <v>0.38628007530889263</v>
      </c>
      <c r="CE15">
        <v>0.19858319755563039</v>
      </c>
      <c r="CF15">
        <v>0.32085066075844348</v>
      </c>
      <c r="CG15">
        <v>0.32085066075844348</v>
      </c>
      <c r="CH15">
        <v>1.2217207240625185</v>
      </c>
      <c r="CI15">
        <v>3.7003471230177705</v>
      </c>
      <c r="CJ15">
        <v>1.8919682045894977</v>
      </c>
      <c r="CK15">
        <v>2.552483227699871</v>
      </c>
      <c r="CL15">
        <v>0.78730789851441929</v>
      </c>
      <c r="CM15">
        <v>0.40254642650840367</v>
      </c>
      <c r="CN15">
        <v>0.54308153780848323</v>
      </c>
      <c r="CO15">
        <v>0.15746157970288385</v>
      </c>
      <c r="CP15">
        <v>8.0509285301680722E-2</v>
      </c>
      <c r="CQ15">
        <v>0.10861630756169664</v>
      </c>
      <c r="CS15" t="s">
        <v>1687</v>
      </c>
      <c r="CT15">
        <v>4</v>
      </c>
      <c r="CU15">
        <v>4.6934375000000008</v>
      </c>
      <c r="CV15">
        <v>2.2200843322399999</v>
      </c>
      <c r="CY15" t="s">
        <v>1687</v>
      </c>
      <c r="CZ15">
        <v>451.9712121</v>
      </c>
      <c r="DA15">
        <v>254.62272135625</v>
      </c>
      <c r="DB15">
        <v>120.21974206666667</v>
      </c>
      <c r="DD15" t="s">
        <v>1687</v>
      </c>
      <c r="DE15">
        <v>711.64659090909095</v>
      </c>
      <c r="DF15">
        <v>824.01250000000005</v>
      </c>
      <c r="DG15">
        <v>621.51250000000005</v>
      </c>
      <c r="DI15" t="s">
        <v>1687</v>
      </c>
      <c r="DJ15">
        <v>777.43934514999989</v>
      </c>
      <c r="DK15">
        <v>814.91292969437495</v>
      </c>
      <c r="DL15">
        <v>950.22973942916678</v>
      </c>
    </row>
    <row r="16" spans="1:116"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N16">
        <v>0.15047667783904717</v>
      </c>
      <c r="AO16">
        <v>3.9456366764109491E-2</v>
      </c>
      <c r="AP16">
        <v>0.54159671975457169</v>
      </c>
      <c r="AQ16">
        <v>4.1365719271296515E-2</v>
      </c>
      <c r="AR16">
        <v>7.2252122993864576E-2</v>
      </c>
      <c r="AS16">
        <v>0.11527247103601297</v>
      </c>
      <c r="AT16">
        <v>1.8840103287072568E-2</v>
      </c>
      <c r="AU16">
        <v>2.2525615984223958E-2</v>
      </c>
      <c r="AV16">
        <v>0.15259354220078275</v>
      </c>
      <c r="AW16">
        <v>1.745349964370396</v>
      </c>
      <c r="AX16">
        <v>0.15065007977194333</v>
      </c>
      <c r="AY16">
        <v>1.0258712965591581</v>
      </c>
      <c r="AZ16">
        <v>0.39074999202322297</v>
      </c>
      <c r="BA16">
        <v>3.3727629799688796E-2</v>
      </c>
      <c r="BB16">
        <v>0.22967267833413987</v>
      </c>
      <c r="BC16">
        <v>2.6049999468214863E-2</v>
      </c>
      <c r="BD16">
        <v>2.2485086533125865E-3</v>
      </c>
      <c r="BE16">
        <v>1.5311511888942655E-2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>
        <v>1.0859259655897005E-2</v>
      </c>
      <c r="CA16">
        <v>2.8473976028901065E-3</v>
      </c>
      <c r="CB16">
        <v>3.9084723912417671E-2</v>
      </c>
      <c r="CC16">
        <v>2.9851874248607874E-3</v>
      </c>
      <c r="CD16">
        <v>5.2141273687568426E-3</v>
      </c>
      <c r="CE16">
        <v>8.3187222906120628E-3</v>
      </c>
      <c r="CF16">
        <v>1.359609851016732E-3</v>
      </c>
      <c r="CG16">
        <v>1.6255775738440561E-3</v>
      </c>
      <c r="CH16">
        <v>1.1012024722819798E-2</v>
      </c>
      <c r="CI16">
        <v>0.12595445836318533</v>
      </c>
      <c r="CJ16">
        <v>1.0871773333373112E-2</v>
      </c>
      <c r="CK16">
        <v>7.4032753399722179E-2</v>
      </c>
      <c r="CL16">
        <v>2.8198759335041488E-2</v>
      </c>
      <c r="CM16">
        <v>2.4339791044865168E-3</v>
      </c>
      <c r="CN16">
        <v>1.6574497029788547E-2</v>
      </c>
      <c r="CO16">
        <v>1.879917289002766E-3</v>
      </c>
      <c r="CP16">
        <v>1.6226527363243448E-4</v>
      </c>
      <c r="CQ16">
        <v>1.1049664686525696E-3</v>
      </c>
      <c r="CS16" t="s">
        <v>1689</v>
      </c>
      <c r="CT16">
        <v>2</v>
      </c>
      <c r="CU16">
        <v>3.5</v>
      </c>
      <c r="CV16">
        <v>2.2200843322399999</v>
      </c>
      <c r="CY16" t="s">
        <v>1689</v>
      </c>
      <c r="CZ16">
        <v>801.24242419999996</v>
      </c>
      <c r="DA16">
        <v>374.18294271249999</v>
      </c>
      <c r="DB16">
        <v>105.37698413333334</v>
      </c>
      <c r="DD16" t="s">
        <v>1689</v>
      </c>
      <c r="DE16">
        <v>871.81818181818187</v>
      </c>
      <c r="DF16">
        <v>735</v>
      </c>
      <c r="DG16">
        <v>330</v>
      </c>
      <c r="DI16" t="s">
        <v>1689</v>
      </c>
      <c r="DJ16">
        <v>1003.4036902999999</v>
      </c>
      <c r="DK16">
        <v>716.80085938874993</v>
      </c>
      <c r="DL16">
        <v>987.43447885833348</v>
      </c>
    </row>
    <row r="17" spans="2:116">
      <c r="B17">
        <v>7.6843575885408716E-3</v>
      </c>
      <c r="C17">
        <v>3.0199003479662177E-4</v>
      </c>
      <c r="D17">
        <v>1.385886769084658E-2</v>
      </c>
      <c r="E17">
        <v>2.7617200357142957E-3</v>
      </c>
      <c r="F17">
        <v>2.9947309465239384E-3</v>
      </c>
      <c r="G17">
        <v>6.9959805425895338E-3</v>
      </c>
      <c r="H17">
        <v>3.8444817054817709E-3</v>
      </c>
      <c r="I17">
        <v>2.5119477928812937E-3</v>
      </c>
      <c r="J17">
        <v>5.1636004370136986E-3</v>
      </c>
      <c r="K17">
        <v>3.6394632367698111E-2</v>
      </c>
      <c r="L17">
        <v>3.4662932025389171E-3</v>
      </c>
      <c r="M17">
        <v>1.2487289135986812E-2</v>
      </c>
      <c r="N17">
        <v>1.1294885907216655E-2</v>
      </c>
      <c r="O17">
        <v>1.0757461663051813E-3</v>
      </c>
      <c r="P17">
        <v>3.8753655939269415E-3</v>
      </c>
      <c r="Q17">
        <v>1.2549873230240727E-3</v>
      </c>
      <c r="R17">
        <v>1.1952735181168681E-4</v>
      </c>
      <c r="S17">
        <v>4.3059617710299345E-4</v>
      </c>
      <c r="U17">
        <v>0.11805803890631421</v>
      </c>
      <c r="V17">
        <v>4.6396007560221475E-3</v>
      </c>
      <c r="W17">
        <v>0.21291965166786359</v>
      </c>
      <c r="X17">
        <v>4.2429474119074127E-2</v>
      </c>
      <c r="Y17">
        <v>4.6009319390067561E-2</v>
      </c>
      <c r="Z17">
        <v>0.10748221091591376</v>
      </c>
      <c r="AA17">
        <v>5.9064400053064514E-2</v>
      </c>
      <c r="AB17">
        <v>3.859211740807611E-2</v>
      </c>
      <c r="AC17">
        <v>7.9330579591803951E-2</v>
      </c>
      <c r="AD17">
        <v>0.55914614520985251</v>
      </c>
      <c r="AE17">
        <v>5.325412997129101E-2</v>
      </c>
      <c r="AF17">
        <v>0.19184750965378436</v>
      </c>
      <c r="AG17">
        <v>0.17352811403064386</v>
      </c>
      <c r="AH17">
        <v>1.6527143784193763E-2</v>
      </c>
      <c r="AI17">
        <v>5.9538882306346866E-2</v>
      </c>
      <c r="AJ17">
        <v>1.928090155896043E-2</v>
      </c>
      <c r="AK17">
        <v>1.8363493093548626E-3</v>
      </c>
      <c r="AL17">
        <v>6.6154313673718731E-3</v>
      </c>
      <c r="AN17">
        <v>0.54040112675482777</v>
      </c>
      <c r="AO17">
        <v>2.123739729605844E-2</v>
      </c>
      <c r="AP17">
        <v>0.97462248852758959</v>
      </c>
      <c r="AQ17">
        <v>0.19421748687319704</v>
      </c>
      <c r="AR17">
        <v>0.21060393912985337</v>
      </c>
      <c r="AS17">
        <v>0.49199112930507366</v>
      </c>
      <c r="AT17">
        <v>0.2703625152125651</v>
      </c>
      <c r="AU17">
        <v>0.17665229682265637</v>
      </c>
      <c r="AV17">
        <v>0.36312931329940573</v>
      </c>
      <c r="AW17">
        <v>2.5594462663555388</v>
      </c>
      <c r="AX17">
        <v>0.24376647373984558</v>
      </c>
      <c r="AY17">
        <v>0.87816646238113849</v>
      </c>
      <c r="AZ17">
        <v>0.79431091024827072</v>
      </c>
      <c r="BA17">
        <v>7.5651664264090007E-2</v>
      </c>
      <c r="BB17">
        <v>0.27253441935966366</v>
      </c>
      <c r="BC17">
        <v>8.8256767805363415E-2</v>
      </c>
      <c r="BD17">
        <v>8.4057404737877782E-3</v>
      </c>
      <c r="BE17">
        <v>3.0281602151073742E-2</v>
      </c>
      <c r="BG17">
        <v>1.2134897021821025E-2</v>
      </c>
      <c r="BH17">
        <v>4.7689321217142907E-4</v>
      </c>
      <c r="BI17">
        <v>2.1885490144062849E-2</v>
      </c>
      <c r="BJ17">
        <v>4.3612218523600022E-3</v>
      </c>
      <c r="BK17">
        <v>4.7291853906331668E-3</v>
      </c>
      <c r="BL17">
        <v>1.1047833533617192E-2</v>
      </c>
      <c r="BM17">
        <v>6.0710851962258372E-3</v>
      </c>
      <c r="BN17">
        <v>3.9667893431015048E-3</v>
      </c>
      <c r="BO17">
        <v>8.1541962152348636E-3</v>
      </c>
      <c r="BP17">
        <v>5.7473264464897415E-2</v>
      </c>
      <c r="BQ17">
        <v>5.4738617477892559E-3</v>
      </c>
      <c r="BR17">
        <v>1.9719536213784885E-2</v>
      </c>
      <c r="BS17">
        <v>1.7836530351175061E-2</v>
      </c>
      <c r="BT17">
        <v>1.6987846803483899E-3</v>
      </c>
      <c r="BU17">
        <v>6.1198560663470328E-3</v>
      </c>
      <c r="BV17">
        <v>1.9818367056861179E-3</v>
      </c>
      <c r="BW17">
        <v>1.8875385337204333E-4</v>
      </c>
      <c r="BX17">
        <v>6.799840073718925E-4</v>
      </c>
      <c r="BZ17">
        <v>0.11419993305970264</v>
      </c>
      <c r="CA17">
        <v>4.4879798162828612E-3</v>
      </c>
      <c r="CB17">
        <v>0.20596149311662623</v>
      </c>
      <c r="CC17">
        <v>4.1042889997535761E-2</v>
      </c>
      <c r="CD17">
        <v>4.4505746860980383E-2</v>
      </c>
      <c r="CE17">
        <v>0.10396972036310612</v>
      </c>
      <c r="CF17">
        <v>5.7134190901003579E-2</v>
      </c>
      <c r="CG17">
        <v>3.7330937100622637E-2</v>
      </c>
      <c r="CH17">
        <v>7.6738076990764612E-2</v>
      </c>
      <c r="CI17">
        <v>0.54087339536639323</v>
      </c>
      <c r="CJ17">
        <v>5.1513798926477582E-2</v>
      </c>
      <c r="CK17">
        <v>0.18557798319451035</v>
      </c>
      <c r="CL17">
        <v>0.16785726063094963</v>
      </c>
      <c r="CM17">
        <v>1.5987041046148214E-2</v>
      </c>
      <c r="CN17">
        <v>5.7593167198296311E-2</v>
      </c>
      <c r="CO17">
        <v>1.865080673677218E-2</v>
      </c>
      <c r="CP17">
        <v>1.7763378940164685E-3</v>
      </c>
      <c r="CQ17">
        <v>6.3992407998107008E-3</v>
      </c>
      <c r="CS17" t="s">
        <v>1701</v>
      </c>
      <c r="CT17">
        <v>3</v>
      </c>
      <c r="CU17">
        <v>4.6934375000000008</v>
      </c>
      <c r="CV17">
        <v>2.2200843322399999</v>
      </c>
      <c r="CY17" t="s">
        <v>1701</v>
      </c>
      <c r="CZ17">
        <v>876.09090909090924</v>
      </c>
      <c r="DA17">
        <v>389.6484375</v>
      </c>
      <c r="DB17">
        <v>152</v>
      </c>
      <c r="DD17" t="s">
        <v>1701</v>
      </c>
      <c r="DE17">
        <v>881.36363636363637</v>
      </c>
      <c r="DF17">
        <v>975.5</v>
      </c>
      <c r="DG17">
        <v>995</v>
      </c>
      <c r="DI17" t="s">
        <v>1701</v>
      </c>
      <c r="DJ17">
        <v>1012.0526869272727</v>
      </c>
      <c r="DK17">
        <v>754.693437442</v>
      </c>
      <c r="DL17">
        <v>864.91676214500023</v>
      </c>
    </row>
    <row r="18" spans="2:116"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>
        <v>2.1283782024022653E-2</v>
      </c>
      <c r="V18">
        <v>6.3631238016037637E-4</v>
      </c>
      <c r="W18">
        <v>2.6218239828059757E-2</v>
      </c>
      <c r="X18">
        <v>8.3691723117376032E-4</v>
      </c>
      <c r="Y18">
        <v>4.4245287068590215E-3</v>
      </c>
      <c r="Z18">
        <v>1.9494080694769894E-3</v>
      </c>
      <c r="AA18">
        <v>7.2559947776390625E-3</v>
      </c>
      <c r="AB18">
        <v>2.9986083598040046E-3</v>
      </c>
      <c r="AC18">
        <v>8.2875611685926873E-3</v>
      </c>
      <c r="AD18">
        <v>3.1259777748893276E-2</v>
      </c>
      <c r="AE18">
        <v>3.1334936171952966E-2</v>
      </c>
      <c r="AF18">
        <v>4.505237626548802E-3</v>
      </c>
      <c r="AG18">
        <v>5.5164313674517535E-3</v>
      </c>
      <c r="AH18">
        <v>5.5296946185799346E-3</v>
      </c>
      <c r="AI18">
        <v>7.9504193409684731E-4</v>
      </c>
      <c r="AJ18">
        <v>9.1940522790862566E-4</v>
      </c>
      <c r="AK18">
        <v>9.2161576976332261E-4</v>
      </c>
      <c r="AL18">
        <v>1.3250698901614124E-4</v>
      </c>
      <c r="AN18">
        <v>0.23254366622630676</v>
      </c>
      <c r="AO18">
        <v>6.9522612842336778E-3</v>
      </c>
      <c r="AP18">
        <v>0.28645687146843252</v>
      </c>
      <c r="AQ18">
        <v>9.1440422123028504E-3</v>
      </c>
      <c r="AR18">
        <v>4.8341790272764439E-2</v>
      </c>
      <c r="AS18">
        <v>2.1298963639811215E-2</v>
      </c>
      <c r="AT18">
        <v>7.9277997951992529E-2</v>
      </c>
      <c r="AU18">
        <v>3.2762381271272012E-2</v>
      </c>
      <c r="AV18">
        <v>9.0548750031554423E-2</v>
      </c>
      <c r="AW18">
        <v>0.34154001929461936</v>
      </c>
      <c r="AX18">
        <v>0.34236118985661634</v>
      </c>
      <c r="AY18">
        <v>4.9223604795232426E-2</v>
      </c>
      <c r="AZ18">
        <v>6.0271768110815173E-2</v>
      </c>
      <c r="BA18">
        <v>6.0416680562932291E-2</v>
      </c>
      <c r="BB18">
        <v>8.6865184932763094E-3</v>
      </c>
      <c r="BC18">
        <v>1.0045294685135863E-2</v>
      </c>
      <c r="BD18">
        <v>1.0069446760488716E-2</v>
      </c>
      <c r="BE18">
        <v>1.4477530822127184E-3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Z18">
        <v>5.8608286839957426E-2</v>
      </c>
      <c r="CA18">
        <v>1.752187578982118E-3</v>
      </c>
      <c r="CB18">
        <v>7.2196103049137622E-2</v>
      </c>
      <c r="CC18">
        <v>2.3045850164492595E-3</v>
      </c>
      <c r="CD18">
        <v>1.2183645147771947E-2</v>
      </c>
      <c r="CE18">
        <v>5.3680058917668534E-3</v>
      </c>
      <c r="CF18">
        <v>1.9980538362830334E-2</v>
      </c>
      <c r="CG18">
        <v>8.2571461535233173E-3</v>
      </c>
      <c r="CH18">
        <v>2.2821120871485578E-2</v>
      </c>
      <c r="CI18">
        <v>8.6078781430509621E-2</v>
      </c>
      <c r="CJ18">
        <v>8.6285742130076531E-2</v>
      </c>
      <c r="CK18">
        <v>1.2405890024663793E-2</v>
      </c>
      <c r="CL18">
        <v>1.5190373193619343E-2</v>
      </c>
      <c r="CM18">
        <v>1.5226895670013504E-2</v>
      </c>
      <c r="CN18">
        <v>2.1892747102347869E-3</v>
      </c>
      <c r="CO18">
        <v>2.5317288656032241E-3</v>
      </c>
      <c r="CP18">
        <v>2.5378159450022511E-3</v>
      </c>
      <c r="CQ18">
        <v>3.6487911837246447E-4</v>
      </c>
      <c r="CS18" t="s">
        <v>1681</v>
      </c>
      <c r="CT18">
        <v>4</v>
      </c>
      <c r="CU18">
        <v>4.6934375000000008</v>
      </c>
      <c r="CV18">
        <v>2.2200843322399999</v>
      </c>
      <c r="CY18" t="s">
        <v>1681</v>
      </c>
      <c r="CZ18">
        <v>876.09090909090924</v>
      </c>
      <c r="DA18">
        <v>389.6484375</v>
      </c>
      <c r="DB18">
        <v>152</v>
      </c>
      <c r="DD18" t="s">
        <v>1681</v>
      </c>
      <c r="DE18">
        <v>881.36363636363637</v>
      </c>
      <c r="DF18">
        <v>975.5</v>
      </c>
      <c r="DG18">
        <v>995</v>
      </c>
      <c r="DI18" t="s">
        <v>1681</v>
      </c>
      <c r="DJ18">
        <v>1012.0526869272727</v>
      </c>
      <c r="DK18">
        <v>754.693437442</v>
      </c>
      <c r="DL18">
        <v>864.91676214500023</v>
      </c>
    </row>
    <row r="19" spans="2:116"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N19">
        <v>0.36766329638877771</v>
      </c>
      <c r="AO19">
        <v>6.8202782375263629E-2</v>
      </c>
      <c r="AP19">
        <v>0.4986075953390674</v>
      </c>
      <c r="AQ19">
        <v>1.1726084878321715E-2</v>
      </c>
      <c r="AR19">
        <v>8.3895708444954586E-2</v>
      </c>
      <c r="AS19">
        <v>1.7015134343482365E-2</v>
      </c>
      <c r="AT19">
        <v>2.4098160310288688E-2</v>
      </c>
      <c r="AU19">
        <v>2.0347122952267493E-2</v>
      </c>
      <c r="AV19">
        <v>0.23462402500469612</v>
      </c>
      <c r="AW19">
        <v>0.31573637637795066</v>
      </c>
      <c r="AX19">
        <v>0.17360258951966412</v>
      </c>
      <c r="AY19">
        <v>0.2260766596290697</v>
      </c>
      <c r="AZ19">
        <v>8.0544993973967069E-2</v>
      </c>
      <c r="BA19">
        <v>4.4286374877465375E-2</v>
      </c>
      <c r="BB19">
        <v>5.7672617252313742E-2</v>
      </c>
      <c r="BC19">
        <v>9.6653992768760463E-3</v>
      </c>
      <c r="BD19">
        <v>5.3143649852958434E-3</v>
      </c>
      <c r="BE19">
        <v>6.920714070277648E-3</v>
      </c>
      <c r="BG19">
        <v>1.5060117216281187E-2</v>
      </c>
      <c r="BH19">
        <v>2.7937025728068808E-3</v>
      </c>
      <c r="BI19">
        <v>2.0423819577557525E-2</v>
      </c>
      <c r="BJ19">
        <v>4.8032048477542196E-4</v>
      </c>
      <c r="BK19">
        <v>3.436511654913545E-3</v>
      </c>
      <c r="BL19">
        <v>6.9696899358877014E-4</v>
      </c>
      <c r="BM19">
        <v>9.8710184708217241E-4</v>
      </c>
      <c r="BN19">
        <v>8.3345294372600591E-4</v>
      </c>
      <c r="BO19">
        <v>9.6106012023294933E-3</v>
      </c>
      <c r="BP19">
        <v>1.2933101792863519E-2</v>
      </c>
      <c r="BQ19">
        <v>7.1110588761394032E-3</v>
      </c>
      <c r="BR19">
        <v>9.2604865030607355E-3</v>
      </c>
      <c r="BS19">
        <v>3.2992606614447775E-3</v>
      </c>
      <c r="BT19">
        <v>1.8140456316682165E-3</v>
      </c>
      <c r="BU19">
        <v>2.3623690058828424E-3</v>
      </c>
      <c r="BV19">
        <v>3.9591127937337322E-4</v>
      </c>
      <c r="BW19">
        <v>2.1768547580018594E-4</v>
      </c>
      <c r="BX19">
        <v>2.8348428070594105E-4</v>
      </c>
      <c r="BZ19">
        <v>2.1444297340574302E-2</v>
      </c>
      <c r="CA19">
        <v>3.9779895330184934E-3</v>
      </c>
      <c r="CB19">
        <v>2.9081743094130825E-2</v>
      </c>
      <c r="CC19">
        <v>6.8393460332152477E-4</v>
      </c>
      <c r="CD19">
        <v>4.8932937694964613E-3</v>
      </c>
      <c r="CE19">
        <v>9.9242324087096627E-4</v>
      </c>
      <c r="CF19">
        <v>1.4055471953017891E-3</v>
      </c>
      <c r="CG19">
        <v>1.1867645176968128E-3</v>
      </c>
      <c r="CH19">
        <v>1.3684660407664823E-2</v>
      </c>
      <c r="CI19">
        <v>1.8415612335490446E-2</v>
      </c>
      <c r="CJ19">
        <v>1.0125529486676759E-2</v>
      </c>
      <c r="CK19">
        <v>1.3186127520662569E-2</v>
      </c>
      <c r="CL19">
        <v>4.6978602896659335E-3</v>
      </c>
      <c r="CM19">
        <v>2.5830432363971347E-3</v>
      </c>
      <c r="CN19">
        <v>3.3638080409853521E-3</v>
      </c>
      <c r="CO19">
        <v>5.6374323475991194E-4</v>
      </c>
      <c r="CP19">
        <v>3.099651883676561E-4</v>
      </c>
      <c r="CQ19">
        <v>4.0365696491824216E-4</v>
      </c>
      <c r="CS19" t="s">
        <v>1723</v>
      </c>
      <c r="CT19">
        <v>5</v>
      </c>
      <c r="CU19">
        <v>3.5</v>
      </c>
      <c r="CV19">
        <v>2.2200843322399999</v>
      </c>
      <c r="CY19" t="s">
        <v>1723</v>
      </c>
      <c r="CZ19">
        <v>588.06695527012994</v>
      </c>
      <c r="DA19">
        <v>305.31937500000004</v>
      </c>
      <c r="DB19">
        <v>157.53968253968256</v>
      </c>
      <c r="DD19" t="s">
        <v>1723</v>
      </c>
      <c r="DE19">
        <v>893.71388852813845</v>
      </c>
      <c r="DF19">
        <v>958.63291666666669</v>
      </c>
      <c r="DG19">
        <v>933.62380952380954</v>
      </c>
      <c r="DI19" t="s">
        <v>1723</v>
      </c>
      <c r="DJ19">
        <v>957.80131904437246</v>
      </c>
      <c r="DK19">
        <v>662.01715773338105</v>
      </c>
      <c r="DL19">
        <v>852.20555120916686</v>
      </c>
    </row>
    <row r="20" spans="2:116"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>
        <v>0.15505330828514202</v>
      </c>
      <c r="V20">
        <v>0.1226972483520738</v>
      </c>
      <c r="W20">
        <v>0.1807629334435284</v>
      </c>
      <c r="X20">
        <v>5.8697866493926588E-2</v>
      </c>
      <c r="Y20">
        <v>0.1388434064057095</v>
      </c>
      <c r="Z20">
        <v>7.8272218634747773E-2</v>
      </c>
      <c r="AA20">
        <v>0.13052383534641848</v>
      </c>
      <c r="AB20">
        <v>0.1560569890197426</v>
      </c>
      <c r="AC20">
        <v>0.24571375090842965</v>
      </c>
      <c r="AD20">
        <v>1.2218121273725571</v>
      </c>
      <c r="AE20">
        <v>1.4939319463539655</v>
      </c>
      <c r="AF20">
        <v>6.5314369215219452</v>
      </c>
      <c r="AG20">
        <v>0.45817954776470887</v>
      </c>
      <c r="AH20">
        <v>0.56022447988273716</v>
      </c>
      <c r="AI20">
        <v>2.44928884557073</v>
      </c>
      <c r="AJ20">
        <v>9.1635909552941791E-2</v>
      </c>
      <c r="AK20">
        <v>0.11204489597654742</v>
      </c>
      <c r="AL20">
        <v>0.48985776911414591</v>
      </c>
      <c r="AN20">
        <v>1.301546679967162E-3</v>
      </c>
      <c r="AO20">
        <v>1.0299438173874222E-3</v>
      </c>
      <c r="AP20">
        <v>1.5173581169379943E-3</v>
      </c>
      <c r="AQ20">
        <v>4.9272094933847153E-4</v>
      </c>
      <c r="AR20">
        <v>1.1654777098361289E-3</v>
      </c>
      <c r="AS20">
        <v>6.5703174878650392E-4</v>
      </c>
      <c r="AT20">
        <v>1.0956416630549927E-3</v>
      </c>
      <c r="AU20">
        <v>1.309971765135058E-3</v>
      </c>
      <c r="AV20">
        <v>2.0625675147093289E-3</v>
      </c>
      <c r="AW20">
        <v>1.0256121172215917E-2</v>
      </c>
      <c r="AX20">
        <v>1.2540346196922831E-2</v>
      </c>
      <c r="AY20">
        <v>5.4826111965238435E-2</v>
      </c>
      <c r="AZ20">
        <v>3.846045439580969E-3</v>
      </c>
      <c r="BA20">
        <v>4.7026298238460624E-3</v>
      </c>
      <c r="BB20">
        <v>2.0559791986964417E-2</v>
      </c>
      <c r="BC20">
        <v>7.6920908791619394E-4</v>
      </c>
      <c r="BD20">
        <v>9.4052596476921243E-4</v>
      </c>
      <c r="BE20">
        <v>4.1119583973928822E-3</v>
      </c>
      <c r="BG20">
        <v>7.5480937833481406E-4</v>
      </c>
      <c r="BH20">
        <v>5.9729801818679258E-4</v>
      </c>
      <c r="BI20">
        <v>8.7996547076294492E-4</v>
      </c>
      <c r="BJ20">
        <v>2.8574495189991528E-4</v>
      </c>
      <c r="BK20">
        <v>6.7589854375924995E-4</v>
      </c>
      <c r="BL20">
        <v>3.8103414459194745E-4</v>
      </c>
      <c r="BM20">
        <v>6.3539834206263431E-4</v>
      </c>
      <c r="BN20">
        <v>7.5969536006399642E-4</v>
      </c>
      <c r="BO20">
        <v>1.1961501861697426E-3</v>
      </c>
      <c r="BP20">
        <v>5.9478592395334883E-3</v>
      </c>
      <c r="BQ20">
        <v>7.2725558465882205E-3</v>
      </c>
      <c r="BR20">
        <v>3.1795450847787211E-2</v>
      </c>
      <c r="BS20">
        <v>2.2304472148250583E-3</v>
      </c>
      <c r="BT20">
        <v>2.7272084424705832E-3</v>
      </c>
      <c r="BU20">
        <v>1.1923294067920207E-2</v>
      </c>
      <c r="BV20">
        <v>4.4608944296501172E-4</v>
      </c>
      <c r="BW20">
        <v>5.4544168849411656E-4</v>
      </c>
      <c r="BX20">
        <v>2.3846588135840409E-3</v>
      </c>
      <c r="BZ20">
        <v>8.499096122159526E-2</v>
      </c>
      <c r="CA20">
        <v>6.7255302012068224E-2</v>
      </c>
      <c r="CB20">
        <v>9.9083441924037327E-2</v>
      </c>
      <c r="CC20">
        <v>3.217466399234347E-2</v>
      </c>
      <c r="CD20">
        <v>7.6105661338105243E-2</v>
      </c>
      <c r="CE20">
        <v>4.2904154527811142E-2</v>
      </c>
      <c r="CF20">
        <v>7.1545369467517231E-2</v>
      </c>
      <c r="CG20">
        <v>8.5541119043680711E-2</v>
      </c>
      <c r="CH20">
        <v>0.13468560010771607</v>
      </c>
      <c r="CI20">
        <v>0.66972442114314146</v>
      </c>
      <c r="CJ20">
        <v>0.81888425035584467</v>
      </c>
      <c r="CK20">
        <v>3.5801435535804096</v>
      </c>
      <c r="CL20">
        <v>0.25114665792867802</v>
      </c>
      <c r="CM20">
        <v>0.30708159388344175</v>
      </c>
      <c r="CN20">
        <v>1.3425538325926538</v>
      </c>
      <c r="CO20">
        <v>5.0229331585735615E-2</v>
      </c>
      <c r="CP20">
        <v>6.141631877668835E-2</v>
      </c>
      <c r="CQ20">
        <v>0.26851076651853073</v>
      </c>
      <c r="CS20" t="s">
        <v>1691</v>
      </c>
      <c r="CT20">
        <v>1</v>
      </c>
      <c r="CU20">
        <v>4.6934375000000008</v>
      </c>
      <c r="CV20">
        <v>2.2200843322399999</v>
      </c>
      <c r="CY20" t="s">
        <v>1691</v>
      </c>
      <c r="CZ20">
        <v>400.62121209999998</v>
      </c>
      <c r="DA20">
        <v>187.09147135625</v>
      </c>
      <c r="DB20">
        <v>64.38039059416667</v>
      </c>
      <c r="DD20" t="s">
        <v>1691</v>
      </c>
      <c r="DE20">
        <v>686.40909090909099</v>
      </c>
      <c r="DF20">
        <v>618</v>
      </c>
      <c r="DG20">
        <v>415.5</v>
      </c>
      <c r="DI20" t="s">
        <v>1691</v>
      </c>
      <c r="DJ20">
        <v>762.70184514999994</v>
      </c>
      <c r="DK20">
        <v>914.90042969437491</v>
      </c>
      <c r="DL20">
        <v>1012.2806600204167</v>
      </c>
    </row>
    <row r="21" spans="2:116">
      <c r="B21">
        <v>4.7155048581631502E-4</v>
      </c>
      <c r="C21">
        <v>2.1880937008843292E-5</v>
      </c>
      <c r="D21">
        <v>2.4965531283499244E-4</v>
      </c>
      <c r="E21">
        <v>3.8536945627687508E-5</v>
      </c>
      <c r="F21">
        <v>2.5304815657665657E-5</v>
      </c>
      <c r="G21">
        <v>3.0977121517904028E-5</v>
      </c>
      <c r="H21">
        <v>7.310125822493688E-5</v>
      </c>
      <c r="I21">
        <v>4.7763667074588028E-5</v>
      </c>
      <c r="J21">
        <v>2.7044770120759681E-4</v>
      </c>
      <c r="K21">
        <v>4.2764651712060979E-4</v>
      </c>
      <c r="L21">
        <v>8.7496539772325026E-5</v>
      </c>
      <c r="M21">
        <v>5.0961144036639763E-4</v>
      </c>
      <c r="N21">
        <v>1.0322502137394031E-4</v>
      </c>
      <c r="O21">
        <v>2.1119854427802594E-5</v>
      </c>
      <c r="P21">
        <v>1.2300965801947529E-4</v>
      </c>
      <c r="Q21">
        <v>2.9492863249697224E-5</v>
      </c>
      <c r="R21">
        <v>6.0342441222293125E-6</v>
      </c>
      <c r="S21">
        <v>3.5145616576992936E-5</v>
      </c>
      <c r="U21">
        <v>0.12193943550405564</v>
      </c>
      <c r="V21">
        <v>5.6582469691219576E-3</v>
      </c>
      <c r="W21">
        <v>6.4559000220277399E-2</v>
      </c>
      <c r="X21">
        <v>9.9653664607212127E-3</v>
      </c>
      <c r="Y21">
        <v>6.5436364284266833E-3</v>
      </c>
      <c r="Z21">
        <v>8.0104523800769711E-3</v>
      </c>
      <c r="AA21">
        <v>1.8903439675507588E-2</v>
      </c>
      <c r="AB21">
        <v>1.2351327749342339E-2</v>
      </c>
      <c r="AC21">
        <v>6.9935756638091998E-2</v>
      </c>
      <c r="AD21">
        <v>0.11058619694281399</v>
      </c>
      <c r="AE21">
        <v>2.2625952022773475E-2</v>
      </c>
      <c r="AF21">
        <v>0.13178171422538532</v>
      </c>
      <c r="AG21">
        <v>2.6693219951713726E-2</v>
      </c>
      <c r="AH21">
        <v>5.461436695152218E-3</v>
      </c>
      <c r="AI21">
        <v>3.1809379295782668E-2</v>
      </c>
      <c r="AJ21">
        <v>7.626634271918206E-3</v>
      </c>
      <c r="AK21">
        <v>1.5604104843292051E-3</v>
      </c>
      <c r="AL21">
        <v>9.0883940845093332E-3</v>
      </c>
      <c r="AN21">
        <v>9.1451643188005541E-2</v>
      </c>
      <c r="AO21">
        <v>4.2435491090373695E-3</v>
      </c>
      <c r="AP21">
        <v>4.8417697099498343E-2</v>
      </c>
      <c r="AQ21">
        <v>7.4737851133752633E-3</v>
      </c>
      <c r="AR21">
        <v>4.9075699041152988E-3</v>
      </c>
      <c r="AS21">
        <v>6.0076465813468857E-3</v>
      </c>
      <c r="AT21">
        <v>1.4177125005413118E-2</v>
      </c>
      <c r="AU21">
        <v>9.2631986818849828E-3</v>
      </c>
      <c r="AV21">
        <v>5.2450135066741892E-2</v>
      </c>
      <c r="AW21">
        <v>8.2936987386630731E-2</v>
      </c>
      <c r="AX21">
        <v>1.6968919715121957E-2</v>
      </c>
      <c r="AY21">
        <v>9.883311545790141E-2</v>
      </c>
      <c r="AZ21">
        <v>2.0019272817462595E-2</v>
      </c>
      <c r="BA21">
        <v>4.0959461381328858E-3</v>
      </c>
      <c r="BB21">
        <v>2.3856269248458961E-2</v>
      </c>
      <c r="BC21">
        <v>5.7197922335607398E-3</v>
      </c>
      <c r="BD21">
        <v>1.1702703251808247E-3</v>
      </c>
      <c r="BE21">
        <v>6.8160769281311318E-3</v>
      </c>
      <c r="BG21">
        <v>1.5400560189957412E-2</v>
      </c>
      <c r="BH21">
        <v>7.1461847151743261E-4</v>
      </c>
      <c r="BI21">
        <v>8.1535949759484298E-3</v>
      </c>
      <c r="BJ21">
        <v>1.2585938696445375E-3</v>
      </c>
      <c r="BK21">
        <v>8.2644032474491272E-4</v>
      </c>
      <c r="BL21">
        <v>1.0116944819222155E-3</v>
      </c>
      <c r="BM21">
        <v>2.3874438922607691E-3</v>
      </c>
      <c r="BN21">
        <v>1.5599331392944767E-3</v>
      </c>
      <c r="BO21">
        <v>8.8326620923165362E-3</v>
      </c>
      <c r="BP21">
        <v>1.396668251871354E-2</v>
      </c>
      <c r="BQ21">
        <v>2.8575852802781116E-3</v>
      </c>
      <c r="BR21">
        <v>1.6643608472308478E-2</v>
      </c>
      <c r="BS21">
        <v>3.371268194172234E-3</v>
      </c>
      <c r="BT21">
        <v>6.8976196420506139E-4</v>
      </c>
      <c r="BU21">
        <v>4.0174227346951499E-3</v>
      </c>
      <c r="BV21">
        <v>9.6321948404920954E-4</v>
      </c>
      <c r="BW21">
        <v>1.9707484691573182E-4</v>
      </c>
      <c r="BX21">
        <v>1.147835067055757E-3</v>
      </c>
      <c r="BZ21">
        <v>9.3261392350327807E-2</v>
      </c>
      <c r="CA21">
        <v>4.3275252868034244E-3</v>
      </c>
      <c r="CB21">
        <v>4.9375841575779136E-2</v>
      </c>
      <c r="CC21">
        <v>7.6216848763188492E-3</v>
      </c>
      <c r="CD21">
        <v>5.0046864808481212E-3</v>
      </c>
      <c r="CE21">
        <v>6.126532726954674E-3</v>
      </c>
      <c r="CF21">
        <v>1.4457678084704858E-2</v>
      </c>
      <c r="CG21">
        <v>9.4465093963846964E-3</v>
      </c>
      <c r="CH21">
        <v>5.3488078013328284E-2</v>
      </c>
      <c r="CI21">
        <v>8.4578238852609566E-2</v>
      </c>
      <c r="CJ21">
        <v>1.730472000442702E-2</v>
      </c>
      <c r="CK21">
        <v>0.10078893759159376</v>
      </c>
      <c r="CL21">
        <v>2.0415436964423002E-2</v>
      </c>
      <c r="CM21">
        <v>4.1770013803789354E-3</v>
      </c>
      <c r="CN21">
        <v>2.4328364246246771E-2</v>
      </c>
      <c r="CO21">
        <v>5.8329819898351419E-3</v>
      </c>
      <c r="CP21">
        <v>1.1934289658225531E-3</v>
      </c>
      <c r="CQ21">
        <v>6.9509612132133631E-3</v>
      </c>
      <c r="CS21" t="s">
        <v>1697</v>
      </c>
      <c r="CT21">
        <v>5</v>
      </c>
      <c r="CU21">
        <v>4.6934375000000008</v>
      </c>
      <c r="CV21">
        <v>2.2200843322399999</v>
      </c>
      <c r="CY21" t="s">
        <v>1697</v>
      </c>
      <c r="CZ21">
        <v>602.95061728888891</v>
      </c>
      <c r="DA21">
        <v>302.56076388888891</v>
      </c>
      <c r="DB21">
        <v>152</v>
      </c>
      <c r="DD21" t="s">
        <v>1697</v>
      </c>
      <c r="DE21">
        <v>1090</v>
      </c>
      <c r="DF21">
        <v>1095.5555555555557</v>
      </c>
      <c r="DG21">
        <v>995</v>
      </c>
      <c r="DI21" t="s">
        <v>1697</v>
      </c>
      <c r="DJ21">
        <v>1160.6495473444445</v>
      </c>
      <c r="DK21">
        <v>683.22138889444454</v>
      </c>
      <c r="DL21">
        <v>864.91676214500023</v>
      </c>
    </row>
    <row r="22" spans="2:116">
      <c r="B22">
        <v>1.422657960492185E-2</v>
      </c>
      <c r="C22">
        <v>1.5420916542884589E-3</v>
      </c>
      <c r="D22">
        <v>1.5792253937047196E-2</v>
      </c>
      <c r="E22">
        <v>2.1022319152134111E-3</v>
      </c>
      <c r="F22">
        <v>2.5325969222917389E-3</v>
      </c>
      <c r="G22">
        <v>2.3531759068539295E-3</v>
      </c>
      <c r="H22">
        <v>4.2574625854782857E-3</v>
      </c>
      <c r="I22">
        <v>2.7817855732328645E-3</v>
      </c>
      <c r="J22">
        <v>1.2273518093811026E-2</v>
      </c>
      <c r="K22">
        <v>5.2535672716377355E-3</v>
      </c>
      <c r="L22">
        <v>4.3476082806593709E-3</v>
      </c>
      <c r="M22">
        <v>5.3055382890532044E-3</v>
      </c>
      <c r="N22">
        <v>9.1366387332830182E-4</v>
      </c>
      <c r="O22">
        <v>7.5610578794076024E-4</v>
      </c>
      <c r="P22">
        <v>9.2270231113968776E-4</v>
      </c>
      <c r="Q22">
        <v>2.2841596833207545E-4</v>
      </c>
      <c r="R22">
        <v>1.8902644698519006E-4</v>
      </c>
      <c r="S22">
        <v>2.3067557778492194E-4</v>
      </c>
      <c r="U22">
        <v>2.8936431303147228E-2</v>
      </c>
      <c r="V22">
        <v>3.1365676400557261E-3</v>
      </c>
      <c r="W22">
        <v>3.2120965394459813E-2</v>
      </c>
      <c r="X22">
        <v>4.2758759369547457E-3</v>
      </c>
      <c r="Y22">
        <v>5.1512253047178991E-3</v>
      </c>
      <c r="Z22">
        <v>4.7862884026841218E-3</v>
      </c>
      <c r="AA22">
        <v>8.6595497337807747E-3</v>
      </c>
      <c r="AB22">
        <v>5.6580674607191357E-3</v>
      </c>
      <c r="AC22">
        <v>2.4963963442528967E-2</v>
      </c>
      <c r="AD22">
        <v>1.0685596445094578E-2</v>
      </c>
      <c r="AE22">
        <v>8.8429033428927967E-3</v>
      </c>
      <c r="AF22">
        <v>1.0791303917794278E-2</v>
      </c>
      <c r="AG22">
        <v>1.8583645991468831E-3</v>
      </c>
      <c r="AH22">
        <v>1.5378962335465738E-3</v>
      </c>
      <c r="AI22">
        <v>1.8767485074424831E-3</v>
      </c>
      <c r="AJ22">
        <v>4.6459114978672077E-4</v>
      </c>
      <c r="AK22">
        <v>3.8447405838664344E-4</v>
      </c>
      <c r="AL22">
        <v>4.6918712686062078E-4</v>
      </c>
      <c r="AN22">
        <v>2.9606685898855966E-2</v>
      </c>
      <c r="AO22">
        <v>3.2092199603599931E-3</v>
      </c>
      <c r="AP22">
        <v>3.2864983357445338E-2</v>
      </c>
      <c r="AQ22">
        <v>4.3749180568139635E-3</v>
      </c>
      <c r="AR22">
        <v>5.2705431431150206E-3</v>
      </c>
      <c r="AS22">
        <v>4.8971532071473301E-3</v>
      </c>
      <c r="AT22">
        <v>8.8601308954668629E-3</v>
      </c>
      <c r="AU22">
        <v>5.7891252846313948E-3</v>
      </c>
      <c r="AV22">
        <v>2.5542203760043177E-2</v>
      </c>
      <c r="AW22">
        <v>1.0933106929375845E-2</v>
      </c>
      <c r="AX22">
        <v>9.0477315244639443E-3</v>
      </c>
      <c r="AY22">
        <v>1.104126290440244E-2</v>
      </c>
      <c r="AZ22">
        <v>1.9014099007610165E-3</v>
      </c>
      <c r="BA22">
        <v>1.5735185259937298E-3</v>
      </c>
      <c r="BB22">
        <v>1.9202196355482502E-3</v>
      </c>
      <c r="BC22">
        <v>4.7535247519025413E-4</v>
      </c>
      <c r="BD22">
        <v>3.9337963149843245E-4</v>
      </c>
      <c r="BE22">
        <v>4.8005490888706256E-4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7.3696748192723802E-2</v>
      </c>
      <c r="CA22">
        <v>7.9883670911931569E-3</v>
      </c>
      <c r="CB22">
        <v>8.1807278637197875E-2</v>
      </c>
      <c r="CC22">
        <v>1.0890014353456486E-2</v>
      </c>
      <c r="CD22">
        <v>1.3119397834123803E-2</v>
      </c>
      <c r="CE22">
        <v>1.218995830878431E-2</v>
      </c>
      <c r="CF22">
        <v>2.2054573679353453E-2</v>
      </c>
      <c r="CG22">
        <v>1.4410248746351453E-2</v>
      </c>
      <c r="CH22">
        <v>6.3579468678859538E-2</v>
      </c>
      <c r="CI22">
        <v>2.7214610615012128E-2</v>
      </c>
      <c r="CJ22">
        <v>2.2521547806860536E-2</v>
      </c>
      <c r="CK22">
        <v>2.7483831685019878E-2</v>
      </c>
      <c r="CL22">
        <v>4.7329757591325437E-3</v>
      </c>
      <c r="CM22">
        <v>3.9167909229322678E-3</v>
      </c>
      <c r="CN22">
        <v>4.7797968147860652E-3</v>
      </c>
      <c r="CO22">
        <v>1.1832439397831359E-3</v>
      </c>
      <c r="CP22">
        <v>9.7919773073306695E-4</v>
      </c>
      <c r="CQ22">
        <v>1.1949492036965163E-3</v>
      </c>
      <c r="CS22" t="s">
        <v>1699</v>
      </c>
      <c r="CT22">
        <v>4</v>
      </c>
      <c r="CU22">
        <v>4.3286221595000001</v>
      </c>
      <c r="CV22">
        <v>2.2200843322399999</v>
      </c>
      <c r="CY22" t="s">
        <v>1699</v>
      </c>
      <c r="CZ22">
        <v>882.3624212329546</v>
      </c>
      <c r="DA22">
        <v>599.96507311250002</v>
      </c>
      <c r="DB22">
        <v>481.14085436250002</v>
      </c>
      <c r="DD22" t="s">
        <v>1699</v>
      </c>
      <c r="DE22">
        <v>1179.6818181818182</v>
      </c>
      <c r="DF22">
        <v>1226.75</v>
      </c>
      <c r="DG22">
        <v>1236.5</v>
      </c>
      <c r="DI22" t="s">
        <v>1699</v>
      </c>
      <c r="DJ22">
        <v>909.87127453863627</v>
      </c>
      <c r="DK22">
        <v>745.30233728350004</v>
      </c>
      <c r="DL22">
        <v>800.4139996350001</v>
      </c>
    </row>
    <row r="23" spans="2:116">
      <c r="B23">
        <v>2.002877897992344E-4</v>
      </c>
      <c r="C23">
        <v>1.9278563469416546E-5</v>
      </c>
      <c r="D23">
        <v>5.0322463524670857E-4</v>
      </c>
      <c r="E23">
        <v>7.4451857200906457E-5</v>
      </c>
      <c r="F23">
        <v>1.4699756745540417E-4</v>
      </c>
      <c r="G23">
        <v>8.0226361185615312E-5</v>
      </c>
      <c r="H23">
        <v>7.3947288891562963E-5</v>
      </c>
      <c r="I23">
        <v>7.3947288891562963E-5</v>
      </c>
      <c r="J23">
        <v>4.7973233589469619E-4</v>
      </c>
      <c r="K23">
        <v>9.0501707618460023E-4</v>
      </c>
      <c r="L23">
        <v>1.0696785206582593E-4</v>
      </c>
      <c r="M23">
        <v>1.210592155628791E-3</v>
      </c>
      <c r="N23">
        <v>2.3956334369592359E-4</v>
      </c>
      <c r="O23">
        <v>2.8315019664483332E-5</v>
      </c>
      <c r="P23">
        <v>3.2045086472526829E-4</v>
      </c>
      <c r="Q23">
        <v>0</v>
      </c>
      <c r="R23">
        <v>0</v>
      </c>
      <c r="S23">
        <v>0</v>
      </c>
      <c r="U23">
        <v>9.7012799426999547E-3</v>
      </c>
      <c r="V23">
        <v>9.3379002932426241E-4</v>
      </c>
      <c r="W23">
        <v>2.4374541580817106E-2</v>
      </c>
      <c r="X23">
        <v>3.6062024034711074E-3</v>
      </c>
      <c r="Y23">
        <v>7.1200773357690088E-3</v>
      </c>
      <c r="Z23">
        <v>3.885900330848761E-3</v>
      </c>
      <c r="AA23">
        <v>3.5817627787487882E-3</v>
      </c>
      <c r="AB23">
        <v>3.5817627787487882E-3</v>
      </c>
      <c r="AC23">
        <v>2.3236652083209536E-2</v>
      </c>
      <c r="AD23">
        <v>4.3836042216010215E-2</v>
      </c>
      <c r="AE23">
        <v>5.1811699495016329E-3</v>
      </c>
      <c r="AF23">
        <v>5.8637091207426092E-2</v>
      </c>
      <c r="AG23">
        <v>1.1603658233649762E-2</v>
      </c>
      <c r="AH23">
        <v>1.3714861631033734E-3</v>
      </c>
      <c r="AI23">
        <v>1.5521582966671615E-2</v>
      </c>
      <c r="AJ23">
        <v>0</v>
      </c>
      <c r="AK23">
        <v>0</v>
      </c>
      <c r="AL23">
        <v>0</v>
      </c>
      <c r="AN23">
        <v>3.3602439116707274E-2</v>
      </c>
      <c r="AO23">
        <v>3.2343796688155506E-3</v>
      </c>
      <c r="AP23">
        <v>8.4426390569563248E-2</v>
      </c>
      <c r="AQ23">
        <v>1.2490846302847395E-2</v>
      </c>
      <c r="AR23">
        <v>2.466189684191707E-2</v>
      </c>
      <c r="AS23">
        <v>1.345963935193872E-2</v>
      </c>
      <c r="AT23">
        <v>1.240619448302388E-2</v>
      </c>
      <c r="AU23">
        <v>1.240619448302388E-2</v>
      </c>
      <c r="AV23">
        <v>8.0485069136645451E-2</v>
      </c>
      <c r="AW23">
        <v>0.15183542258146032</v>
      </c>
      <c r="AX23">
        <v>1.7946080188362062E-2</v>
      </c>
      <c r="AY23">
        <v>0.20310199261500542</v>
      </c>
      <c r="AZ23">
        <v>4.0191729506857149E-2</v>
      </c>
      <c r="BA23">
        <v>4.7504329910370161E-3</v>
      </c>
      <c r="BB23">
        <v>5.3762292162795565E-2</v>
      </c>
      <c r="BC23">
        <v>0</v>
      </c>
      <c r="BD23">
        <v>0</v>
      </c>
      <c r="BE23">
        <v>0</v>
      </c>
      <c r="BG23">
        <v>2.1721105341861407E-3</v>
      </c>
      <c r="BH23">
        <v>2.0907500570988805E-4</v>
      </c>
      <c r="BI23">
        <v>5.4574446718745114E-3</v>
      </c>
      <c r="BJ23">
        <v>8.0742647106902849E-4</v>
      </c>
      <c r="BK23">
        <v>1.5941808788727354E-3</v>
      </c>
      <c r="BL23">
        <v>8.7005066272573771E-4</v>
      </c>
      <c r="BM23">
        <v>8.0195445432232576E-4</v>
      </c>
      <c r="BN23">
        <v>8.0195445432232576E-4</v>
      </c>
      <c r="BO23">
        <v>5.2026719223928286E-3</v>
      </c>
      <c r="BP23">
        <v>9.8148625373987997E-3</v>
      </c>
      <c r="BQ23">
        <v>1.1600607232440155E-3</v>
      </c>
      <c r="BR23">
        <v>1.3128808183864917E-2</v>
      </c>
      <c r="BS23">
        <v>2.5980518481349764E-3</v>
      </c>
      <c r="BT23">
        <v>3.0707489732929822E-4</v>
      </c>
      <c r="BU23">
        <v>3.4752727545524784E-3</v>
      </c>
      <c r="BV23">
        <v>0</v>
      </c>
      <c r="BW23">
        <v>0</v>
      </c>
      <c r="BX23">
        <v>0</v>
      </c>
      <c r="BZ23">
        <v>9.3477807447952775E-3</v>
      </c>
      <c r="CA23">
        <v>8.9976420713098549E-4</v>
      </c>
      <c r="CB23">
        <v>2.3486372086791038E-2</v>
      </c>
      <c r="CC23">
        <v>3.4747981285054917E-3</v>
      </c>
      <c r="CD23">
        <v>6.8606330519137048E-3</v>
      </c>
      <c r="CE23">
        <v>3.7443043086531316E-3</v>
      </c>
      <c r="CF23">
        <v>3.4512490448032709E-3</v>
      </c>
      <c r="CG23">
        <v>3.4512490448032709E-3</v>
      </c>
      <c r="CH23">
        <v>2.2389945471100521E-2</v>
      </c>
      <c r="CI23">
        <v>4.2238726619078529E-2</v>
      </c>
      <c r="CJ23">
        <v>4.9923763643072543E-3</v>
      </c>
      <c r="CK23">
        <v>5.6500448946640074E-2</v>
      </c>
      <c r="CL23">
        <v>1.1180839399167846E-2</v>
      </c>
      <c r="CM23">
        <v>1.3215113905519201E-3</v>
      </c>
      <c r="CN23">
        <v>1.4956001191757669E-2</v>
      </c>
      <c r="CO23">
        <v>0</v>
      </c>
      <c r="CP23">
        <v>0</v>
      </c>
      <c r="CQ23">
        <v>0</v>
      </c>
      <c r="CS23" t="s">
        <v>1695</v>
      </c>
      <c r="CT23">
        <v>5</v>
      </c>
      <c r="CU23">
        <v>4.6934375000000008</v>
      </c>
      <c r="CV23">
        <v>2.2200843322399999</v>
      </c>
      <c r="CY23" t="s">
        <v>1695</v>
      </c>
      <c r="CZ23">
        <v>602.95061728888891</v>
      </c>
      <c r="DA23">
        <v>302.56076388888891</v>
      </c>
      <c r="DB23">
        <v>152</v>
      </c>
      <c r="DD23" t="s">
        <v>1695</v>
      </c>
      <c r="DE23">
        <v>1090</v>
      </c>
      <c r="DF23">
        <v>1095.5555555555557</v>
      </c>
      <c r="DG23">
        <v>995</v>
      </c>
      <c r="DI23" t="s">
        <v>1695</v>
      </c>
      <c r="DJ23">
        <v>1160.6495473444445</v>
      </c>
      <c r="DK23">
        <v>683.22138889444454</v>
      </c>
      <c r="DL23">
        <v>864.91676214500023</v>
      </c>
    </row>
    <row r="24" spans="2:116"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N24">
        <v>0.10832985665652867</v>
      </c>
      <c r="AO24">
        <v>5.9103179162811534E-2</v>
      </c>
      <c r="AP24">
        <v>0.14378281830902223</v>
      </c>
      <c r="AQ24">
        <v>3.0389023436724239E-3</v>
      </c>
      <c r="AR24">
        <v>2.2041959362503857E-2</v>
      </c>
      <c r="AS24">
        <v>4.6323573672075499E-2</v>
      </c>
      <c r="AT24">
        <v>1.6918324409231664E-2</v>
      </c>
      <c r="AU24">
        <v>2.0227897529647303E-2</v>
      </c>
      <c r="AV24">
        <v>9.5525312603106927E-2</v>
      </c>
      <c r="AW24">
        <v>2.3020585648635239E-2</v>
      </c>
      <c r="AX24">
        <v>7.3707125392872127E-3</v>
      </c>
      <c r="AY24">
        <v>7.6895805774451695E-2</v>
      </c>
      <c r="AZ24">
        <v>5.7551464121588097E-3</v>
      </c>
      <c r="BA24">
        <v>1.8426781348218032E-3</v>
      </c>
      <c r="BB24">
        <v>1.9223951443612924E-2</v>
      </c>
      <c r="BC24">
        <v>9.5919106869313503E-4</v>
      </c>
      <c r="BD24">
        <v>3.0711302247030055E-4</v>
      </c>
      <c r="BE24">
        <v>3.2039919072688202E-3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2.1552616727837474E-2</v>
      </c>
      <c r="CA24">
        <v>1.1758791225318378E-2</v>
      </c>
      <c r="CB24">
        <v>2.8606111654777021E-2</v>
      </c>
      <c r="CC24">
        <v>6.0460061065308848E-4</v>
      </c>
      <c r="CD24">
        <v>4.385327524034751E-3</v>
      </c>
      <c r="CE24">
        <v>9.2162424989031509E-3</v>
      </c>
      <c r="CF24">
        <v>3.3659618218225729E-3</v>
      </c>
      <c r="CG24">
        <v>4.0244133623173655E-3</v>
      </c>
      <c r="CH24">
        <v>1.9005106384192269E-2</v>
      </c>
      <c r="CI24">
        <v>4.5800287626014281E-3</v>
      </c>
      <c r="CJ24">
        <v>1.4664299139063725E-3</v>
      </c>
      <c r="CK24">
        <v>1.5298698631990747E-2</v>
      </c>
      <c r="CL24">
        <v>1.145007190650357E-3</v>
      </c>
      <c r="CM24">
        <v>3.6660747847659311E-4</v>
      </c>
      <c r="CN24">
        <v>3.8246746579976868E-3</v>
      </c>
      <c r="CO24">
        <v>1.9083453177505953E-4</v>
      </c>
      <c r="CP24">
        <v>6.1101246412765528E-5</v>
      </c>
      <c r="CQ24">
        <v>6.3744577633294774E-4</v>
      </c>
      <c r="CS24" t="s">
        <v>1703</v>
      </c>
      <c r="CT24">
        <v>1</v>
      </c>
      <c r="CU24">
        <v>3</v>
      </c>
      <c r="CV24">
        <v>2.2200843322399999</v>
      </c>
      <c r="CY24" t="s">
        <v>1703</v>
      </c>
      <c r="CZ24">
        <v>801.24242419999996</v>
      </c>
      <c r="DA24">
        <v>374.18294271249999</v>
      </c>
      <c r="DB24">
        <v>105.37698413333334</v>
      </c>
      <c r="DD24" t="s">
        <v>1703</v>
      </c>
      <c r="DE24">
        <v>871.81818181818187</v>
      </c>
      <c r="DF24">
        <v>735</v>
      </c>
      <c r="DG24">
        <v>330</v>
      </c>
      <c r="DI24" t="s">
        <v>1703</v>
      </c>
      <c r="DJ24">
        <v>1003.4036902999999</v>
      </c>
      <c r="DK24">
        <v>716.80085938874993</v>
      </c>
      <c r="DL24">
        <v>987.43447885833348</v>
      </c>
    </row>
    <row r="25" spans="2:116">
      <c r="B25">
        <v>6.0503669335996782E-3</v>
      </c>
      <c r="C25">
        <v>3.1736704831276046E-4</v>
      </c>
      <c r="D25">
        <v>2.9229933695043152E-3</v>
      </c>
      <c r="E25">
        <v>1.1268679231875813E-4</v>
      </c>
      <c r="F25">
        <v>2.8247432925339513E-3</v>
      </c>
      <c r="G25">
        <v>2.7780540085673165E-4</v>
      </c>
      <c r="H25">
        <v>9.2459970835619121E-4</v>
      </c>
      <c r="I25">
        <v>9.2459970835619121E-4</v>
      </c>
      <c r="J25">
        <v>1.0696506634245487E-3</v>
      </c>
      <c r="K25">
        <v>5.0251785743888827E-3</v>
      </c>
      <c r="L25">
        <v>3.4960138610423282E-3</v>
      </c>
      <c r="M25">
        <v>1.4066366113755054E-2</v>
      </c>
      <c r="N25">
        <v>9.349169440723504E-4</v>
      </c>
      <c r="O25">
        <v>6.5042118344973564E-4</v>
      </c>
      <c r="P25">
        <v>2.6169983467451263E-3</v>
      </c>
      <c r="Q25">
        <v>1.168646180090438E-4</v>
      </c>
      <c r="R25">
        <v>8.1302647931216955E-5</v>
      </c>
      <c r="S25">
        <v>3.2712479334314078E-4</v>
      </c>
      <c r="U25">
        <v>0.35224545464051954</v>
      </c>
      <c r="V25">
        <v>1.8476747187023534E-2</v>
      </c>
      <c r="W25">
        <v>0.17017333653509548</v>
      </c>
      <c r="X25">
        <v>6.5604963844212811E-3</v>
      </c>
      <c r="Y25">
        <v>0.16445332923459582</v>
      </c>
      <c r="Z25">
        <v>1.6173513243130162E-2</v>
      </c>
      <c r="AA25">
        <v>5.3829139324059277E-2</v>
      </c>
      <c r="AB25">
        <v>5.3829139324059277E-2</v>
      </c>
      <c r="AC25">
        <v>6.227384031076405E-2</v>
      </c>
      <c r="AD25">
        <v>0.29256015891457476</v>
      </c>
      <c r="AE25">
        <v>0.20353393528477395</v>
      </c>
      <c r="AF25">
        <v>0.81892777434107966</v>
      </c>
      <c r="AG25">
        <v>5.4429797007362744E-2</v>
      </c>
      <c r="AH25">
        <v>3.7866778657632376E-2</v>
      </c>
      <c r="AI25">
        <v>0.15235865569136367</v>
      </c>
      <c r="AJ25">
        <v>6.803724625920343E-3</v>
      </c>
      <c r="AK25">
        <v>4.733347332204047E-3</v>
      </c>
      <c r="AL25">
        <v>1.9044831961420459E-2</v>
      </c>
      <c r="AN25">
        <v>3.1078843667376681</v>
      </c>
      <c r="AO25">
        <v>0.16302153221343246</v>
      </c>
      <c r="AP25">
        <v>1.501450324725278</v>
      </c>
      <c r="AQ25">
        <v>5.7883682763174182E-2</v>
      </c>
      <c r="AR25">
        <v>1.4509823313625518</v>
      </c>
      <c r="AS25">
        <v>0.14269995056386664</v>
      </c>
      <c r="AT25">
        <v>0.47493796832926793</v>
      </c>
      <c r="AU25">
        <v>0.47493796832926793</v>
      </c>
      <c r="AV25">
        <v>0.54944610983286279</v>
      </c>
      <c r="AW25">
        <v>2.5812771527422926</v>
      </c>
      <c r="AX25">
        <v>1.7957930393103232</v>
      </c>
      <c r="AY25">
        <v>7.2254525752768703</v>
      </c>
      <c r="AZ25">
        <v>0.48023760981251951</v>
      </c>
      <c r="BA25">
        <v>0.33410103056936252</v>
      </c>
      <c r="BB25">
        <v>1.3442702465631389</v>
      </c>
      <c r="BC25">
        <v>6.0029701226564938E-2</v>
      </c>
      <c r="BD25">
        <v>4.1762628821170315E-2</v>
      </c>
      <c r="BE25">
        <v>0.16803378082039236</v>
      </c>
      <c r="BG25">
        <v>2.4486290810449313E-2</v>
      </c>
      <c r="BH25">
        <v>1.284408354720515E-3</v>
      </c>
      <c r="BI25">
        <v>1.1829574382543296E-2</v>
      </c>
      <c r="BJ25">
        <v>4.5605193825363203E-4</v>
      </c>
      <c r="BK25">
        <v>1.1431948918956075E-2</v>
      </c>
      <c r="BL25">
        <v>1.1242993869206969E-3</v>
      </c>
      <c r="BM25">
        <v>3.7419246783759268E-3</v>
      </c>
      <c r="BN25">
        <v>3.7419246783759268E-3</v>
      </c>
      <c r="BO25">
        <v>4.3289568215692806E-3</v>
      </c>
      <c r="BP25">
        <v>2.0337276283790218E-2</v>
      </c>
      <c r="BQ25">
        <v>1.4148631482737803E-2</v>
      </c>
      <c r="BR25">
        <v>5.6927643411989692E-2</v>
      </c>
      <c r="BS25">
        <v>3.783679308612134E-3</v>
      </c>
      <c r="BT25">
        <v>2.6323035316721498E-3</v>
      </c>
      <c r="BU25">
        <v>1.0591189471998082E-2</v>
      </c>
      <c r="BV25">
        <v>4.7295991357651675E-4</v>
      </c>
      <c r="BW25">
        <v>3.2903794145901872E-4</v>
      </c>
      <c r="BX25">
        <v>1.3238986839997603E-3</v>
      </c>
      <c r="BZ25">
        <v>0.58881876548488787</v>
      </c>
      <c r="CA25">
        <v>3.0886006690824402E-2</v>
      </c>
      <c r="CB25">
        <v>0.2844642922058388</v>
      </c>
      <c r="CC25">
        <v>1.0966623787907486E-2</v>
      </c>
      <c r="CD25">
        <v>0.27490264252981395</v>
      </c>
      <c r="CE25">
        <v>2.7035886413615356E-2</v>
      </c>
      <c r="CF25">
        <v>8.9981593648250868E-2</v>
      </c>
      <c r="CG25">
        <v>8.9981593648250868E-2</v>
      </c>
      <c r="CH25">
        <v>0.10409788200449112</v>
      </c>
      <c r="CI25">
        <v>0.4890479332882966</v>
      </c>
      <c r="CJ25">
        <v>0.34023036757413327</v>
      </c>
      <c r="CK25">
        <v>1.3689319046030148</v>
      </c>
      <c r="CL25">
        <v>9.0985662007124948E-2</v>
      </c>
      <c r="CM25">
        <v>6.3298673037048073E-2</v>
      </c>
      <c r="CN25">
        <v>0.25468500550753764</v>
      </c>
      <c r="CO25">
        <v>1.1373207750890619E-2</v>
      </c>
      <c r="CP25">
        <v>7.9123341296310091E-3</v>
      </c>
      <c r="CQ25">
        <v>3.1835625688442205E-2</v>
      </c>
      <c r="CS25" t="s">
        <v>1705</v>
      </c>
      <c r="CT25">
        <v>4</v>
      </c>
      <c r="CU25">
        <v>3.08</v>
      </c>
      <c r="CV25">
        <v>2.2200843322399999</v>
      </c>
      <c r="CY25" t="s">
        <v>1705</v>
      </c>
      <c r="CZ25">
        <v>317.64705880000002</v>
      </c>
      <c r="DA25">
        <v>304</v>
      </c>
      <c r="DB25">
        <v>187</v>
      </c>
      <c r="DD25" t="s">
        <v>1705</v>
      </c>
      <c r="DE25">
        <v>2000</v>
      </c>
      <c r="DF25">
        <v>2000</v>
      </c>
      <c r="DG25">
        <v>2000</v>
      </c>
      <c r="DI25" t="s">
        <v>1705</v>
      </c>
      <c r="DJ25">
        <v>769.22910782999998</v>
      </c>
      <c r="DK25">
        <v>1463.2215309999999</v>
      </c>
      <c r="DL25">
        <v>1079.8134279166666</v>
      </c>
    </row>
    <row r="26" spans="2:116"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>
        <v>1.6945600298953721E-3</v>
      </c>
      <c r="V26">
        <v>4.686374958687903E-4</v>
      </c>
      <c r="W26">
        <v>1.1840564381644014E-3</v>
      </c>
      <c r="X26">
        <v>4.8365965038030143E-4</v>
      </c>
      <c r="Y26">
        <v>6.8143774757303778E-4</v>
      </c>
      <c r="Z26">
        <v>1.8840575918069514E-4</v>
      </c>
      <c r="AA26">
        <v>1.8302081954584944E-4</v>
      </c>
      <c r="AB26">
        <v>1.5453242364456445E-4</v>
      </c>
      <c r="AC26">
        <v>1.7884175746532695E-3</v>
      </c>
      <c r="AD26">
        <v>2.8118543012408993E-3</v>
      </c>
      <c r="AE26">
        <v>2.6469049112342277E-3</v>
      </c>
      <c r="AF26">
        <v>1.1315635017088788E-3</v>
      </c>
      <c r="AG26">
        <v>7.1730977072471968E-4</v>
      </c>
      <c r="AH26">
        <v>6.7523084470260959E-4</v>
      </c>
      <c r="AI26">
        <v>2.8866415859920397E-4</v>
      </c>
      <c r="AJ26">
        <v>8.6077172486966356E-5</v>
      </c>
      <c r="AK26">
        <v>8.1027701364313139E-5</v>
      </c>
      <c r="AL26">
        <v>3.4639699031904469E-5</v>
      </c>
      <c r="AN26">
        <v>1.3225059739093843</v>
      </c>
      <c r="AO26">
        <v>0.36574442743269275</v>
      </c>
      <c r="AP26">
        <v>0.92408748305893529</v>
      </c>
      <c r="AQ26">
        <v>0.37746834911854177</v>
      </c>
      <c r="AR26">
        <v>0.53182270094517747</v>
      </c>
      <c r="AS26">
        <v>0.14703978474624274</v>
      </c>
      <c r="AT26">
        <v>0.14283715119500492</v>
      </c>
      <c r="AU26">
        <v>0.12060360791423293</v>
      </c>
      <c r="AV26">
        <v>1.3957563524435994</v>
      </c>
      <c r="AW26">
        <v>2.1944894518629074</v>
      </c>
      <c r="AX26">
        <v>2.0657560049339123</v>
      </c>
      <c r="AY26">
        <v>0.88311978594243901</v>
      </c>
      <c r="AZ26">
        <v>0.5598187377201298</v>
      </c>
      <c r="BA26">
        <v>0.52697857268722292</v>
      </c>
      <c r="BB26">
        <v>0.22528565967919378</v>
      </c>
      <c r="BC26">
        <v>6.7178248526415574E-2</v>
      </c>
      <c r="BD26">
        <v>6.3237428722466738E-2</v>
      </c>
      <c r="BE26">
        <v>2.7034279161503246E-2</v>
      </c>
      <c r="BG26">
        <v>1.2183111326045158E-6</v>
      </c>
      <c r="BH26">
        <v>3.3692891859847667E-7</v>
      </c>
      <c r="BI26">
        <v>8.5128240652342584E-7</v>
      </c>
      <c r="BJ26">
        <v>3.4772916040413824E-7</v>
      </c>
      <c r="BK26">
        <v>4.899225636146022E-7</v>
      </c>
      <c r="BL26">
        <v>1.3545512097958474E-7</v>
      </c>
      <c r="BM26">
        <v>1.3158359575191788E-7</v>
      </c>
      <c r="BN26">
        <v>1.1110174248955613E-7</v>
      </c>
      <c r="BO26">
        <v>1.2857904131494093E-6</v>
      </c>
      <c r="BP26">
        <v>2.0215945956633914E-6</v>
      </c>
      <c r="BQ26">
        <v>1.9030035309527125E-6</v>
      </c>
      <c r="BR26">
        <v>8.1354238684952062E-7</v>
      </c>
      <c r="BS26">
        <v>5.1571290705698797E-7</v>
      </c>
      <c r="BT26">
        <v>4.8546008442671275E-7</v>
      </c>
      <c r="BU26">
        <v>2.0753632317589827E-7</v>
      </c>
      <c r="BV26">
        <v>6.1885548846838557E-8</v>
      </c>
      <c r="BW26">
        <v>5.8255210131205511E-8</v>
      </c>
      <c r="BX26">
        <v>2.4904358781107785E-8</v>
      </c>
      <c r="BZ26">
        <v>0.57055791904354169</v>
      </c>
      <c r="CA26">
        <v>0.15779012233941492</v>
      </c>
      <c r="CB26">
        <v>0.39867149317271527</v>
      </c>
      <c r="CC26">
        <v>0.16284807783608007</v>
      </c>
      <c r="CD26">
        <v>0.2294399114541823</v>
      </c>
      <c r="CE26">
        <v>6.3436169859732425E-2</v>
      </c>
      <c r="CF26">
        <v>6.162306209250723E-2</v>
      </c>
      <c r="CG26">
        <v>5.2031026640491217E-2</v>
      </c>
      <c r="CH26">
        <v>0.60215972982560562</v>
      </c>
      <c r="CI26">
        <v>0.94675060810250322</v>
      </c>
      <c r="CJ26">
        <v>0.89121219161128051</v>
      </c>
      <c r="CK26">
        <v>0.3809971351917843</v>
      </c>
      <c r="CL26">
        <v>0.24151801227104694</v>
      </c>
      <c r="CM26">
        <v>0.22735004888042884</v>
      </c>
      <c r="CN26">
        <v>9.7193146732598101E-2</v>
      </c>
      <c r="CO26">
        <v>2.8982161472525629E-2</v>
      </c>
      <c r="CP26">
        <v>2.7282005865651458E-2</v>
      </c>
      <c r="CQ26">
        <v>1.1663177607911768E-2</v>
      </c>
      <c r="CS26" t="s">
        <v>405</v>
      </c>
      <c r="CT26">
        <v>5</v>
      </c>
      <c r="CU26">
        <v>4.6934375000000008</v>
      </c>
      <c r="CV26">
        <v>2.2200843322399999</v>
      </c>
      <c r="CY26" t="s">
        <v>405</v>
      </c>
      <c r="CZ26">
        <v>515</v>
      </c>
      <c r="DA26">
        <v>267</v>
      </c>
      <c r="DB26">
        <v>138</v>
      </c>
      <c r="DD26" t="s">
        <v>405</v>
      </c>
      <c r="DE26">
        <v>369.68358333333327</v>
      </c>
      <c r="DF26">
        <v>632.36666666666667</v>
      </c>
      <c r="DG26">
        <v>632.36666666666667</v>
      </c>
      <c r="DI26" t="s">
        <v>405</v>
      </c>
      <c r="DJ26">
        <v>369.68358333333327</v>
      </c>
      <c r="DK26">
        <v>632.36666666666667</v>
      </c>
      <c r="DL26">
        <v>936.73</v>
      </c>
    </row>
    <row r="27" spans="2:116"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>
        <v>1.2736230978967287E-3</v>
      </c>
      <c r="V27">
        <v>1.3518426140794542E-4</v>
      </c>
      <c r="W27">
        <v>0.26408371117157664</v>
      </c>
      <c r="X27">
        <v>3.9617681420074267E-3</v>
      </c>
      <c r="Y27">
        <v>1.7952825014313317E-2</v>
      </c>
      <c r="Z27">
        <v>1.6504661132584218E-2</v>
      </c>
      <c r="AA27">
        <v>2.2411979302719594E-2</v>
      </c>
      <c r="AB27">
        <v>1.4643774182432422E-2</v>
      </c>
      <c r="AC27">
        <v>7.3508814100145009E-2</v>
      </c>
      <c r="AD27">
        <v>0.25437003456562157</v>
      </c>
      <c r="AE27">
        <v>0.2878866139278568</v>
      </c>
      <c r="AF27">
        <v>2.8864012349394175E-2</v>
      </c>
      <c r="AG27">
        <v>5.450786454977604E-2</v>
      </c>
      <c r="AH27">
        <v>6.1689988698826456E-2</v>
      </c>
      <c r="AI27">
        <v>6.1851455034416074E-3</v>
      </c>
      <c r="AJ27">
        <v>0</v>
      </c>
      <c r="AK27">
        <v>0</v>
      </c>
      <c r="AL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G27">
        <v>1.3170971908970123E-4</v>
      </c>
      <c r="BH27">
        <v>1.3979866669183909E-5</v>
      </c>
      <c r="BI27">
        <v>2.7309799478365357E-2</v>
      </c>
      <c r="BJ27">
        <v>4.0969998890883494E-4</v>
      </c>
      <c r="BK27">
        <v>1.8565630157042726E-3</v>
      </c>
      <c r="BL27">
        <v>1.7068034374009456E-3</v>
      </c>
      <c r="BM27">
        <v>2.3176994065828003E-3</v>
      </c>
      <c r="BN27">
        <v>1.5143627554857551E-3</v>
      </c>
      <c r="BO27">
        <v>7.601797793818134E-3</v>
      </c>
      <c r="BP27">
        <v>2.6305274969339626E-2</v>
      </c>
      <c r="BQ27">
        <v>2.9771339034868713E-2</v>
      </c>
      <c r="BR27">
        <v>2.9849262035357899E-3</v>
      </c>
      <c r="BS27">
        <v>5.6368446362870623E-3</v>
      </c>
      <c r="BT27">
        <v>6.3795726503290094E-3</v>
      </c>
      <c r="BU27">
        <v>6.3962704361481199E-4</v>
      </c>
      <c r="BV27">
        <v>0</v>
      </c>
      <c r="BW27">
        <v>0</v>
      </c>
      <c r="BX27">
        <v>0</v>
      </c>
      <c r="BZ27">
        <v>6.2072992788852121E-3</v>
      </c>
      <c r="CA27">
        <v>6.5885203380805068E-4</v>
      </c>
      <c r="CB27">
        <v>1.2870735719442612</v>
      </c>
      <c r="CC27">
        <v>1.9308601242867166E-2</v>
      </c>
      <c r="CD27">
        <v>8.7497280749171374E-2</v>
      </c>
      <c r="CE27">
        <v>8.0439316243338013E-2</v>
      </c>
      <c r="CF27">
        <v>0.10923000940694463</v>
      </c>
      <c r="CG27">
        <v>7.1369849583350686E-2</v>
      </c>
      <c r="CH27">
        <v>0.35826235368144643</v>
      </c>
      <c r="CI27">
        <v>1.2397317029949295</v>
      </c>
      <c r="CJ27">
        <v>1.4030825712772912</v>
      </c>
      <c r="CK27">
        <v>0.14067549759266071</v>
      </c>
      <c r="CL27">
        <v>0.26565679349891341</v>
      </c>
      <c r="CM27">
        <v>0.30066055098799094</v>
      </c>
      <c r="CN27">
        <v>3.0144749484141573E-2</v>
      </c>
      <c r="CO27">
        <v>0</v>
      </c>
      <c r="CP27">
        <v>0</v>
      </c>
      <c r="CQ27">
        <v>0</v>
      </c>
      <c r="CS27" t="s">
        <v>1709</v>
      </c>
      <c r="CT27">
        <v>3</v>
      </c>
      <c r="CU27">
        <v>4.78</v>
      </c>
      <c r="CV27">
        <v>2.2200843322399999</v>
      </c>
      <c r="CY27" t="s">
        <v>1709</v>
      </c>
      <c r="CZ27">
        <v>438.04545454545462</v>
      </c>
      <c r="DA27">
        <v>389.6484375</v>
      </c>
      <c r="DB27">
        <v>152</v>
      </c>
      <c r="DD27" t="s">
        <v>1709</v>
      </c>
      <c r="DE27">
        <v>881.36363636363637</v>
      </c>
      <c r="DF27">
        <v>975.5</v>
      </c>
      <c r="DG27">
        <v>995</v>
      </c>
      <c r="DI27" t="s">
        <v>1709</v>
      </c>
      <c r="DJ27">
        <v>916.96613850113636</v>
      </c>
      <c r="DK27">
        <v>754.693437442</v>
      </c>
      <c r="DL27">
        <v>864.91676214500023</v>
      </c>
    </row>
    <row r="28" spans="2:116"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>
        <v>3.5419071391219713E-2</v>
      </c>
      <c r="V28">
        <v>4.2220189748077017E-3</v>
      </c>
      <c r="W28">
        <v>4.0043488645047018E-2</v>
      </c>
      <c r="X28">
        <v>1.8913990942011319E-3</v>
      </c>
      <c r="Y28">
        <v>7.7137161098110914E-3</v>
      </c>
      <c r="Z28">
        <v>3.5668319762153758E-3</v>
      </c>
      <c r="AA28">
        <v>3.5796317478981729E-3</v>
      </c>
      <c r="AB28">
        <v>4.2798815319350465E-3</v>
      </c>
      <c r="AC28">
        <v>1.3782190564195003E-2</v>
      </c>
      <c r="AD28">
        <v>0.15177614540456472</v>
      </c>
      <c r="AE28">
        <v>0.18140854004172119</v>
      </c>
      <c r="AF28">
        <v>8.073647938993285E-2</v>
      </c>
      <c r="AG28">
        <v>3.2884831504322351E-2</v>
      </c>
      <c r="AH28">
        <v>3.9305183675706255E-2</v>
      </c>
      <c r="AI28">
        <v>1.7492903867818786E-2</v>
      </c>
      <c r="AJ28">
        <v>2.5296024234094123E-3</v>
      </c>
      <c r="AK28">
        <v>3.0234756673620197E-3</v>
      </c>
      <c r="AL28">
        <v>1.3456079898322142E-3</v>
      </c>
      <c r="AN28">
        <v>0.22597739418917534</v>
      </c>
      <c r="AO28">
        <v>2.6936924336780094E-2</v>
      </c>
      <c r="AP28">
        <v>0.255481661794633</v>
      </c>
      <c r="AQ28">
        <v>1.206732480245919E-2</v>
      </c>
      <c r="AR28">
        <v>4.921431865778076E-2</v>
      </c>
      <c r="AS28">
        <v>2.2756762496477765E-2</v>
      </c>
      <c r="AT28">
        <v>2.2838426383685485E-2</v>
      </c>
      <c r="AU28">
        <v>2.730609352634843E-2</v>
      </c>
      <c r="AV28">
        <v>8.7931822817000599E-2</v>
      </c>
      <c r="AW28">
        <v>0.9683477429366848</v>
      </c>
      <c r="AX28">
        <v>1.1574055318811429</v>
      </c>
      <c r="AY28">
        <v>0.51510721517865299</v>
      </c>
      <c r="AZ28">
        <v>0.20980867763628167</v>
      </c>
      <c r="BA28">
        <v>0.25077119857424762</v>
      </c>
      <c r="BB28">
        <v>0.11160656328870816</v>
      </c>
      <c r="BC28">
        <v>1.613912904894475E-2</v>
      </c>
      <c r="BD28">
        <v>1.9290092198019051E-2</v>
      </c>
      <c r="BE28">
        <v>8.5851202529775503E-3</v>
      </c>
      <c r="BG28">
        <v>1.9930987963686413E-4</v>
      </c>
      <c r="BH28">
        <v>2.3758107162066437E-5</v>
      </c>
      <c r="BI28">
        <v>2.2533235877163452E-4</v>
      </c>
      <c r="BJ28">
        <v>1.0643263953666283E-5</v>
      </c>
      <c r="BK28">
        <v>4.340655384264282E-5</v>
      </c>
      <c r="BL28">
        <v>2.0071244782567508E-5</v>
      </c>
      <c r="BM28">
        <v>2.0143271542538126E-5</v>
      </c>
      <c r="BN28">
        <v>2.4083710822567571E-5</v>
      </c>
      <c r="BO28">
        <v>7.755501865480826E-5</v>
      </c>
      <c r="BP28">
        <v>8.5407335890319222E-4</v>
      </c>
      <c r="BQ28">
        <v>1.0208205032099682E-3</v>
      </c>
      <c r="BR28">
        <v>4.5431958991168619E-4</v>
      </c>
      <c r="BS28">
        <v>1.8504922776235827E-4</v>
      </c>
      <c r="BT28">
        <v>2.2117777569549311E-4</v>
      </c>
      <c r="BU28">
        <v>9.8435911147532018E-5</v>
      </c>
      <c r="BV28">
        <v>1.4234555981719872E-5</v>
      </c>
      <c r="BW28">
        <v>1.7013675053499469E-5</v>
      </c>
      <c r="BX28">
        <v>7.5719931651947712E-6</v>
      </c>
      <c r="BZ28">
        <v>0.11990407553994656</v>
      </c>
      <c r="CA28">
        <v>1.4292788099801092E-2</v>
      </c>
      <c r="CB28">
        <v>0.1355591013198883</v>
      </c>
      <c r="CC28">
        <v>6.4029476482406799E-3</v>
      </c>
      <c r="CD28">
        <v>2.6113219878310345E-2</v>
      </c>
      <c r="CE28">
        <v>1.2074785529821806E-2</v>
      </c>
      <c r="CF28">
        <v>1.2118116558289385E-2</v>
      </c>
      <c r="CG28">
        <v>1.4488670039903322E-2</v>
      </c>
      <c r="CH28">
        <v>4.6656808143333665E-2</v>
      </c>
      <c r="CI28">
        <v>0.51380732720909839</v>
      </c>
      <c r="CJ28">
        <v>0.61412178338888135</v>
      </c>
      <c r="CK28">
        <v>0.27331696013915396</v>
      </c>
      <c r="CL28">
        <v>0.11132492089530462</v>
      </c>
      <c r="CM28">
        <v>0.13305971973425762</v>
      </c>
      <c r="CN28">
        <v>5.9218674696816694E-2</v>
      </c>
      <c r="CO28">
        <v>8.5634554534849729E-3</v>
      </c>
      <c r="CP28">
        <v>1.0235363056481357E-2</v>
      </c>
      <c r="CQ28">
        <v>4.5552826689858996E-3</v>
      </c>
      <c r="CS28" t="s">
        <v>1711</v>
      </c>
      <c r="CT28">
        <v>2</v>
      </c>
      <c r="CU28">
        <v>3</v>
      </c>
      <c r="CV28">
        <v>4.666666666666667</v>
      </c>
      <c r="CY28" t="s">
        <v>1711</v>
      </c>
      <c r="CZ28">
        <v>801.24242419999996</v>
      </c>
      <c r="DA28">
        <v>374.18294271249999</v>
      </c>
      <c r="DB28">
        <v>105.37698413333334</v>
      </c>
      <c r="DD28" t="s">
        <v>1711</v>
      </c>
      <c r="DE28">
        <v>871.81818181818187</v>
      </c>
      <c r="DF28">
        <v>735</v>
      </c>
      <c r="DG28">
        <v>330</v>
      </c>
      <c r="DI28" t="s">
        <v>1711</v>
      </c>
      <c r="DJ28">
        <v>1003.4036902999999</v>
      </c>
      <c r="DK28">
        <v>716.80085938874993</v>
      </c>
      <c r="DL28">
        <v>987.43447885833348</v>
      </c>
    </row>
    <row r="29" spans="2:116">
      <c r="B29">
        <v>5.6159211935315504E-4</v>
      </c>
      <c r="C29">
        <v>1.7269032005202779E-5</v>
      </c>
      <c r="D29">
        <v>8.7080403095045214E-4</v>
      </c>
      <c r="E29">
        <v>6.7012069748854832E-5</v>
      </c>
      <c r="F29">
        <v>9.9612536113162569E-6</v>
      </c>
      <c r="G29">
        <v>3.7454313578549124E-5</v>
      </c>
      <c r="H29">
        <v>8.0183858880334083E-5</v>
      </c>
      <c r="I29">
        <v>5.23913710011841E-5</v>
      </c>
      <c r="J29">
        <v>1.8288137175568551E-4</v>
      </c>
      <c r="K29">
        <v>1.7748155442507355E-3</v>
      </c>
      <c r="L29">
        <v>3.4501108199313469E-3</v>
      </c>
      <c r="M29">
        <v>1.0254002701156126E-4</v>
      </c>
      <c r="N29">
        <v>2.4809249543289853E-4</v>
      </c>
      <c r="O29">
        <v>4.8227355547427418E-4</v>
      </c>
      <c r="P29">
        <v>1.4333552162906414E-5</v>
      </c>
      <c r="Q29">
        <v>1.9084038110222971E-5</v>
      </c>
      <c r="R29">
        <v>3.7097965805713407E-5</v>
      </c>
      <c r="S29">
        <v>1.1025809356081856E-6</v>
      </c>
      <c r="U29">
        <v>0.3750832324163027</v>
      </c>
      <c r="V29">
        <v>1.1533859044661561E-2</v>
      </c>
      <c r="W29">
        <v>0.58160358643609356</v>
      </c>
      <c r="X29">
        <v>4.4756866889902144E-2</v>
      </c>
      <c r="Y29">
        <v>6.6530477809313999E-3</v>
      </c>
      <c r="Z29">
        <v>2.5015459656302062E-2</v>
      </c>
      <c r="AA29">
        <v>5.3554207653571835E-2</v>
      </c>
      <c r="AB29">
        <v>3.4991810085369696E-2</v>
      </c>
      <c r="AC29">
        <v>0.12214511867769616</v>
      </c>
      <c r="AD29">
        <v>1.1853862052890387</v>
      </c>
      <c r="AE29">
        <v>2.3043035575798978</v>
      </c>
      <c r="AF29">
        <v>6.8485727377818315E-2</v>
      </c>
      <c r="AG29">
        <v>0.16569914697588711</v>
      </c>
      <c r="AH29">
        <v>0.32210694890901792</v>
      </c>
      <c r="AI29">
        <v>9.573273719479981E-3</v>
      </c>
      <c r="AJ29">
        <v>1.2746088228914397E-2</v>
      </c>
      <c r="AK29">
        <v>2.4777457608386001E-2</v>
      </c>
      <c r="AL29">
        <v>7.3640567072922919E-4</v>
      </c>
      <c r="AN29">
        <v>0.84527881125950088</v>
      </c>
      <c r="AO29">
        <v>2.5992435331487831E-2</v>
      </c>
      <c r="AP29">
        <v>1.3106882571101459</v>
      </c>
      <c r="AQ29">
        <v>0.10086302977789914</v>
      </c>
      <c r="AR29">
        <v>1.4993153075093114E-2</v>
      </c>
      <c r="AS29">
        <v>5.6374255562350109E-2</v>
      </c>
      <c r="AT29">
        <v>0.12068851143181127</v>
      </c>
      <c r="AU29">
        <v>7.8856725858518911E-2</v>
      </c>
      <c r="AV29">
        <v>0.27526338634738223</v>
      </c>
      <c r="AW29">
        <v>2.6713586636099893</v>
      </c>
      <c r="AX29">
        <v>5.1929246727039686</v>
      </c>
      <c r="AY29">
        <v>0.1543378355071689</v>
      </c>
      <c r="AZ29">
        <v>0.37341572717128885</v>
      </c>
      <c r="BA29">
        <v>0.72589269618442553</v>
      </c>
      <c r="BB29">
        <v>2.1574106038636517E-2</v>
      </c>
      <c r="BC29">
        <v>2.8724286705483763E-2</v>
      </c>
      <c r="BD29">
        <v>5.5837899706494283E-2</v>
      </c>
      <c r="BE29">
        <v>1.6595466183566548E-3</v>
      </c>
      <c r="BG29">
        <v>6.8186216594006126E-3</v>
      </c>
      <c r="BH29">
        <v>2.0967351857284662E-4</v>
      </c>
      <c r="BI29">
        <v>1.0572946132811073E-2</v>
      </c>
      <c r="BJ29">
        <v>8.1363312355077304E-4</v>
      </c>
      <c r="BK29">
        <v>1.2094546431160139E-4</v>
      </c>
      <c r="BL29">
        <v>4.5475494581162122E-4</v>
      </c>
      <c r="BM29">
        <v>9.7355959610955769E-4</v>
      </c>
      <c r="BN29">
        <v>6.361145834557553E-4</v>
      </c>
      <c r="BO29">
        <v>2.2204707644233202E-3</v>
      </c>
      <c r="BP29">
        <v>2.154908392483831E-2</v>
      </c>
      <c r="BQ29">
        <v>4.188983348130404E-2</v>
      </c>
      <c r="BR29">
        <v>1.2449990394129405E-3</v>
      </c>
      <c r="BS29">
        <v>3.0122375378806242E-3</v>
      </c>
      <c r="BT29">
        <v>5.8555681210424992E-3</v>
      </c>
      <c r="BU29">
        <v>1.7403212378890568E-4</v>
      </c>
      <c r="BV29">
        <v>2.3171057983697115E-4</v>
      </c>
      <c r="BW29">
        <v>4.5042831700326918E-4</v>
      </c>
      <c r="BX29">
        <v>1.3387086445300434E-5</v>
      </c>
      <c r="BZ29">
        <v>0.17919374463852814</v>
      </c>
      <c r="CA29">
        <v>5.5102313665995545E-3</v>
      </c>
      <c r="CB29">
        <v>0.27785759410596261</v>
      </c>
      <c r="CC29">
        <v>2.1382322330495973E-2</v>
      </c>
      <c r="CD29">
        <v>3.1784533193980496E-3</v>
      </c>
      <c r="CE29">
        <v>1.1950984480936667E-2</v>
      </c>
      <c r="CF29">
        <v>2.558519864716766E-2</v>
      </c>
      <c r="CG29">
        <v>1.6717125531002748E-2</v>
      </c>
      <c r="CH29">
        <v>5.8354091341734075E-2</v>
      </c>
      <c r="CI29">
        <v>0.56631108674258479</v>
      </c>
      <c r="CJ29">
        <v>1.1008670811718135</v>
      </c>
      <c r="CK29">
        <v>3.2718641844015496E-2</v>
      </c>
      <c r="CL29">
        <v>7.9161764813479585E-2</v>
      </c>
      <c r="CM29">
        <v>0.15388464575519972</v>
      </c>
      <c r="CN29">
        <v>4.5735735910989407E-3</v>
      </c>
      <c r="CO29">
        <v>6.0893665241138163E-3</v>
      </c>
      <c r="CP29">
        <v>1.1837280442707673E-2</v>
      </c>
      <c r="CQ29">
        <v>3.5181335316145692E-4</v>
      </c>
      <c r="CS29" t="s">
        <v>1713</v>
      </c>
      <c r="CT29">
        <v>3</v>
      </c>
      <c r="CU29">
        <v>3.5</v>
      </c>
      <c r="CV29">
        <v>2.2200843322399999</v>
      </c>
      <c r="CY29" t="s">
        <v>1713</v>
      </c>
      <c r="CZ29">
        <v>768.88753040540439</v>
      </c>
      <c r="DA29">
        <v>357.177734375</v>
      </c>
      <c r="DB29">
        <v>139.33333333333334</v>
      </c>
      <c r="DD29" t="s">
        <v>1713</v>
      </c>
      <c r="DE29">
        <v>877.43578424952159</v>
      </c>
      <c r="DF29">
        <v>1014.0694444166667</v>
      </c>
      <c r="DG29">
        <v>1031.9444444166668</v>
      </c>
      <c r="DI29" t="s">
        <v>1713</v>
      </c>
      <c r="DJ29">
        <v>981.38632252849891</v>
      </c>
      <c r="DK29">
        <v>811.66342873849999</v>
      </c>
      <c r="DL29">
        <v>912.70147638291689</v>
      </c>
    </row>
    <row r="30" spans="2:116"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>
        <v>1.1928424188383111E-4</v>
      </c>
      <c r="V30">
        <v>7.6141266223481427E-7</v>
      </c>
      <c r="W30">
        <v>1.1254892540807566E-4</v>
      </c>
      <c r="X30">
        <v>1.328891579976055E-5</v>
      </c>
      <c r="Y30">
        <v>1.965957220159907E-5</v>
      </c>
      <c r="Z30">
        <v>4.4821548145847194E-6</v>
      </c>
      <c r="AA30">
        <v>5.7556781987464517E-6</v>
      </c>
      <c r="AB30">
        <v>4.8597689813516123E-6</v>
      </c>
      <c r="AC30">
        <v>5.7796060704510375E-5</v>
      </c>
      <c r="AD30">
        <v>2.0203285917652948E-4</v>
      </c>
      <c r="AE30">
        <v>2.2935726764538293E-4</v>
      </c>
      <c r="AF30">
        <v>4.2084786547659E-5</v>
      </c>
      <c r="AG30">
        <v>3.2889070098504797E-5</v>
      </c>
      <c r="AH30">
        <v>3.7337229616690237E-5</v>
      </c>
      <c r="AI30">
        <v>6.8510117635723958E-6</v>
      </c>
      <c r="AJ30">
        <v>4.6984385855006857E-6</v>
      </c>
      <c r="AK30">
        <v>5.333889945241463E-6</v>
      </c>
      <c r="AL30">
        <v>9.78715966224628E-7</v>
      </c>
      <c r="AN30">
        <v>1.0918172809357312</v>
      </c>
      <c r="AO30">
        <v>6.9692650883497491E-3</v>
      </c>
      <c r="AP30">
        <v>1.0301684427936182</v>
      </c>
      <c r="AQ30">
        <v>0.1216344060702383</v>
      </c>
      <c r="AR30">
        <v>0.17994548421922862</v>
      </c>
      <c r="AS30">
        <v>4.1025486729074995E-2</v>
      </c>
      <c r="AT30">
        <v>5.2682138240996178E-2</v>
      </c>
      <c r="AU30">
        <v>4.448181646962663E-2</v>
      </c>
      <c r="AV30">
        <v>0.52901151778832323</v>
      </c>
      <c r="AW30">
        <v>1.8492213513048259</v>
      </c>
      <c r="AX30">
        <v>2.0993236354497418</v>
      </c>
      <c r="AY30">
        <v>0.38520509072752901</v>
      </c>
      <c r="AZ30">
        <v>0.30103603393334372</v>
      </c>
      <c r="BA30">
        <v>0.34175035925926028</v>
      </c>
      <c r="BB30">
        <v>6.2707805467272171E-2</v>
      </c>
      <c r="BC30">
        <v>4.3005147704763394E-2</v>
      </c>
      <c r="BD30">
        <v>4.8821479894180043E-2</v>
      </c>
      <c r="BE30">
        <v>8.9582579238960246E-3</v>
      </c>
      <c r="BG30">
        <v>0.65703894292163434</v>
      </c>
      <c r="BH30">
        <v>4.1939971518544896E-3</v>
      </c>
      <c r="BI30">
        <v>0.61993961489989258</v>
      </c>
      <c r="BJ30">
        <v>7.319772546446307E-2</v>
      </c>
      <c r="BK30">
        <v>0.10828844056543485</v>
      </c>
      <c r="BL30">
        <v>2.4688510526427246E-2</v>
      </c>
      <c r="BM30">
        <v>3.1703305145573228E-2</v>
      </c>
      <c r="BN30">
        <v>2.676847690795801E-2</v>
      </c>
      <c r="BO30">
        <v>0.31835104143352472</v>
      </c>
      <c r="BP30">
        <v>1.1128331297780214</v>
      </c>
      <c r="BQ30">
        <v>1.2633408596575368</v>
      </c>
      <c r="BR30">
        <v>0.23181053280521038</v>
      </c>
      <c r="BS30">
        <v>0.18115888159177093</v>
      </c>
      <c r="BT30">
        <v>0.20566013994425014</v>
      </c>
      <c r="BU30">
        <v>3.7736598363638907E-2</v>
      </c>
      <c r="BV30">
        <v>2.587984022739585E-2</v>
      </c>
      <c r="BW30">
        <v>2.9380019992035739E-2</v>
      </c>
      <c r="BX30">
        <v>5.3909426233769864E-3</v>
      </c>
      <c r="BZ30">
        <v>0.76037077298615463</v>
      </c>
      <c r="CA30">
        <v>4.8535827147123661E-3</v>
      </c>
      <c r="CB30">
        <v>0.71743687229570008</v>
      </c>
      <c r="CC30">
        <v>8.4709455492473648E-2</v>
      </c>
      <c r="CD30">
        <v>0.12531885080063765</v>
      </c>
      <c r="CE30">
        <v>2.8571246856969486E-2</v>
      </c>
      <c r="CF30">
        <v>3.6689250918009328E-2</v>
      </c>
      <c r="CG30">
        <v>3.0978327384460224E-2</v>
      </c>
      <c r="CH30">
        <v>0.36841777806864007</v>
      </c>
      <c r="CI30">
        <v>1.2878472367730551</v>
      </c>
      <c r="CJ30">
        <v>1.4620251605350687</v>
      </c>
      <c r="CK30">
        <v>0.26826713380435518</v>
      </c>
      <c r="CL30">
        <v>0.20964955017235781</v>
      </c>
      <c r="CM30">
        <v>0.23800409590105767</v>
      </c>
      <c r="CN30">
        <v>4.3671393875127598E-2</v>
      </c>
      <c r="CO30">
        <v>2.9949935738908261E-2</v>
      </c>
      <c r="CP30">
        <v>3.4000585128722526E-2</v>
      </c>
      <c r="CQ30">
        <v>6.2387705535896561E-3</v>
      </c>
      <c r="CS30" t="s">
        <v>1721</v>
      </c>
      <c r="CT30">
        <v>5</v>
      </c>
      <c r="CU30">
        <v>3.5</v>
      </c>
      <c r="CV30">
        <v>2.2200843322399999</v>
      </c>
      <c r="CY30" t="s">
        <v>1721</v>
      </c>
      <c r="CZ30">
        <v>313.57530864444448</v>
      </c>
      <c r="DA30">
        <v>270.34413194444448</v>
      </c>
      <c r="DB30">
        <v>204.77777777777777</v>
      </c>
      <c r="DD30" t="s">
        <v>1721</v>
      </c>
      <c r="DE30">
        <v>644.95000000000005</v>
      </c>
      <c r="DF30">
        <v>720.34152777777786</v>
      </c>
      <c r="DG30">
        <v>928</v>
      </c>
      <c r="DI30" t="s">
        <v>1721</v>
      </c>
      <c r="DJ30">
        <v>680.2747736722223</v>
      </c>
      <c r="DK30">
        <v>514.1744444472223</v>
      </c>
      <c r="DL30">
        <v>704.1250477391668</v>
      </c>
    </row>
    <row r="31" spans="2:116"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>
        <v>4.4043179501313923E-2</v>
      </c>
      <c r="V31">
        <v>4.9657906569093796E-3</v>
      </c>
      <c r="W31">
        <v>4.4439578059376162E-3</v>
      </c>
      <c r="X31">
        <v>2.0766050043604435E-3</v>
      </c>
      <c r="Y31">
        <v>9.0765848662029674E-3</v>
      </c>
      <c r="Z31">
        <v>5.020271953421666E-3</v>
      </c>
      <c r="AA31">
        <v>5.2760548770852305E-3</v>
      </c>
      <c r="AB31">
        <v>6.3081600064508218E-3</v>
      </c>
      <c r="AC31">
        <v>1.8223336594982875E-2</v>
      </c>
      <c r="AD31">
        <v>4.7486520885974041E-2</v>
      </c>
      <c r="AE31">
        <v>4.6479237524448963E-2</v>
      </c>
      <c r="AF31">
        <v>3.0753042725411741E-3</v>
      </c>
      <c r="AG31">
        <v>1.9913702307021369E-2</v>
      </c>
      <c r="AH31">
        <v>1.9491293155414081E-2</v>
      </c>
      <c r="AI31">
        <v>1.289643727194686E-3</v>
      </c>
      <c r="AJ31">
        <v>1.5318232543862595E-3</v>
      </c>
      <c r="AK31">
        <v>1.4993302427241603E-3</v>
      </c>
      <c r="AL31">
        <v>9.9203363630360461E-5</v>
      </c>
      <c r="AN31">
        <v>0.19968129200599238</v>
      </c>
      <c r="AO31">
        <v>2.2513712802532098E-2</v>
      </c>
      <c r="AP31">
        <v>2.0147846871120319E-2</v>
      </c>
      <c r="AQ31">
        <v>9.4148327834604317E-3</v>
      </c>
      <c r="AR31">
        <v>4.1151075231327862E-2</v>
      </c>
      <c r="AS31">
        <v>2.2760718032420427E-2</v>
      </c>
      <c r="AT31">
        <v>2.3920376922821084E-2</v>
      </c>
      <c r="AU31">
        <v>2.8599695901406291E-2</v>
      </c>
      <c r="AV31">
        <v>8.2620270315355099E-2</v>
      </c>
      <c r="AW31">
        <v>0.21529258220555944</v>
      </c>
      <c r="AX31">
        <v>0.21072579921389403</v>
      </c>
      <c r="AY31">
        <v>1.3942697539223992E-2</v>
      </c>
      <c r="AZ31">
        <v>9.0283986086202334E-2</v>
      </c>
      <c r="BA31">
        <v>8.8368883541310408E-2</v>
      </c>
      <c r="BB31">
        <v>5.8469376777390931E-3</v>
      </c>
      <c r="BC31">
        <v>6.9449220066309502E-3</v>
      </c>
      <c r="BD31">
        <v>6.7976064262546473E-3</v>
      </c>
      <c r="BE31">
        <v>4.497644367491611E-4</v>
      </c>
      <c r="BG31">
        <v>2.1081708666667205E-2</v>
      </c>
      <c r="BH31">
        <v>2.37692539716617E-3</v>
      </c>
      <c r="BI31">
        <v>2.1271448803768475E-3</v>
      </c>
      <c r="BJ31">
        <v>9.939877686706072E-4</v>
      </c>
      <c r="BK31">
        <v>4.3445981876004897E-3</v>
      </c>
      <c r="BL31">
        <v>2.4030034150081848E-3</v>
      </c>
      <c r="BM31">
        <v>2.5254364713778498E-3</v>
      </c>
      <c r="BN31">
        <v>3.0194639211901225E-3</v>
      </c>
      <c r="BO31">
        <v>8.722782446226051E-3</v>
      </c>
      <c r="BP31">
        <v>2.2729898482507307E-2</v>
      </c>
      <c r="BQ31">
        <v>2.2247752220296162E-2</v>
      </c>
      <c r="BR31">
        <v>1.4720251686900995E-3</v>
      </c>
      <c r="BS31">
        <v>9.5318929120191912E-3</v>
      </c>
      <c r="BT31">
        <v>9.3297025439951654E-3</v>
      </c>
      <c r="BU31">
        <v>6.1730087719262235E-4</v>
      </c>
      <c r="BV31">
        <v>7.3322253169378411E-4</v>
      </c>
      <c r="BW31">
        <v>7.1766942646116661E-4</v>
      </c>
      <c r="BX31">
        <v>4.7484682860970956E-5</v>
      </c>
      <c r="BZ31">
        <v>6.3125991307218202E-2</v>
      </c>
      <c r="CA31">
        <v>7.117343965418646E-3</v>
      </c>
      <c r="CB31">
        <v>6.3694139479392835E-3</v>
      </c>
      <c r="CC31">
        <v>2.9763461888547916E-3</v>
      </c>
      <c r="CD31">
        <v>1.3009242835115111E-2</v>
      </c>
      <c r="CE31">
        <v>7.1954306496449291E-3</v>
      </c>
      <c r="CF31">
        <v>7.5620379381863782E-3</v>
      </c>
      <c r="CG31">
        <v>9.0413284926415573E-3</v>
      </c>
      <c r="CH31">
        <v>2.6119054085300134E-2</v>
      </c>
      <c r="CI31">
        <v>6.8061246681080462E-2</v>
      </c>
      <c r="CJ31">
        <v>6.6617532547734545E-2</v>
      </c>
      <c r="CK31">
        <v>4.4077569551874366E-3</v>
      </c>
      <c r="CL31">
        <v>2.8541813124324057E-2</v>
      </c>
      <c r="CM31">
        <v>2.7936384616791907E-2</v>
      </c>
      <c r="CN31">
        <v>1.8484142070140863E-3</v>
      </c>
      <c r="CO31">
        <v>2.1955240864864663E-3</v>
      </c>
      <c r="CP31">
        <v>2.1489526628301471E-3</v>
      </c>
      <c r="CQ31">
        <v>1.421857082318528E-4</v>
      </c>
      <c r="CS31" t="s">
        <v>1715</v>
      </c>
      <c r="CT31">
        <v>3</v>
      </c>
      <c r="CU31">
        <v>3.5</v>
      </c>
      <c r="CV31">
        <v>2.2200843322399999</v>
      </c>
      <c r="CY31" t="s">
        <v>1715</v>
      </c>
      <c r="CZ31">
        <v>876.09090909090924</v>
      </c>
      <c r="DA31">
        <v>389.6484375</v>
      </c>
      <c r="DB31">
        <v>152</v>
      </c>
      <c r="DD31" t="s">
        <v>1715</v>
      </c>
      <c r="DE31">
        <v>881.36363636363637</v>
      </c>
      <c r="DF31">
        <v>975.5</v>
      </c>
      <c r="DG31">
        <v>995</v>
      </c>
      <c r="DI31" t="s">
        <v>1715</v>
      </c>
      <c r="DJ31">
        <v>1012.0526869272727</v>
      </c>
      <c r="DK31">
        <v>754.693437442</v>
      </c>
      <c r="DL31">
        <v>864.91676214500023</v>
      </c>
    </row>
    <row r="32" spans="2:116"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>
        <v>8.4360655405151572E-2</v>
      </c>
      <c r="V32">
        <v>2.3709386846122492E-3</v>
      </c>
      <c r="W32">
        <v>5.9800774501777225E-2</v>
      </c>
      <c r="X32">
        <v>7.9232538677920603E-3</v>
      </c>
      <c r="Y32">
        <v>5.7758519279922501E-3</v>
      </c>
      <c r="Z32">
        <v>6.5987872108431642E-3</v>
      </c>
      <c r="AA32">
        <v>2.129042150272993E-4</v>
      </c>
      <c r="AB32">
        <v>1.3910958979734047E-4</v>
      </c>
      <c r="AC32">
        <v>2.4264229155303768E-2</v>
      </c>
      <c r="AD32">
        <v>0.11351875367457234</v>
      </c>
      <c r="AE32">
        <v>0.16660324743700874</v>
      </c>
      <c r="AF32">
        <v>6.3100062897146897E-3</v>
      </c>
      <c r="AG32">
        <v>3.2433929621306389E-2</v>
      </c>
      <c r="AH32">
        <v>4.7600927839145352E-2</v>
      </c>
      <c r="AI32">
        <v>1.8028589399184827E-3</v>
      </c>
      <c r="AJ32">
        <v>3.2433929621306385E-3</v>
      </c>
      <c r="AK32">
        <v>4.7600927839145362E-3</v>
      </c>
      <c r="AL32">
        <v>1.8028589399184827E-4</v>
      </c>
      <c r="AN32">
        <v>3.1676022321937496E-2</v>
      </c>
      <c r="AO32">
        <v>8.9024802305099878E-4</v>
      </c>
      <c r="AP32">
        <v>2.2454195725366208E-2</v>
      </c>
      <c r="AQ32">
        <v>2.9750499824024923E-3</v>
      </c>
      <c r="AR32">
        <v>2.1687362873204497E-3</v>
      </c>
      <c r="AS32">
        <v>2.477734792179193E-3</v>
      </c>
      <c r="AT32">
        <v>7.9941989962627606E-5</v>
      </c>
      <c r="AU32">
        <v>5.2233336150053688E-5</v>
      </c>
      <c r="AV32">
        <v>9.1108142848908419E-3</v>
      </c>
      <c r="AW32">
        <v>4.26244030239563E-2</v>
      </c>
      <c r="AX32">
        <v>6.2556747092314555E-2</v>
      </c>
      <c r="AY32">
        <v>2.3693023616832036E-3</v>
      </c>
      <c r="AZ32">
        <v>1.2178400863987516E-2</v>
      </c>
      <c r="BA32">
        <v>1.7873356312089871E-2</v>
      </c>
      <c r="BB32">
        <v>6.7694353190948667E-4</v>
      </c>
      <c r="BC32">
        <v>1.2178400863987514E-3</v>
      </c>
      <c r="BD32">
        <v>1.7873356312089873E-3</v>
      </c>
      <c r="BE32">
        <v>6.7694353190948662E-5</v>
      </c>
      <c r="BG32">
        <v>2.2282265030415102E-3</v>
      </c>
      <c r="BH32">
        <v>6.2623842699742452E-5</v>
      </c>
      <c r="BI32">
        <v>1.5795238906967043E-3</v>
      </c>
      <c r="BJ32">
        <v>2.0927770385082038E-4</v>
      </c>
      <c r="BK32">
        <v>1.5255815974622952E-4</v>
      </c>
      <c r="BL32">
        <v>1.742944324047323E-4</v>
      </c>
      <c r="BM32">
        <v>5.6234605131352168E-6</v>
      </c>
      <c r="BN32">
        <v>3.674315631202865E-6</v>
      </c>
      <c r="BO32">
        <v>6.4089353289233412E-4</v>
      </c>
      <c r="BP32">
        <v>2.998382294626845E-3</v>
      </c>
      <c r="BQ32">
        <v>4.4005083844957408E-3</v>
      </c>
      <c r="BR32">
        <v>1.6666683279753538E-4</v>
      </c>
      <c r="BS32">
        <v>8.5668065560767E-4</v>
      </c>
      <c r="BT32">
        <v>1.2572881098559259E-3</v>
      </c>
      <c r="BU32">
        <v>4.761909508501011E-5</v>
      </c>
      <c r="BV32">
        <v>8.5668065560767E-5</v>
      </c>
      <c r="BW32">
        <v>1.2572881098559259E-4</v>
      </c>
      <c r="BX32">
        <v>4.761909508501011E-6</v>
      </c>
      <c r="BZ32">
        <v>5.8825179680295867E-2</v>
      </c>
      <c r="CA32">
        <v>1.6532694472732011E-3</v>
      </c>
      <c r="CB32">
        <v>4.1699430714392999E-2</v>
      </c>
      <c r="CC32">
        <v>5.5249313816616583E-3</v>
      </c>
      <c r="CD32">
        <v>4.0275354173004603E-3</v>
      </c>
      <c r="CE32">
        <v>4.6013730154849325E-3</v>
      </c>
      <c r="CF32">
        <v>1.4845935754676973E-4</v>
      </c>
      <c r="CG32">
        <v>9.7001932663755649E-5</v>
      </c>
      <c r="CH32">
        <v>1.691958926835762E-2</v>
      </c>
      <c r="CI32">
        <v>7.9157292578148714E-2</v>
      </c>
      <c r="CJ32">
        <v>0.11617342135068756</v>
      </c>
      <c r="CK32">
        <v>4.4000043858549347E-3</v>
      </c>
      <c r="CL32">
        <v>2.2616369308042492E-2</v>
      </c>
      <c r="CM32">
        <v>3.3192406100196449E-2</v>
      </c>
      <c r="CN32">
        <v>1.257144110244267E-3</v>
      </c>
      <c r="CO32">
        <v>2.2616369308042492E-3</v>
      </c>
      <c r="CP32">
        <v>3.3192406100196448E-3</v>
      </c>
      <c r="CQ32">
        <v>1.257144110244267E-4</v>
      </c>
      <c r="CS32" t="s">
        <v>1717</v>
      </c>
      <c r="CT32">
        <v>3</v>
      </c>
      <c r="CU32">
        <v>3.5</v>
      </c>
      <c r="CV32">
        <v>2.2200843322399999</v>
      </c>
      <c r="CY32" t="s">
        <v>1717</v>
      </c>
      <c r="CZ32">
        <v>876.09090909090924</v>
      </c>
      <c r="DA32">
        <v>389.6484375</v>
      </c>
      <c r="DB32">
        <v>152</v>
      </c>
      <c r="DD32" t="s">
        <v>1717</v>
      </c>
      <c r="DE32">
        <v>881.36363636363637</v>
      </c>
      <c r="DF32">
        <v>975.5</v>
      </c>
      <c r="DG32">
        <v>995</v>
      </c>
      <c r="DI32" t="s">
        <v>1717</v>
      </c>
      <c r="DJ32">
        <v>1012.0526869272727</v>
      </c>
      <c r="DK32">
        <v>754.693437442</v>
      </c>
      <c r="DL32">
        <v>864.91676214500023</v>
      </c>
    </row>
    <row r="33" spans="1:116">
      <c r="B33">
        <v>6.2809946031305288E-4</v>
      </c>
      <c r="C33">
        <v>8.1963306793434386E-4</v>
      </c>
      <c r="D33">
        <v>6.3687877582674579E-2</v>
      </c>
      <c r="E33">
        <v>1.3873101818228217E-3</v>
      </c>
      <c r="F33">
        <v>8.1150013880434552E-3</v>
      </c>
      <c r="G33">
        <v>4.0185370012324369E-3</v>
      </c>
      <c r="H33">
        <v>1.1791055422144517E-2</v>
      </c>
      <c r="I33">
        <v>4.87276499546478E-3</v>
      </c>
      <c r="J33">
        <v>1.3703772227529538E-2</v>
      </c>
      <c r="K33">
        <v>1.7687294241944422E-2</v>
      </c>
      <c r="L33">
        <v>3.6184297549780788E-2</v>
      </c>
      <c r="M33">
        <v>9.3259154212549031E-2</v>
      </c>
      <c r="N33">
        <v>7.2059346911625428E-3</v>
      </c>
      <c r="O33">
        <v>1.4741750853614394E-2</v>
      </c>
      <c r="P33">
        <v>3.7994470234742186E-2</v>
      </c>
      <c r="Q33">
        <v>6.5508497192386746E-4</v>
      </c>
      <c r="R33">
        <v>1.3401591685103995E-3</v>
      </c>
      <c r="S33">
        <v>3.4540427486129269E-3</v>
      </c>
      <c r="U33">
        <v>3.2670985990346138E-2</v>
      </c>
      <c r="V33">
        <v>4.2633726299272354E-2</v>
      </c>
      <c r="W33">
        <v>3.312764757386307</v>
      </c>
      <c r="X33">
        <v>7.2161806176377699E-2</v>
      </c>
      <c r="Y33">
        <v>0.42210686907494782</v>
      </c>
      <c r="Z33">
        <v>0.20902671370473097</v>
      </c>
      <c r="AA33">
        <v>0.61331911719248577</v>
      </c>
      <c r="AB33">
        <v>0.25345991671722268</v>
      </c>
      <c r="AC33">
        <v>0.71281027727259105</v>
      </c>
      <c r="AD33">
        <v>0.92001566455364026</v>
      </c>
      <c r="AE33">
        <v>1.882148852237816</v>
      </c>
      <c r="AF33">
        <v>4.85093319333712</v>
      </c>
      <c r="AG33">
        <v>0.37482119667000163</v>
      </c>
      <c r="AH33">
        <v>0.76680138424503619</v>
      </c>
      <c r="AI33">
        <v>1.9763061158040114</v>
      </c>
      <c r="AJ33">
        <v>3.407465424272741E-2</v>
      </c>
      <c r="AK33">
        <v>6.9709216749548747E-2</v>
      </c>
      <c r="AL33">
        <v>0.17966419234581926</v>
      </c>
      <c r="AN33">
        <v>1.8599561804859534E-2</v>
      </c>
      <c r="AO33">
        <v>2.4271340556085253E-2</v>
      </c>
      <c r="AP33">
        <v>1.8859538817767501</v>
      </c>
      <c r="AQ33">
        <v>4.1081648846607442E-2</v>
      </c>
      <c r="AR33">
        <v>0.240305046255265</v>
      </c>
      <c r="AS33">
        <v>0.11899871285080346</v>
      </c>
      <c r="AT33">
        <v>0.34916200048857687</v>
      </c>
      <c r="AU33">
        <v>0.14429449381875198</v>
      </c>
      <c r="AV33">
        <v>0.40580222498299184</v>
      </c>
      <c r="AW33">
        <v>0.52376405840217655</v>
      </c>
      <c r="AX33">
        <v>1.0715055833786853</v>
      </c>
      <c r="AY33">
        <v>2.761631735490897</v>
      </c>
      <c r="AZ33">
        <v>0.2133853571268127</v>
      </c>
      <c r="BA33">
        <v>0.43653931174687177</v>
      </c>
      <c r="BB33">
        <v>1.1251092255703652</v>
      </c>
      <c r="BC33">
        <v>1.9398668829710242E-2</v>
      </c>
      <c r="BD33">
        <v>3.9685391976988345E-2</v>
      </c>
      <c r="BE33">
        <v>0.10228265687003321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Z33">
        <v>9.7306346078186237E-3</v>
      </c>
      <c r="CA33">
        <v>1.2697909169639093E-2</v>
      </c>
      <c r="CB33">
        <v>0.9866645409878414</v>
      </c>
      <c r="CC33">
        <v>2.1492469457458245E-2</v>
      </c>
      <c r="CD33">
        <v>0.12571912306632949</v>
      </c>
      <c r="CE33">
        <v>6.2255928698780653E-2</v>
      </c>
      <c r="CF33">
        <v>0.18266924142275451</v>
      </c>
      <c r="CG33">
        <v>7.5489788953177026E-2</v>
      </c>
      <c r="CH33">
        <v>0.21230140880618029</v>
      </c>
      <c r="CI33">
        <v>0.27401487876387337</v>
      </c>
      <c r="CJ33">
        <v>0.56057392219699453</v>
      </c>
      <c r="CK33">
        <v>1.4447883031522244</v>
      </c>
      <c r="CL33">
        <v>0.11163569134824471</v>
      </c>
      <c r="CM33">
        <v>0.22838196830247925</v>
      </c>
      <c r="CN33">
        <v>0.58861745683979505</v>
      </c>
      <c r="CO33">
        <v>1.0148699213476791E-2</v>
      </c>
      <c r="CP33">
        <v>2.0761997118407205E-2</v>
      </c>
      <c r="CQ33">
        <v>5.3510677894526827E-2</v>
      </c>
      <c r="CS33" t="s">
        <v>1728</v>
      </c>
      <c r="CT33">
        <v>4</v>
      </c>
      <c r="CU33">
        <v>3.5</v>
      </c>
      <c r="CV33">
        <v>2.2200843322399999</v>
      </c>
      <c r="CY33" t="s">
        <v>1728</v>
      </c>
      <c r="CZ33">
        <v>438.04545454545462</v>
      </c>
      <c r="DA33">
        <v>281.65755208333331</v>
      </c>
      <c r="DB33">
        <v>162.83333333333331</v>
      </c>
      <c r="DD33" t="s">
        <v>1728</v>
      </c>
      <c r="DE33">
        <v>1440.6818181818182</v>
      </c>
      <c r="DF33">
        <v>1487.75</v>
      </c>
      <c r="DG33">
        <v>1497.5</v>
      </c>
      <c r="DI33" t="s">
        <v>1728</v>
      </c>
      <c r="DJ33">
        <v>733.02014687613632</v>
      </c>
      <c r="DK33">
        <v>624.68005205433337</v>
      </c>
      <c r="DL33">
        <v>679.79171440583343</v>
      </c>
    </row>
    <row r="34" spans="1:116" s="91" customFormat="1">
      <c r="A34" s="91" t="s">
        <v>1912</v>
      </c>
      <c r="B34" s="91">
        <f>SUM(B3:B33)</f>
        <v>3.5847389820709653E-2</v>
      </c>
      <c r="C34" s="91">
        <f t="shared" ref="C34:BN34" si="0">SUM(C3:C33)</f>
        <v>6.0131235963711638E-3</v>
      </c>
      <c r="D34" s="91">
        <f t="shared" si="0"/>
        <v>0.10360576400520644</v>
      </c>
      <c r="E34" s="91">
        <f t="shared" si="0"/>
        <v>7.0969660548902188E-3</v>
      </c>
      <c r="F34" s="91">
        <f t="shared" si="0"/>
        <v>1.8599523204911726E-2</v>
      </c>
      <c r="G34" s="91">
        <f t="shared" si="0"/>
        <v>1.3953385266935946E-2</v>
      </c>
      <c r="H34" s="91">
        <f t="shared" si="0"/>
        <v>2.2067568855865694E-2</v>
      </c>
      <c r="I34" s="91">
        <f t="shared" si="0"/>
        <v>1.1933447047041159E-2</v>
      </c>
      <c r="J34" s="91">
        <f t="shared" si="0"/>
        <v>3.8308496357157523E-2</v>
      </c>
      <c r="K34" s="91">
        <f t="shared" si="0"/>
        <v>8.9780381728177261E-2</v>
      </c>
      <c r="L34" s="91">
        <f t="shared" si="0"/>
        <v>5.722324033080859E-2</v>
      </c>
      <c r="M34" s="91">
        <f t="shared" si="0"/>
        <v>0.15036948213437162</v>
      </c>
      <c r="N34" s="91">
        <f t="shared" si="0"/>
        <v>2.7681613007111333E-2</v>
      </c>
      <c r="O34" s="91">
        <f t="shared" si="0"/>
        <v>1.9598753501226942E-2</v>
      </c>
      <c r="P34" s="91">
        <f t="shared" si="0"/>
        <v>5.2949297069590687E-2</v>
      </c>
      <c r="Q34" s="91">
        <f t="shared" si="0"/>
        <v>2.7269896901533125E-3</v>
      </c>
      <c r="R34" s="91">
        <f t="shared" si="0"/>
        <v>1.8887422157478125E-3</v>
      </c>
      <c r="S34" s="91">
        <f t="shared" si="0"/>
        <v>4.9230761137229436E-3</v>
      </c>
      <c r="U34" s="91">
        <f t="shared" si="0"/>
        <v>4.5295117808116911</v>
      </c>
      <c r="V34" s="91">
        <f t="shared" si="0"/>
        <v>1.2710585052752676</v>
      </c>
      <c r="W34" s="91">
        <f t="shared" si="0"/>
        <v>10.297182253969225</v>
      </c>
      <c r="X34" s="91">
        <f t="shared" si="0"/>
        <v>0.75836505006555488</v>
      </c>
      <c r="Y34" s="91">
        <f t="shared" si="0"/>
        <v>1.5313630654992343</v>
      </c>
      <c r="Z34" s="91">
        <f t="shared" si="0"/>
        <v>1.5466541020122193</v>
      </c>
      <c r="AA34" s="91">
        <f t="shared" si="0"/>
        <v>2.1438359569262517</v>
      </c>
      <c r="AB34" s="91">
        <f t="shared" si="0"/>
        <v>1.4710667016726269</v>
      </c>
      <c r="AC34" s="91">
        <f t="shared" si="0"/>
        <v>4.4946242469492228</v>
      </c>
      <c r="AD34" s="91">
        <f t="shared" si="0"/>
        <v>14.337881450427144</v>
      </c>
      <c r="AE34" s="91">
        <f t="shared" si="0"/>
        <v>12.635422998351615</v>
      </c>
      <c r="AF34" s="91">
        <f t="shared" si="0"/>
        <v>23.803808621144334</v>
      </c>
      <c r="AG34" s="91">
        <f t="shared" si="0"/>
        <v>4.1337156331030167</v>
      </c>
      <c r="AH34" s="91">
        <f t="shared" si="0"/>
        <v>3.8224795471046149</v>
      </c>
      <c r="AI34" s="91">
        <f t="shared" si="0"/>
        <v>9.0609257240870136</v>
      </c>
      <c r="AJ34" s="91">
        <f t="shared" si="0"/>
        <v>0.55141187746930354</v>
      </c>
      <c r="AK34" s="91">
        <f t="shared" si="0"/>
        <v>0.51387886633209012</v>
      </c>
      <c r="AL34" s="91">
        <f t="shared" si="0"/>
        <v>1.3543460709487984</v>
      </c>
      <c r="AN34" s="91">
        <f t="shared" si="0"/>
        <v>18.794089891370529</v>
      </c>
      <c r="AO34" s="91">
        <f t="shared" si="0"/>
        <v>3.518395746847407</v>
      </c>
      <c r="AP34" s="91">
        <f t="shared" si="0"/>
        <v>26.647552172553738</v>
      </c>
      <c r="AQ34" s="91">
        <f t="shared" si="0"/>
        <v>2.9680565128602434</v>
      </c>
      <c r="AR34" s="91">
        <f t="shared" si="0"/>
        <v>6.6280459435101102</v>
      </c>
      <c r="AS34" s="91">
        <f t="shared" si="0"/>
        <v>4.4090969309233561</v>
      </c>
      <c r="AT34" s="91">
        <f t="shared" si="0"/>
        <v>5.6024425763981585</v>
      </c>
      <c r="AU34" s="91">
        <f t="shared" si="0"/>
        <v>4.3988961026377389</v>
      </c>
      <c r="AV34" s="91">
        <f t="shared" si="0"/>
        <v>14.693799988374586</v>
      </c>
      <c r="AW34" s="91">
        <f t="shared" si="0"/>
        <v>46.036794523046353</v>
      </c>
      <c r="AX34" s="91">
        <f t="shared" si="0"/>
        <v>30.930226246691589</v>
      </c>
      <c r="AY34" s="91">
        <f t="shared" si="0"/>
        <v>44.174892703238747</v>
      </c>
      <c r="AZ34" s="91">
        <f t="shared" si="0"/>
        <v>11.39420628952367</v>
      </c>
      <c r="BA34" s="91">
        <f t="shared" si="0"/>
        <v>7.7376140582097417</v>
      </c>
      <c r="BB34" s="91">
        <f t="shared" si="0"/>
        <v>13.863026978130176</v>
      </c>
      <c r="BC34" s="91">
        <f t="shared" si="0"/>
        <v>1.4281596395454075</v>
      </c>
      <c r="BD34" s="91">
        <f t="shared" si="0"/>
        <v>1.012310674639137</v>
      </c>
      <c r="BE34" s="91">
        <f t="shared" si="0"/>
        <v>1.9022059485907852</v>
      </c>
      <c r="BG34" s="91">
        <f t="shared" si="0"/>
        <v>0.84426191524967531</v>
      </c>
      <c r="BH34" s="91">
        <f t="shared" si="0"/>
        <v>3.4904096523779286E-2</v>
      </c>
      <c r="BI34" s="91">
        <f t="shared" si="0"/>
        <v>0.98106085951322408</v>
      </c>
      <c r="BJ34" s="91">
        <f t="shared" si="0"/>
        <v>9.4373520942965736E-2</v>
      </c>
      <c r="BK34" s="91">
        <f t="shared" si="0"/>
        <v>0.17240987759665968</v>
      </c>
      <c r="BL34" s="91">
        <f t="shared" si="0"/>
        <v>7.5967681669541834E-2</v>
      </c>
      <c r="BM34" s="91">
        <f t="shared" si="0"/>
        <v>7.0973476779824601E-2</v>
      </c>
      <c r="BN34" s="91">
        <f t="shared" si="0"/>
        <v>6.2552087297047032E-2</v>
      </c>
      <c r="BO34" s="91">
        <f t="shared" ref="BO34:CQ34" si="1">SUM(BO3:BO33)</f>
        <v>0.45987301300127048</v>
      </c>
      <c r="BP34" s="91">
        <f t="shared" si="1"/>
        <v>1.5349016047114341</v>
      </c>
      <c r="BQ34" s="91">
        <f t="shared" si="1"/>
        <v>1.568660632122562</v>
      </c>
      <c r="BR34" s="91">
        <f t="shared" si="1"/>
        <v>0.87348143842369763</v>
      </c>
      <c r="BS34" s="91">
        <f t="shared" si="1"/>
        <v>0.35966209408172845</v>
      </c>
      <c r="BT34" s="91">
        <f t="shared" si="1"/>
        <v>0.35361313913076325</v>
      </c>
      <c r="BU34" s="91">
        <f t="shared" si="1"/>
        <v>0.42790396889649307</v>
      </c>
      <c r="BV34" s="91">
        <f t="shared" si="1"/>
        <v>4.9764322969922607E-2</v>
      </c>
      <c r="BW34" s="91">
        <f t="shared" si="1"/>
        <v>5.1755119610052948E-2</v>
      </c>
      <c r="BX34" s="91">
        <f t="shared" si="1"/>
        <v>7.017749625135758E-2</v>
      </c>
      <c r="BZ34" s="91">
        <f t="shared" si="1"/>
        <v>6.793972102261737</v>
      </c>
      <c r="CA34" s="91">
        <f t="shared" si="1"/>
        <v>1.310768202877254</v>
      </c>
      <c r="CB34" s="91">
        <f t="shared" si="1"/>
        <v>10.998706910778125</v>
      </c>
      <c r="CC34" s="91">
        <f t="shared" si="1"/>
        <v>1.1432255055912535</v>
      </c>
      <c r="CD34" s="91">
        <f t="shared" si="1"/>
        <v>2.2650179426855068</v>
      </c>
      <c r="CE34" s="91">
        <f t="shared" si="1"/>
        <v>1.5414650245147243</v>
      </c>
      <c r="CF34" s="91">
        <f t="shared" si="1"/>
        <v>1.9798242285900671</v>
      </c>
      <c r="CG34" s="91">
        <f t="shared" si="1"/>
        <v>1.5808755187846706</v>
      </c>
      <c r="CH34" s="91">
        <f t="shared" si="1"/>
        <v>6.025668186291945</v>
      </c>
      <c r="CI34" s="91">
        <f t="shared" si="1"/>
        <v>18.242591275926344</v>
      </c>
      <c r="CJ34" s="91">
        <f t="shared" si="1"/>
        <v>14.450249111983254</v>
      </c>
      <c r="CK34" s="91">
        <f t="shared" si="1"/>
        <v>20.816925898921021</v>
      </c>
      <c r="CL34" s="91">
        <f t="shared" si="1"/>
        <v>4.8878301328880207</v>
      </c>
      <c r="CM34" s="91">
        <f t="shared" si="1"/>
        <v>4.0898346381572708</v>
      </c>
      <c r="CN34" s="91">
        <f t="shared" si="1"/>
        <v>8.03538513400159</v>
      </c>
      <c r="CO34" s="91">
        <f t="shared" si="1"/>
        <v>0.65720153783206536</v>
      </c>
      <c r="CP34" s="91">
        <f t="shared" si="1"/>
        <v>0.55926054751031518</v>
      </c>
      <c r="CQ34" s="91">
        <f t="shared" si="1"/>
        <v>1.2707789864456818</v>
      </c>
      <c r="CT34" s="91">
        <f t="shared" ref="CT34" si="2">SUM(CT3:CT33)</f>
        <v>106</v>
      </c>
      <c r="CU34" s="91">
        <f t="shared" ref="CU34" si="3">SUM(CU3:CU33)</f>
        <v>121.30995649174002</v>
      </c>
      <c r="CV34" s="91">
        <f t="shared" ref="CV34" si="4">SUM(CV3:CV33)</f>
        <v>74.525694636053345</v>
      </c>
      <c r="CZ34" s="91">
        <f t="shared" ref="CZ34" si="5">SUM(CZ3:CZ33)</f>
        <v>20537.056395426171</v>
      </c>
      <c r="DA34" s="91">
        <f t="shared" ref="DA34" si="6">SUM(DA3:DA33)</f>
        <v>10538.535203443602</v>
      </c>
      <c r="DB34" s="91">
        <f t="shared" ref="DB34" si="7">SUM(DB3:DB33)</f>
        <v>4959.9965172312686</v>
      </c>
      <c r="DE34" s="91">
        <f t="shared" ref="DE34" si="8">SUM(DE3:DE33)</f>
        <v>29647.006229758943</v>
      </c>
      <c r="DF34" s="91">
        <f t="shared" ref="DF34" si="9">SUM(DF3:DF33)</f>
        <v>31013.476518262378</v>
      </c>
      <c r="DG34" s="91">
        <f t="shared" ref="DG34" si="10">SUM(DG3:DG33)</f>
        <v>28537.619545989521</v>
      </c>
      <c r="DJ34" s="91">
        <f t="shared" ref="DJ34" si="11">SUM(DJ3:DJ33)</f>
        <v>28987.675720078652</v>
      </c>
      <c r="DK34" s="91">
        <f t="shared" ref="DK34" si="12">SUM(DK3:DK33)</f>
        <v>23834.34993378682</v>
      </c>
      <c r="DL34" s="91">
        <f t="shared" ref="DL34" si="13">SUM(DL3:DL33)</f>
        <v>27798.389198775472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F606-33D8-4960-B71D-C449D3690C62}">
  <dimension ref="A1:Z35"/>
  <sheetViews>
    <sheetView zoomScale="60" zoomScaleNormal="60" workbookViewId="0">
      <selection activeCell="C35" sqref="C35"/>
    </sheetView>
  </sheetViews>
  <sheetFormatPr defaultRowHeight="12.75"/>
  <sheetData>
    <row r="1" spans="1:26">
      <c r="A1" t="s">
        <v>1915</v>
      </c>
      <c r="C1" t="s">
        <v>1916</v>
      </c>
      <c r="G1" t="s">
        <v>1917</v>
      </c>
      <c r="K1" t="s">
        <v>1918</v>
      </c>
      <c r="O1" t="s">
        <v>1919</v>
      </c>
      <c r="S1" t="s">
        <v>1920</v>
      </c>
      <c r="W1" t="s">
        <v>1921</v>
      </c>
    </row>
    <row r="2" spans="1:26">
      <c r="C2" t="s">
        <v>1101</v>
      </c>
      <c r="D2" t="s">
        <v>1506</v>
      </c>
      <c r="E2" t="s">
        <v>1128</v>
      </c>
      <c r="F2" t="s">
        <v>1812</v>
      </c>
      <c r="G2" t="s">
        <v>1101</v>
      </c>
      <c r="H2" t="s">
        <v>1506</v>
      </c>
      <c r="I2" t="s">
        <v>1128</v>
      </c>
      <c r="J2" t="s">
        <v>1812</v>
      </c>
      <c r="K2" t="s">
        <v>1101</v>
      </c>
      <c r="L2" t="s">
        <v>1506</v>
      </c>
      <c r="M2" t="s">
        <v>1128</v>
      </c>
      <c r="N2" t="s">
        <v>1812</v>
      </c>
      <c r="O2" t="s">
        <v>1101</v>
      </c>
      <c r="P2" t="s">
        <v>1506</v>
      </c>
      <c r="Q2" t="s">
        <v>1128</v>
      </c>
      <c r="R2" t="s">
        <v>1812</v>
      </c>
      <c r="S2" t="s">
        <v>1101</v>
      </c>
      <c r="T2" t="s">
        <v>1506</v>
      </c>
      <c r="U2" t="s">
        <v>1128</v>
      </c>
      <c r="V2" t="s">
        <v>1812</v>
      </c>
      <c r="W2" t="s">
        <v>1101</v>
      </c>
      <c r="X2" t="s">
        <v>1506</v>
      </c>
      <c r="Y2" t="s">
        <v>1128</v>
      </c>
      <c r="Z2" t="s">
        <v>1812</v>
      </c>
    </row>
    <row r="3" spans="1:26">
      <c r="A3" t="s">
        <v>1922</v>
      </c>
      <c r="B3" t="s">
        <v>1923</v>
      </c>
      <c r="C3">
        <v>161.29</v>
      </c>
      <c r="D3">
        <v>79.81</v>
      </c>
      <c r="E3">
        <v>6.4</v>
      </c>
      <c r="F3">
        <v>34.08</v>
      </c>
      <c r="G3">
        <v>108.81</v>
      </c>
      <c r="H3">
        <v>90.74</v>
      </c>
      <c r="I3">
        <v>2.21</v>
      </c>
      <c r="J3">
        <v>256.61</v>
      </c>
      <c r="K3">
        <v>135.62</v>
      </c>
      <c r="L3">
        <v>64.37</v>
      </c>
      <c r="M3">
        <v>4.0599999999999996</v>
      </c>
      <c r="N3">
        <v>188.72</v>
      </c>
      <c r="O3">
        <v>144.03</v>
      </c>
      <c r="P3">
        <v>67.92</v>
      </c>
      <c r="Q3">
        <v>1.73</v>
      </c>
      <c r="R3">
        <v>68.27</v>
      </c>
      <c r="S3">
        <v>126.19</v>
      </c>
      <c r="T3">
        <v>94.43</v>
      </c>
      <c r="U3">
        <v>1.1299999999999999</v>
      </c>
      <c r="V3">
        <v>107.47</v>
      </c>
      <c r="W3">
        <v>127.65</v>
      </c>
      <c r="X3">
        <v>41.72</v>
      </c>
      <c r="Y3">
        <v>6.24</v>
      </c>
      <c r="Z3">
        <v>164.59</v>
      </c>
    </row>
    <row r="4" spans="1:26">
      <c r="A4" t="s">
        <v>1668</v>
      </c>
      <c r="B4" t="s">
        <v>1669</v>
      </c>
      <c r="C4">
        <v>161.29</v>
      </c>
      <c r="D4">
        <v>79.81</v>
      </c>
      <c r="E4">
        <v>6.4</v>
      </c>
      <c r="F4">
        <v>34.08</v>
      </c>
      <c r="G4">
        <v>108.81</v>
      </c>
      <c r="H4">
        <v>90.74</v>
      </c>
      <c r="I4">
        <v>2.21</v>
      </c>
      <c r="J4">
        <v>256.61</v>
      </c>
      <c r="K4">
        <v>135.62</v>
      </c>
      <c r="L4">
        <v>64.37</v>
      </c>
      <c r="M4">
        <v>4.0599999999999996</v>
      </c>
      <c r="N4">
        <v>188.72</v>
      </c>
      <c r="O4">
        <v>144.03</v>
      </c>
      <c r="P4">
        <v>67.92</v>
      </c>
      <c r="Q4">
        <v>1.73</v>
      </c>
      <c r="R4">
        <v>68.27</v>
      </c>
      <c r="S4">
        <v>126.19</v>
      </c>
      <c r="T4">
        <v>94.43</v>
      </c>
      <c r="U4">
        <v>1.1299999999999999</v>
      </c>
      <c r="V4">
        <v>107.47</v>
      </c>
      <c r="W4">
        <v>127.65</v>
      </c>
      <c r="X4">
        <v>41.72</v>
      </c>
      <c r="Y4">
        <v>6.24</v>
      </c>
      <c r="Z4">
        <v>164.59</v>
      </c>
    </row>
    <row r="5" spans="1:26">
      <c r="A5" t="s">
        <v>1670</v>
      </c>
      <c r="B5" t="s">
        <v>1671</v>
      </c>
      <c r="C5">
        <v>161.29</v>
      </c>
      <c r="D5">
        <v>79.81</v>
      </c>
      <c r="E5">
        <v>6.4</v>
      </c>
      <c r="F5">
        <v>34.08</v>
      </c>
      <c r="G5">
        <v>108.81</v>
      </c>
      <c r="H5">
        <v>90.74</v>
      </c>
      <c r="I5">
        <v>2.21</v>
      </c>
      <c r="J5">
        <v>256.61</v>
      </c>
      <c r="K5">
        <v>135.62</v>
      </c>
      <c r="L5">
        <v>64.37</v>
      </c>
      <c r="M5">
        <v>4.0599999999999996</v>
      </c>
      <c r="N5">
        <v>188.72</v>
      </c>
      <c r="O5">
        <v>144.03</v>
      </c>
      <c r="P5">
        <v>67.92</v>
      </c>
      <c r="Q5">
        <v>1.73</v>
      </c>
      <c r="R5">
        <v>68.27</v>
      </c>
      <c r="S5">
        <v>126.19</v>
      </c>
      <c r="T5">
        <v>94.43</v>
      </c>
      <c r="U5">
        <v>1.1299999999999999</v>
      </c>
      <c r="V5">
        <v>107.47</v>
      </c>
      <c r="W5">
        <v>127.65</v>
      </c>
      <c r="X5">
        <v>41.72</v>
      </c>
      <c r="Y5">
        <v>6.24</v>
      </c>
      <c r="Z5">
        <v>164.59</v>
      </c>
    </row>
    <row r="6" spans="1:26">
      <c r="A6" t="s">
        <v>1673</v>
      </c>
      <c r="B6" t="s">
        <v>1674</v>
      </c>
      <c r="C6">
        <v>161.29</v>
      </c>
      <c r="D6">
        <v>79.81</v>
      </c>
      <c r="E6">
        <v>6.4</v>
      </c>
      <c r="F6">
        <v>34.08</v>
      </c>
      <c r="G6">
        <v>108.81</v>
      </c>
      <c r="H6">
        <v>90.74</v>
      </c>
      <c r="I6">
        <v>2.21</v>
      </c>
      <c r="J6">
        <v>256.61</v>
      </c>
      <c r="K6">
        <v>135.62</v>
      </c>
      <c r="L6">
        <v>64.37</v>
      </c>
      <c r="M6">
        <v>4.0599999999999996</v>
      </c>
      <c r="N6">
        <v>188.72</v>
      </c>
      <c r="O6">
        <v>144.03</v>
      </c>
      <c r="P6">
        <v>67.92</v>
      </c>
      <c r="Q6">
        <v>1.73</v>
      </c>
      <c r="R6">
        <v>68.27</v>
      </c>
      <c r="S6">
        <v>126.19</v>
      </c>
      <c r="T6">
        <v>94.43</v>
      </c>
      <c r="U6">
        <v>1.1299999999999999</v>
      </c>
      <c r="V6">
        <v>107.47</v>
      </c>
      <c r="W6">
        <v>127.65</v>
      </c>
      <c r="X6">
        <v>41.72</v>
      </c>
      <c r="Y6">
        <v>6.24</v>
      </c>
      <c r="Z6">
        <v>164.59</v>
      </c>
    </row>
    <row r="7" spans="1:26">
      <c r="A7" t="s">
        <v>1675</v>
      </c>
      <c r="B7" t="s">
        <v>1676</v>
      </c>
      <c r="C7">
        <v>161.29</v>
      </c>
      <c r="D7">
        <v>79.81</v>
      </c>
      <c r="E7">
        <v>6.4</v>
      </c>
      <c r="F7">
        <v>34.08</v>
      </c>
      <c r="G7">
        <v>90.39</v>
      </c>
      <c r="H7">
        <v>82.29</v>
      </c>
      <c r="I7">
        <v>1.48</v>
      </c>
      <c r="J7">
        <v>256.61</v>
      </c>
      <c r="K7">
        <v>159.72999999999999</v>
      </c>
      <c r="L7">
        <v>35.44</v>
      </c>
      <c r="M7">
        <v>5.67</v>
      </c>
      <c r="N7">
        <v>76.17</v>
      </c>
      <c r="O7">
        <v>150.69</v>
      </c>
      <c r="P7">
        <v>41.76</v>
      </c>
      <c r="Q7">
        <v>2.98</v>
      </c>
      <c r="R7">
        <v>59.22</v>
      </c>
      <c r="S7">
        <v>126.19</v>
      </c>
      <c r="T7">
        <v>94.43</v>
      </c>
      <c r="U7">
        <v>1.1299999999999999</v>
      </c>
      <c r="V7">
        <v>107.47</v>
      </c>
      <c r="W7">
        <v>191.27</v>
      </c>
      <c r="X7">
        <v>38.450000000000003</v>
      </c>
      <c r="Y7">
        <v>5.95</v>
      </c>
      <c r="Z7">
        <v>56.82</v>
      </c>
    </row>
    <row r="8" spans="1:26">
      <c r="A8" t="s">
        <v>1677</v>
      </c>
      <c r="B8" t="s">
        <v>1678</v>
      </c>
      <c r="C8">
        <v>161.29</v>
      </c>
      <c r="D8">
        <v>79.81</v>
      </c>
      <c r="E8">
        <v>6.4</v>
      </c>
      <c r="F8">
        <v>34.08</v>
      </c>
      <c r="G8">
        <v>127.23</v>
      </c>
      <c r="H8">
        <v>99.2</v>
      </c>
      <c r="I8">
        <v>2.93</v>
      </c>
      <c r="J8">
        <v>256.61</v>
      </c>
      <c r="K8">
        <v>111.5</v>
      </c>
      <c r="L8">
        <v>93.31</v>
      </c>
      <c r="M8">
        <v>2.4500000000000002</v>
      </c>
      <c r="N8">
        <v>301.26</v>
      </c>
      <c r="O8">
        <v>137.36000000000001</v>
      </c>
      <c r="P8">
        <v>94.09</v>
      </c>
      <c r="Q8">
        <v>0.48</v>
      </c>
      <c r="R8">
        <v>77.319999999999993</v>
      </c>
      <c r="S8">
        <v>126.19</v>
      </c>
      <c r="T8">
        <v>94.43</v>
      </c>
      <c r="U8">
        <v>1.1299999999999999</v>
      </c>
      <c r="V8">
        <v>107.47</v>
      </c>
      <c r="W8">
        <v>108.78</v>
      </c>
      <c r="X8">
        <v>64.38</v>
      </c>
      <c r="Y8">
        <v>0.77</v>
      </c>
      <c r="Z8">
        <v>73.260000000000005</v>
      </c>
    </row>
    <row r="9" spans="1:26">
      <c r="A9" t="s">
        <v>1679</v>
      </c>
      <c r="B9" t="s">
        <v>1680</v>
      </c>
      <c r="C9">
        <v>161.29</v>
      </c>
      <c r="D9">
        <v>79.81</v>
      </c>
      <c r="E9">
        <v>6.4</v>
      </c>
      <c r="F9">
        <v>34.08</v>
      </c>
      <c r="G9">
        <v>108.81</v>
      </c>
      <c r="H9">
        <v>90.74</v>
      </c>
      <c r="I9">
        <v>2.21</v>
      </c>
      <c r="J9">
        <v>256.61</v>
      </c>
      <c r="K9">
        <v>135.62</v>
      </c>
      <c r="L9">
        <v>64.37</v>
      </c>
      <c r="M9">
        <v>4.0599999999999996</v>
      </c>
      <c r="N9">
        <v>188.72</v>
      </c>
      <c r="O9">
        <v>144.03</v>
      </c>
      <c r="P9">
        <v>67.92</v>
      </c>
      <c r="Q9">
        <v>1.73</v>
      </c>
      <c r="R9">
        <v>68.27</v>
      </c>
      <c r="S9">
        <v>126.19</v>
      </c>
      <c r="T9">
        <v>94.43</v>
      </c>
      <c r="U9">
        <v>1.1299999999999999</v>
      </c>
      <c r="V9">
        <v>107.47</v>
      </c>
      <c r="W9">
        <v>127.65</v>
      </c>
      <c r="X9">
        <v>41.72</v>
      </c>
      <c r="Y9">
        <v>6.24</v>
      </c>
      <c r="Z9">
        <v>164.59</v>
      </c>
    </row>
    <row r="10" spans="1:26">
      <c r="A10" t="s">
        <v>1681</v>
      </c>
      <c r="B10" t="s">
        <v>1682</v>
      </c>
      <c r="C10">
        <v>161.29</v>
      </c>
      <c r="D10">
        <v>79.81</v>
      </c>
      <c r="E10">
        <v>6.4</v>
      </c>
      <c r="F10">
        <v>34.08</v>
      </c>
      <c r="G10">
        <v>108.81</v>
      </c>
      <c r="H10">
        <v>90.74</v>
      </c>
      <c r="I10">
        <v>2.21</v>
      </c>
      <c r="J10">
        <v>256.61</v>
      </c>
      <c r="K10">
        <v>135.62</v>
      </c>
      <c r="L10">
        <v>64.37</v>
      </c>
      <c r="M10">
        <v>4.0599999999999996</v>
      </c>
      <c r="N10">
        <v>188.72</v>
      </c>
      <c r="O10">
        <v>144.03</v>
      </c>
      <c r="P10">
        <v>67.92</v>
      </c>
      <c r="Q10">
        <v>1.73</v>
      </c>
      <c r="R10">
        <v>68.27</v>
      </c>
      <c r="S10">
        <v>126.19</v>
      </c>
      <c r="T10">
        <v>94.43</v>
      </c>
      <c r="U10">
        <v>1.1299999999999999</v>
      </c>
      <c r="V10">
        <v>107.47</v>
      </c>
      <c r="W10">
        <v>127.65</v>
      </c>
      <c r="X10">
        <v>41.72</v>
      </c>
      <c r="Y10">
        <v>6.24</v>
      </c>
      <c r="Z10">
        <v>164.59</v>
      </c>
    </row>
    <row r="11" spans="1:26">
      <c r="A11" t="s">
        <v>1683</v>
      </c>
      <c r="B11" t="s">
        <v>1684</v>
      </c>
      <c r="C11">
        <v>161.29</v>
      </c>
      <c r="D11">
        <v>79.81</v>
      </c>
      <c r="E11">
        <v>6.4</v>
      </c>
      <c r="F11">
        <v>34.08</v>
      </c>
      <c r="G11">
        <v>108.81</v>
      </c>
      <c r="H11">
        <v>90.74</v>
      </c>
      <c r="I11">
        <v>2.21</v>
      </c>
      <c r="J11">
        <v>256.61</v>
      </c>
      <c r="K11">
        <v>135.62</v>
      </c>
      <c r="L11">
        <v>64.37</v>
      </c>
      <c r="M11">
        <v>4.0599999999999996</v>
      </c>
      <c r="N11">
        <v>188.72</v>
      </c>
      <c r="O11">
        <v>144.03</v>
      </c>
      <c r="P11">
        <v>67.92</v>
      </c>
      <c r="Q11">
        <v>1.73</v>
      </c>
      <c r="R11">
        <v>68.27</v>
      </c>
      <c r="S11">
        <v>126.19</v>
      </c>
      <c r="T11">
        <v>94.43</v>
      </c>
      <c r="U11">
        <v>1.1299999999999999</v>
      </c>
      <c r="V11">
        <v>107.47</v>
      </c>
      <c r="W11">
        <v>127.65</v>
      </c>
      <c r="X11">
        <v>41.72</v>
      </c>
      <c r="Y11">
        <v>6.24</v>
      </c>
      <c r="Z11">
        <v>164.59</v>
      </c>
    </row>
    <row r="12" spans="1:26">
      <c r="A12" t="s">
        <v>1685</v>
      </c>
      <c r="B12" t="s">
        <v>1686</v>
      </c>
      <c r="C12">
        <v>161.29</v>
      </c>
      <c r="D12">
        <v>79.81</v>
      </c>
      <c r="E12">
        <v>6.4</v>
      </c>
      <c r="F12">
        <v>34.08</v>
      </c>
      <c r="G12">
        <v>108.81</v>
      </c>
      <c r="H12">
        <v>90.74</v>
      </c>
      <c r="I12">
        <v>2.21</v>
      </c>
      <c r="J12">
        <v>256.61</v>
      </c>
      <c r="K12">
        <v>135.62</v>
      </c>
      <c r="L12">
        <v>64.37</v>
      </c>
      <c r="M12">
        <v>4.0599999999999996</v>
      </c>
      <c r="N12">
        <v>188.72</v>
      </c>
      <c r="O12">
        <v>144.03</v>
      </c>
      <c r="P12">
        <v>67.92</v>
      </c>
      <c r="Q12">
        <v>1.73</v>
      </c>
      <c r="R12">
        <v>68.27</v>
      </c>
      <c r="S12">
        <v>126.19</v>
      </c>
      <c r="T12">
        <v>94.43</v>
      </c>
      <c r="U12">
        <v>1.1299999999999999</v>
      </c>
      <c r="V12">
        <v>107.47</v>
      </c>
      <c r="W12">
        <v>127.65</v>
      </c>
      <c r="X12">
        <v>41.72</v>
      </c>
      <c r="Y12">
        <v>6.24</v>
      </c>
      <c r="Z12">
        <v>164.59</v>
      </c>
    </row>
    <row r="13" spans="1:26">
      <c r="A13" t="s">
        <v>1687</v>
      </c>
      <c r="B13" t="s">
        <v>1688</v>
      </c>
      <c r="C13">
        <v>161.29</v>
      </c>
      <c r="D13">
        <v>79.81</v>
      </c>
      <c r="E13">
        <v>6.4</v>
      </c>
      <c r="F13">
        <v>34.08</v>
      </c>
      <c r="G13">
        <v>108.81</v>
      </c>
      <c r="H13">
        <v>90.74</v>
      </c>
      <c r="I13">
        <v>2.21</v>
      </c>
      <c r="J13">
        <v>256.61</v>
      </c>
      <c r="K13">
        <v>135.62</v>
      </c>
      <c r="L13">
        <v>64.37</v>
      </c>
      <c r="M13">
        <v>4.0599999999999996</v>
      </c>
      <c r="N13">
        <v>188.72</v>
      </c>
      <c r="O13">
        <v>144.03</v>
      </c>
      <c r="P13">
        <v>67.92</v>
      </c>
      <c r="Q13">
        <v>1.73</v>
      </c>
      <c r="R13">
        <v>68.27</v>
      </c>
      <c r="S13">
        <v>126.19</v>
      </c>
      <c r="T13">
        <v>94.43</v>
      </c>
      <c r="U13">
        <v>1.1299999999999999</v>
      </c>
      <c r="V13">
        <v>107.47</v>
      </c>
      <c r="W13">
        <v>127.65</v>
      </c>
      <c r="X13">
        <v>41.72</v>
      </c>
      <c r="Y13">
        <v>6.24</v>
      </c>
      <c r="Z13">
        <v>164.59</v>
      </c>
    </row>
    <row r="14" spans="1:26">
      <c r="A14" t="s">
        <v>1689</v>
      </c>
      <c r="B14" t="s">
        <v>1690</v>
      </c>
      <c r="C14">
        <v>161.29</v>
      </c>
      <c r="D14">
        <v>79.81</v>
      </c>
      <c r="E14">
        <v>6.4</v>
      </c>
      <c r="F14">
        <v>34.08</v>
      </c>
      <c r="G14">
        <v>108.81</v>
      </c>
      <c r="H14">
        <v>90.74</v>
      </c>
      <c r="I14">
        <v>2.21</v>
      </c>
      <c r="J14">
        <v>256.61</v>
      </c>
      <c r="K14">
        <v>135.62</v>
      </c>
      <c r="L14">
        <v>64.37</v>
      </c>
      <c r="M14">
        <v>4.0599999999999996</v>
      </c>
      <c r="N14">
        <v>188.72</v>
      </c>
      <c r="O14">
        <v>144.03</v>
      </c>
      <c r="P14">
        <v>67.92</v>
      </c>
      <c r="Q14">
        <v>1.73</v>
      </c>
      <c r="R14">
        <v>68.27</v>
      </c>
      <c r="S14">
        <v>126.19</v>
      </c>
      <c r="T14">
        <v>94.43</v>
      </c>
      <c r="U14">
        <v>1.1299999999999999</v>
      </c>
      <c r="V14">
        <v>107.47</v>
      </c>
      <c r="W14">
        <v>127.65</v>
      </c>
      <c r="X14">
        <v>41.72</v>
      </c>
      <c r="Y14">
        <v>6.24</v>
      </c>
      <c r="Z14">
        <v>164.59</v>
      </c>
    </row>
    <row r="15" spans="1:26">
      <c r="A15" t="s">
        <v>1691</v>
      </c>
      <c r="B15" t="s">
        <v>1692</v>
      </c>
      <c r="C15">
        <v>161.29</v>
      </c>
      <c r="D15">
        <v>79.81</v>
      </c>
      <c r="E15">
        <v>6.4</v>
      </c>
      <c r="F15">
        <v>34.08</v>
      </c>
      <c r="G15">
        <v>108.81</v>
      </c>
      <c r="H15">
        <v>90.74</v>
      </c>
      <c r="I15">
        <v>2.21</v>
      </c>
      <c r="J15">
        <v>256.61</v>
      </c>
      <c r="K15">
        <v>135.62</v>
      </c>
      <c r="L15">
        <v>64.37</v>
      </c>
      <c r="M15">
        <v>4.0599999999999996</v>
      </c>
      <c r="N15">
        <v>188.72</v>
      </c>
      <c r="O15">
        <v>144.03</v>
      </c>
      <c r="P15">
        <v>67.92</v>
      </c>
      <c r="Q15">
        <v>1.73</v>
      </c>
      <c r="R15">
        <v>68.27</v>
      </c>
      <c r="S15">
        <v>126.19</v>
      </c>
      <c r="T15">
        <v>94.43</v>
      </c>
      <c r="U15">
        <v>1.1299999999999999</v>
      </c>
      <c r="V15">
        <v>107.47</v>
      </c>
      <c r="W15">
        <v>127.65</v>
      </c>
      <c r="X15">
        <v>41.72</v>
      </c>
      <c r="Y15">
        <v>6.24</v>
      </c>
      <c r="Z15">
        <v>164.59</v>
      </c>
    </row>
    <row r="16" spans="1:26">
      <c r="A16" t="s">
        <v>1693</v>
      </c>
      <c r="B16" t="s">
        <v>1694</v>
      </c>
      <c r="C16">
        <v>161.29</v>
      </c>
      <c r="D16">
        <v>79.81</v>
      </c>
      <c r="E16">
        <v>6.4</v>
      </c>
      <c r="F16">
        <v>34.08</v>
      </c>
      <c r="G16">
        <v>108.81</v>
      </c>
      <c r="H16">
        <v>90.74</v>
      </c>
      <c r="I16">
        <v>2.21</v>
      </c>
      <c r="J16">
        <v>256.61</v>
      </c>
      <c r="K16">
        <v>135.62</v>
      </c>
      <c r="L16">
        <v>64.37</v>
      </c>
      <c r="M16">
        <v>4.0599999999999996</v>
      </c>
      <c r="N16">
        <v>188.72</v>
      </c>
      <c r="O16">
        <v>144.03</v>
      </c>
      <c r="P16">
        <v>67.92</v>
      </c>
      <c r="Q16">
        <v>1.73</v>
      </c>
      <c r="R16">
        <v>68.27</v>
      </c>
      <c r="S16">
        <v>126.19</v>
      </c>
      <c r="T16">
        <v>94.43</v>
      </c>
      <c r="U16">
        <v>1.1299999999999999</v>
      </c>
      <c r="V16">
        <v>107.47</v>
      </c>
      <c r="W16">
        <v>127.65</v>
      </c>
      <c r="X16">
        <v>41.72</v>
      </c>
      <c r="Y16">
        <v>6.24</v>
      </c>
      <c r="Z16">
        <v>164.59</v>
      </c>
    </row>
    <row r="17" spans="1:26">
      <c r="A17" t="s">
        <v>1695</v>
      </c>
      <c r="B17" t="s">
        <v>1696</v>
      </c>
      <c r="C17">
        <v>161.29</v>
      </c>
      <c r="D17">
        <v>79.81</v>
      </c>
      <c r="E17">
        <v>6.4</v>
      </c>
      <c r="F17">
        <v>34.08</v>
      </c>
      <c r="G17">
        <v>108.81</v>
      </c>
      <c r="H17">
        <v>90.74</v>
      </c>
      <c r="I17">
        <v>2.21</v>
      </c>
      <c r="J17">
        <v>256.61</v>
      </c>
      <c r="K17">
        <v>135.62</v>
      </c>
      <c r="L17">
        <v>64.37</v>
      </c>
      <c r="M17">
        <v>4.0599999999999996</v>
      </c>
      <c r="N17">
        <v>188.72</v>
      </c>
      <c r="O17">
        <v>144.03</v>
      </c>
      <c r="P17">
        <v>67.92</v>
      </c>
      <c r="Q17">
        <v>1.73</v>
      </c>
      <c r="R17">
        <v>68.27</v>
      </c>
      <c r="S17">
        <v>126.19</v>
      </c>
      <c r="T17">
        <v>94.43</v>
      </c>
      <c r="U17">
        <v>1.1299999999999999</v>
      </c>
      <c r="V17">
        <v>107.47</v>
      </c>
      <c r="W17">
        <v>127.65</v>
      </c>
      <c r="X17">
        <v>41.72</v>
      </c>
      <c r="Y17">
        <v>6.24</v>
      </c>
      <c r="Z17">
        <v>164.59</v>
      </c>
    </row>
    <row r="18" spans="1:26">
      <c r="A18" t="s">
        <v>1697</v>
      </c>
      <c r="B18" t="s">
        <v>1698</v>
      </c>
      <c r="C18">
        <v>161.29</v>
      </c>
      <c r="D18">
        <v>79.81</v>
      </c>
      <c r="E18">
        <v>6.4</v>
      </c>
      <c r="F18">
        <v>34.08</v>
      </c>
      <c r="G18">
        <v>108.81</v>
      </c>
      <c r="H18">
        <v>90.74</v>
      </c>
      <c r="I18">
        <v>2.21</v>
      </c>
      <c r="J18">
        <v>256.61</v>
      </c>
      <c r="K18">
        <v>135.62</v>
      </c>
      <c r="L18">
        <v>64.37</v>
      </c>
      <c r="M18">
        <v>4.0599999999999996</v>
      </c>
      <c r="N18">
        <v>188.72</v>
      </c>
      <c r="O18">
        <v>144.03</v>
      </c>
      <c r="P18">
        <v>67.92</v>
      </c>
      <c r="Q18">
        <v>1.73</v>
      </c>
      <c r="R18">
        <v>68.27</v>
      </c>
      <c r="S18">
        <v>126.19</v>
      </c>
      <c r="T18">
        <v>94.43</v>
      </c>
      <c r="U18">
        <v>1.1299999999999999</v>
      </c>
      <c r="V18">
        <v>107.47</v>
      </c>
      <c r="W18">
        <v>127.65</v>
      </c>
      <c r="X18">
        <v>41.72</v>
      </c>
      <c r="Y18">
        <v>6.24</v>
      </c>
      <c r="Z18">
        <v>164.59</v>
      </c>
    </row>
    <row r="19" spans="1:26">
      <c r="A19" t="s">
        <v>1699</v>
      </c>
      <c r="B19" t="s">
        <v>1700</v>
      </c>
      <c r="C19">
        <v>161.29</v>
      </c>
      <c r="D19">
        <v>79.81</v>
      </c>
      <c r="E19">
        <v>6.4</v>
      </c>
      <c r="F19">
        <v>34.08</v>
      </c>
      <c r="G19">
        <v>108.81</v>
      </c>
      <c r="H19">
        <v>90.74</v>
      </c>
      <c r="I19">
        <v>2.21</v>
      </c>
      <c r="J19">
        <v>256.61</v>
      </c>
      <c r="K19">
        <v>135.62</v>
      </c>
      <c r="L19">
        <v>64.37</v>
      </c>
      <c r="M19">
        <v>4.0599999999999996</v>
      </c>
      <c r="N19">
        <v>188.72</v>
      </c>
      <c r="O19">
        <v>144.03</v>
      </c>
      <c r="P19">
        <v>67.92</v>
      </c>
      <c r="Q19">
        <v>1.73</v>
      </c>
      <c r="R19">
        <v>68.27</v>
      </c>
      <c r="S19">
        <v>126.19</v>
      </c>
      <c r="T19">
        <v>94.43</v>
      </c>
      <c r="U19">
        <v>1.1299999999999999</v>
      </c>
      <c r="V19">
        <v>107.47</v>
      </c>
      <c r="W19">
        <v>127.65</v>
      </c>
      <c r="X19">
        <v>41.72</v>
      </c>
      <c r="Y19">
        <v>6.24</v>
      </c>
      <c r="Z19">
        <v>164.59</v>
      </c>
    </row>
    <row r="20" spans="1:26">
      <c r="A20" t="s">
        <v>1701</v>
      </c>
      <c r="B20" t="s">
        <v>1702</v>
      </c>
      <c r="C20">
        <v>161.29</v>
      </c>
      <c r="D20">
        <v>79.81</v>
      </c>
      <c r="E20">
        <v>6.4</v>
      </c>
      <c r="F20">
        <v>34.08</v>
      </c>
      <c r="G20">
        <v>108.81</v>
      </c>
      <c r="H20">
        <v>90.74</v>
      </c>
      <c r="I20">
        <v>2.21</v>
      </c>
      <c r="J20">
        <v>256.61</v>
      </c>
      <c r="K20">
        <v>135.62</v>
      </c>
      <c r="L20">
        <v>64.37</v>
      </c>
      <c r="M20">
        <v>4.0599999999999996</v>
      </c>
      <c r="N20">
        <v>188.72</v>
      </c>
      <c r="O20">
        <v>144.03</v>
      </c>
      <c r="P20">
        <v>67.92</v>
      </c>
      <c r="Q20">
        <v>1.73</v>
      </c>
      <c r="R20">
        <v>68.27</v>
      </c>
      <c r="S20">
        <v>126.19</v>
      </c>
      <c r="T20">
        <v>94.43</v>
      </c>
      <c r="U20">
        <v>1.1299999999999999</v>
      </c>
      <c r="V20">
        <v>107.47</v>
      </c>
      <c r="W20">
        <v>127.65</v>
      </c>
      <c r="X20">
        <v>41.72</v>
      </c>
      <c r="Y20">
        <v>6.24</v>
      </c>
      <c r="Z20">
        <v>164.59</v>
      </c>
    </row>
    <row r="21" spans="1:26">
      <c r="A21" t="s">
        <v>1703</v>
      </c>
      <c r="B21" t="s">
        <v>1704</v>
      </c>
      <c r="C21">
        <v>161.29</v>
      </c>
      <c r="D21">
        <v>79.81</v>
      </c>
      <c r="E21">
        <v>6.4</v>
      </c>
      <c r="F21">
        <v>34.08</v>
      </c>
      <c r="G21">
        <v>108.81</v>
      </c>
      <c r="H21">
        <v>90.74</v>
      </c>
      <c r="I21">
        <v>2.21</v>
      </c>
      <c r="J21">
        <v>256.61</v>
      </c>
      <c r="K21">
        <v>135.62</v>
      </c>
      <c r="L21">
        <v>64.37</v>
      </c>
      <c r="M21">
        <v>4.0599999999999996</v>
      </c>
      <c r="N21">
        <v>188.72</v>
      </c>
      <c r="O21">
        <v>144.03</v>
      </c>
      <c r="P21">
        <v>67.92</v>
      </c>
      <c r="Q21">
        <v>1.73</v>
      </c>
      <c r="R21">
        <v>68.27</v>
      </c>
      <c r="S21">
        <v>126.19</v>
      </c>
      <c r="T21">
        <v>94.43</v>
      </c>
      <c r="U21">
        <v>1.1299999999999999</v>
      </c>
      <c r="V21">
        <v>107.47</v>
      </c>
      <c r="W21">
        <v>127.65</v>
      </c>
      <c r="X21">
        <v>41.72</v>
      </c>
      <c r="Y21">
        <v>6.24</v>
      </c>
      <c r="Z21">
        <v>164.59</v>
      </c>
    </row>
    <row r="22" spans="1:26">
      <c r="A22" t="s">
        <v>1705</v>
      </c>
      <c r="B22" t="s">
        <v>1706</v>
      </c>
      <c r="C22">
        <v>161.29</v>
      </c>
      <c r="D22">
        <v>79.81</v>
      </c>
      <c r="E22">
        <v>6.4</v>
      </c>
      <c r="F22">
        <v>34.08</v>
      </c>
      <c r="G22">
        <v>108.81</v>
      </c>
      <c r="H22">
        <v>90.74</v>
      </c>
      <c r="I22">
        <v>2.21</v>
      </c>
      <c r="J22">
        <v>256.61</v>
      </c>
      <c r="K22">
        <v>135.62</v>
      </c>
      <c r="L22">
        <v>64.37</v>
      </c>
      <c r="M22">
        <v>4.0599999999999996</v>
      </c>
      <c r="N22">
        <v>188.72</v>
      </c>
      <c r="O22">
        <v>144.03</v>
      </c>
      <c r="P22">
        <v>67.92</v>
      </c>
      <c r="Q22">
        <v>1.73</v>
      </c>
      <c r="R22">
        <v>68.27</v>
      </c>
      <c r="S22">
        <v>126.19</v>
      </c>
      <c r="T22">
        <v>94.43</v>
      </c>
      <c r="U22">
        <v>1.1299999999999999</v>
      </c>
      <c r="V22">
        <v>107.47</v>
      </c>
      <c r="W22">
        <v>82.9</v>
      </c>
      <c r="X22">
        <v>22.32</v>
      </c>
      <c r="Y22">
        <v>11.98</v>
      </c>
      <c r="Z22">
        <v>363.69</v>
      </c>
    </row>
    <row r="23" spans="1:26">
      <c r="A23" t="s">
        <v>1707</v>
      </c>
      <c r="B23" t="s">
        <v>1708</v>
      </c>
      <c r="C23">
        <v>161.29</v>
      </c>
      <c r="D23">
        <v>79.81</v>
      </c>
      <c r="E23">
        <v>6.4</v>
      </c>
      <c r="F23">
        <v>34.08</v>
      </c>
      <c r="G23">
        <v>108.81</v>
      </c>
      <c r="H23">
        <v>90.74</v>
      </c>
      <c r="I23">
        <v>2.21</v>
      </c>
      <c r="J23">
        <v>256.61</v>
      </c>
      <c r="K23">
        <v>135.62</v>
      </c>
      <c r="L23">
        <v>64.37</v>
      </c>
      <c r="M23">
        <v>4.0599999999999996</v>
      </c>
      <c r="N23">
        <v>188.72</v>
      </c>
      <c r="O23">
        <v>144.03</v>
      </c>
      <c r="P23">
        <v>67.92</v>
      </c>
      <c r="Q23">
        <v>1.73</v>
      </c>
      <c r="R23">
        <v>68.27</v>
      </c>
      <c r="S23">
        <v>126.19</v>
      </c>
      <c r="T23">
        <v>94.43</v>
      </c>
      <c r="U23">
        <v>1.1299999999999999</v>
      </c>
      <c r="V23">
        <v>107.47</v>
      </c>
      <c r="W23">
        <v>127.65</v>
      </c>
      <c r="X23">
        <v>41.72</v>
      </c>
      <c r="Y23">
        <v>6.24</v>
      </c>
      <c r="Z23">
        <v>164.59</v>
      </c>
    </row>
    <row r="24" spans="1:26">
      <c r="A24" t="s">
        <v>1709</v>
      </c>
      <c r="B24" t="s">
        <v>1710</v>
      </c>
      <c r="C24">
        <v>161.29</v>
      </c>
      <c r="D24">
        <v>79.81</v>
      </c>
      <c r="E24">
        <v>6.4</v>
      </c>
      <c r="F24">
        <v>34.08</v>
      </c>
      <c r="G24">
        <v>108.81</v>
      </c>
      <c r="H24">
        <v>90.74</v>
      </c>
      <c r="I24">
        <v>2.21</v>
      </c>
      <c r="J24">
        <v>256.61</v>
      </c>
      <c r="K24">
        <v>135.62</v>
      </c>
      <c r="L24">
        <v>64.37</v>
      </c>
      <c r="M24">
        <v>4.0599999999999996</v>
      </c>
      <c r="N24">
        <v>188.72</v>
      </c>
      <c r="O24">
        <v>144.03</v>
      </c>
      <c r="P24">
        <v>67.92</v>
      </c>
      <c r="Q24">
        <v>1.73</v>
      </c>
      <c r="R24">
        <v>68.27</v>
      </c>
      <c r="S24">
        <v>126.19</v>
      </c>
      <c r="T24">
        <v>94.43</v>
      </c>
      <c r="U24">
        <v>1.1299999999999999</v>
      </c>
      <c r="V24">
        <v>107.47</v>
      </c>
      <c r="W24">
        <v>127.65</v>
      </c>
      <c r="X24">
        <v>41.72</v>
      </c>
      <c r="Y24">
        <v>6.24</v>
      </c>
      <c r="Z24">
        <v>164.59</v>
      </c>
    </row>
    <row r="25" spans="1:26">
      <c r="A25" t="s">
        <v>1711</v>
      </c>
      <c r="B25" t="s">
        <v>1712</v>
      </c>
      <c r="C25">
        <v>161.29</v>
      </c>
      <c r="D25">
        <v>79.81</v>
      </c>
      <c r="E25">
        <v>6.4</v>
      </c>
      <c r="F25">
        <v>34.08</v>
      </c>
      <c r="G25">
        <v>108.81</v>
      </c>
      <c r="H25">
        <v>90.74</v>
      </c>
      <c r="I25">
        <v>2.21</v>
      </c>
      <c r="J25">
        <v>256.61</v>
      </c>
      <c r="K25">
        <v>135.62</v>
      </c>
      <c r="L25">
        <v>64.37</v>
      </c>
      <c r="M25">
        <v>4.0599999999999996</v>
      </c>
      <c r="N25">
        <v>188.72</v>
      </c>
      <c r="O25">
        <v>144.03</v>
      </c>
      <c r="P25">
        <v>67.92</v>
      </c>
      <c r="Q25">
        <v>1.73</v>
      </c>
      <c r="R25">
        <v>68.27</v>
      </c>
      <c r="S25">
        <v>126.19</v>
      </c>
      <c r="T25">
        <v>94.43</v>
      </c>
      <c r="U25">
        <v>1.1299999999999999</v>
      </c>
      <c r="V25">
        <v>107.47</v>
      </c>
      <c r="W25">
        <v>127.65</v>
      </c>
      <c r="X25">
        <v>41.72</v>
      </c>
      <c r="Y25">
        <v>6.24</v>
      </c>
      <c r="Z25">
        <v>164.59</v>
      </c>
    </row>
    <row r="26" spans="1:26">
      <c r="A26" t="s">
        <v>1713</v>
      </c>
      <c r="B26" t="s">
        <v>1714</v>
      </c>
      <c r="C26">
        <v>161.29</v>
      </c>
      <c r="D26">
        <v>79.81</v>
      </c>
      <c r="E26">
        <v>6.4</v>
      </c>
      <c r="F26">
        <v>34.08</v>
      </c>
      <c r="G26">
        <v>108.81</v>
      </c>
      <c r="H26">
        <v>90.74</v>
      </c>
      <c r="I26">
        <v>2.21</v>
      </c>
      <c r="J26">
        <v>256.61</v>
      </c>
      <c r="K26">
        <v>135.62</v>
      </c>
      <c r="L26">
        <v>64.37</v>
      </c>
      <c r="M26">
        <v>4.0599999999999996</v>
      </c>
      <c r="N26">
        <v>188.72</v>
      </c>
      <c r="O26">
        <v>144.03</v>
      </c>
      <c r="P26">
        <v>67.92</v>
      </c>
      <c r="Q26">
        <v>1.73</v>
      </c>
      <c r="R26">
        <v>68.27</v>
      </c>
      <c r="S26">
        <v>126.19</v>
      </c>
      <c r="T26">
        <v>94.43</v>
      </c>
      <c r="U26">
        <v>1.1299999999999999</v>
      </c>
      <c r="V26">
        <v>107.47</v>
      </c>
      <c r="W26">
        <v>127.65</v>
      </c>
      <c r="X26">
        <v>41.72</v>
      </c>
      <c r="Y26">
        <v>6.24</v>
      </c>
      <c r="Z26">
        <v>164.59</v>
      </c>
    </row>
    <row r="27" spans="1:26">
      <c r="A27" t="s">
        <v>1715</v>
      </c>
      <c r="B27" t="s">
        <v>1716</v>
      </c>
      <c r="C27">
        <v>161.29</v>
      </c>
      <c r="D27">
        <v>79.81</v>
      </c>
      <c r="E27">
        <v>6.4</v>
      </c>
      <c r="F27">
        <v>34.08</v>
      </c>
      <c r="G27">
        <v>108.81</v>
      </c>
      <c r="H27">
        <v>90.74</v>
      </c>
      <c r="I27">
        <v>2.21</v>
      </c>
      <c r="J27">
        <v>256.61</v>
      </c>
      <c r="K27">
        <v>135.62</v>
      </c>
      <c r="L27">
        <v>64.37</v>
      </c>
      <c r="M27">
        <v>4.0599999999999996</v>
      </c>
      <c r="N27">
        <v>188.72</v>
      </c>
      <c r="O27">
        <v>144.03</v>
      </c>
      <c r="P27">
        <v>67.92</v>
      </c>
      <c r="Q27">
        <v>1.73</v>
      </c>
      <c r="R27">
        <v>68.27</v>
      </c>
      <c r="S27">
        <v>126.19</v>
      </c>
      <c r="T27">
        <v>94.43</v>
      </c>
      <c r="U27">
        <v>1.1299999999999999</v>
      </c>
      <c r="V27">
        <v>107.47</v>
      </c>
      <c r="W27">
        <v>127.65</v>
      </c>
      <c r="X27">
        <v>41.72</v>
      </c>
      <c r="Y27">
        <v>6.24</v>
      </c>
      <c r="Z27">
        <v>164.59</v>
      </c>
    </row>
    <row r="28" spans="1:26">
      <c r="A28" t="s">
        <v>1717</v>
      </c>
      <c r="B28" t="s">
        <v>1718</v>
      </c>
      <c r="C28">
        <v>161.29</v>
      </c>
      <c r="D28">
        <v>79.81</v>
      </c>
      <c r="E28">
        <v>6.4</v>
      </c>
      <c r="F28">
        <v>34.08</v>
      </c>
      <c r="G28">
        <v>108.81</v>
      </c>
      <c r="H28">
        <v>90.74</v>
      </c>
      <c r="I28">
        <v>2.21</v>
      </c>
      <c r="J28">
        <v>256.61</v>
      </c>
      <c r="K28">
        <v>135.62</v>
      </c>
      <c r="L28">
        <v>64.37</v>
      </c>
      <c r="M28">
        <v>4.0599999999999996</v>
      </c>
      <c r="N28">
        <v>188.72</v>
      </c>
      <c r="O28">
        <v>144.03</v>
      </c>
      <c r="P28">
        <v>67.92</v>
      </c>
      <c r="Q28">
        <v>1.73</v>
      </c>
      <c r="R28">
        <v>68.27</v>
      </c>
      <c r="S28">
        <v>126.19</v>
      </c>
      <c r="T28">
        <v>94.43</v>
      </c>
      <c r="U28">
        <v>1.1299999999999999</v>
      </c>
      <c r="V28">
        <v>107.47</v>
      </c>
      <c r="W28">
        <v>127.65</v>
      </c>
      <c r="X28">
        <v>41.72</v>
      </c>
      <c r="Y28">
        <v>6.24</v>
      </c>
      <c r="Z28">
        <v>164.59</v>
      </c>
    </row>
    <row r="29" spans="1:26">
      <c r="A29" t="s">
        <v>1719</v>
      </c>
      <c r="B29" t="s">
        <v>1720</v>
      </c>
      <c r="C29">
        <v>161.29</v>
      </c>
      <c r="D29">
        <v>79.81</v>
      </c>
      <c r="E29">
        <v>6.4</v>
      </c>
      <c r="F29">
        <v>34.08</v>
      </c>
      <c r="G29">
        <v>108.81</v>
      </c>
      <c r="H29">
        <v>90.74</v>
      </c>
      <c r="I29">
        <v>2.21</v>
      </c>
      <c r="J29">
        <v>256.61</v>
      </c>
      <c r="K29">
        <v>135.62</v>
      </c>
      <c r="L29">
        <v>64.37</v>
      </c>
      <c r="M29">
        <v>4.0599999999999996</v>
      </c>
      <c r="N29">
        <v>188.72</v>
      </c>
      <c r="O29">
        <v>144.03</v>
      </c>
      <c r="P29">
        <v>67.92</v>
      </c>
      <c r="Q29">
        <v>1.73</v>
      </c>
      <c r="R29">
        <v>68.27</v>
      </c>
      <c r="S29">
        <v>126.19</v>
      </c>
      <c r="T29">
        <v>94.43</v>
      </c>
      <c r="U29">
        <v>1.1299999999999999</v>
      </c>
      <c r="V29">
        <v>107.47</v>
      </c>
      <c r="W29">
        <v>127.65</v>
      </c>
      <c r="X29">
        <v>41.72</v>
      </c>
      <c r="Y29">
        <v>6.24</v>
      </c>
      <c r="Z29">
        <v>164.59</v>
      </c>
    </row>
    <row r="30" spans="1:26">
      <c r="A30" t="s">
        <v>1721</v>
      </c>
      <c r="B30" t="s">
        <v>1722</v>
      </c>
      <c r="C30">
        <v>161.29</v>
      </c>
      <c r="D30">
        <v>79.81</v>
      </c>
      <c r="E30">
        <v>6.4</v>
      </c>
      <c r="F30">
        <v>34.08</v>
      </c>
      <c r="G30">
        <v>108.81</v>
      </c>
      <c r="H30">
        <v>90.74</v>
      </c>
      <c r="I30">
        <v>2.21</v>
      </c>
      <c r="J30">
        <v>256.61</v>
      </c>
      <c r="K30">
        <v>135.62</v>
      </c>
      <c r="L30">
        <v>64.37</v>
      </c>
      <c r="M30">
        <v>4.0599999999999996</v>
      </c>
      <c r="N30">
        <v>188.72</v>
      </c>
      <c r="O30">
        <v>144.03</v>
      </c>
      <c r="P30">
        <v>67.92</v>
      </c>
      <c r="Q30">
        <v>1.73</v>
      </c>
      <c r="R30">
        <v>68.27</v>
      </c>
      <c r="S30">
        <v>126.19</v>
      </c>
      <c r="T30">
        <v>94.43</v>
      </c>
      <c r="U30">
        <v>1.1299999999999999</v>
      </c>
      <c r="V30">
        <v>107.47</v>
      </c>
      <c r="W30">
        <v>127.65</v>
      </c>
      <c r="X30">
        <v>41.72</v>
      </c>
      <c r="Y30">
        <v>6.24</v>
      </c>
      <c r="Z30">
        <v>164.59</v>
      </c>
    </row>
    <row r="31" spans="1:26">
      <c r="A31" t="s">
        <v>1723</v>
      </c>
      <c r="B31" t="s">
        <v>1724</v>
      </c>
      <c r="C31">
        <v>161.29</v>
      </c>
      <c r="D31">
        <v>79.81</v>
      </c>
      <c r="E31">
        <v>6.4</v>
      </c>
      <c r="F31">
        <v>34.08</v>
      </c>
      <c r="G31">
        <v>108.81</v>
      </c>
      <c r="H31">
        <v>90.74</v>
      </c>
      <c r="I31">
        <v>2.21</v>
      </c>
      <c r="J31">
        <v>256.61</v>
      </c>
      <c r="K31">
        <v>135.62</v>
      </c>
      <c r="L31">
        <v>64.37</v>
      </c>
      <c r="M31">
        <v>4.0599999999999996</v>
      </c>
      <c r="N31">
        <v>188.72</v>
      </c>
      <c r="O31">
        <v>144.03</v>
      </c>
      <c r="P31">
        <v>67.92</v>
      </c>
      <c r="Q31">
        <v>1.73</v>
      </c>
      <c r="R31">
        <v>68.27</v>
      </c>
      <c r="S31">
        <v>126.19</v>
      </c>
      <c r="T31">
        <v>94.43</v>
      </c>
      <c r="U31">
        <v>1.1299999999999999</v>
      </c>
      <c r="V31">
        <v>107.47</v>
      </c>
      <c r="W31">
        <v>127.65</v>
      </c>
      <c r="X31">
        <v>41.72</v>
      </c>
      <c r="Y31">
        <v>6.24</v>
      </c>
      <c r="Z31">
        <v>164.59</v>
      </c>
    </row>
    <row r="32" spans="1:26">
      <c r="A32" t="s">
        <v>405</v>
      </c>
      <c r="B32" t="s">
        <v>1725</v>
      </c>
      <c r="C32">
        <v>161.29</v>
      </c>
      <c r="D32">
        <v>79.81</v>
      </c>
      <c r="E32">
        <v>6.4</v>
      </c>
      <c r="F32">
        <v>34.08</v>
      </c>
      <c r="G32">
        <v>108.81</v>
      </c>
      <c r="H32">
        <v>90.74</v>
      </c>
      <c r="I32">
        <v>2.21</v>
      </c>
      <c r="J32">
        <v>256.61</v>
      </c>
      <c r="K32">
        <v>135.62</v>
      </c>
      <c r="L32">
        <v>64.37</v>
      </c>
      <c r="M32">
        <v>4.0599999999999996</v>
      </c>
      <c r="N32">
        <v>188.72</v>
      </c>
      <c r="O32">
        <v>144.03</v>
      </c>
      <c r="P32">
        <v>67.92</v>
      </c>
      <c r="Q32">
        <v>1.73</v>
      </c>
      <c r="R32">
        <v>68.27</v>
      </c>
      <c r="S32">
        <v>126.19</v>
      </c>
      <c r="T32">
        <v>94.43</v>
      </c>
      <c r="U32">
        <v>1.1299999999999999</v>
      </c>
      <c r="V32">
        <v>107.47</v>
      </c>
      <c r="W32">
        <v>127.65</v>
      </c>
      <c r="X32">
        <v>41.72</v>
      </c>
      <c r="Y32">
        <v>6.24</v>
      </c>
      <c r="Z32">
        <v>164.59</v>
      </c>
    </row>
    <row r="33" spans="1:26">
      <c r="A33" t="s">
        <v>1726</v>
      </c>
      <c r="B33" t="s">
        <v>1727</v>
      </c>
      <c r="C33">
        <v>161.29</v>
      </c>
      <c r="D33">
        <v>79.81</v>
      </c>
      <c r="E33">
        <v>6.4</v>
      </c>
      <c r="F33">
        <v>34.08</v>
      </c>
      <c r="G33">
        <v>108.81</v>
      </c>
      <c r="H33">
        <v>90.74</v>
      </c>
      <c r="I33">
        <v>2.21</v>
      </c>
      <c r="J33">
        <v>256.61</v>
      </c>
      <c r="K33">
        <v>135.62</v>
      </c>
      <c r="L33">
        <v>64.37</v>
      </c>
      <c r="M33">
        <v>4.0599999999999996</v>
      </c>
      <c r="N33">
        <v>188.72</v>
      </c>
      <c r="O33">
        <v>144.03</v>
      </c>
      <c r="P33">
        <v>67.92</v>
      </c>
      <c r="Q33">
        <v>1.73</v>
      </c>
      <c r="R33">
        <v>68.27</v>
      </c>
      <c r="S33">
        <v>126.19</v>
      </c>
      <c r="T33">
        <v>94.43</v>
      </c>
      <c r="U33">
        <v>1.1299999999999999</v>
      </c>
      <c r="V33">
        <v>107.47</v>
      </c>
      <c r="W33">
        <v>127.65</v>
      </c>
      <c r="X33">
        <v>41.72</v>
      </c>
      <c r="Y33">
        <v>6.24</v>
      </c>
      <c r="Z33">
        <v>164.59</v>
      </c>
    </row>
    <row r="34" spans="1:26">
      <c r="A34" t="s">
        <v>1728</v>
      </c>
      <c r="B34" t="s">
        <v>1729</v>
      </c>
      <c r="C34">
        <v>161.29</v>
      </c>
      <c r="D34">
        <v>79.81</v>
      </c>
      <c r="E34">
        <v>6.4</v>
      </c>
      <c r="F34">
        <v>34.08</v>
      </c>
      <c r="G34">
        <v>108.81</v>
      </c>
      <c r="H34">
        <v>90.74</v>
      </c>
      <c r="I34">
        <v>2.21</v>
      </c>
      <c r="J34">
        <v>256.61</v>
      </c>
      <c r="K34">
        <v>135.62</v>
      </c>
      <c r="L34">
        <v>64.37</v>
      </c>
      <c r="M34">
        <v>4.0599999999999996</v>
      </c>
      <c r="N34">
        <v>188.72</v>
      </c>
      <c r="O34">
        <v>144.03</v>
      </c>
      <c r="P34">
        <v>67.92</v>
      </c>
      <c r="Q34">
        <v>1.73</v>
      </c>
      <c r="R34">
        <v>68.27</v>
      </c>
      <c r="S34">
        <v>126.19</v>
      </c>
      <c r="T34">
        <v>94.43</v>
      </c>
      <c r="U34">
        <v>1.1299999999999999</v>
      </c>
      <c r="V34">
        <v>107.47</v>
      </c>
      <c r="W34">
        <v>127.65</v>
      </c>
      <c r="X34">
        <v>41.72</v>
      </c>
      <c r="Y34">
        <v>6.24</v>
      </c>
      <c r="Z34">
        <v>164.59</v>
      </c>
    </row>
    <row r="35" spans="1:26">
      <c r="C35">
        <f>SUM(C3:C34)</f>
        <v>5161.28</v>
      </c>
      <c r="D35">
        <f t="shared" ref="D35:Z35" si="0">SUM(D3:D34)</f>
        <v>2553.9199999999987</v>
      </c>
      <c r="E35">
        <f t="shared" si="0"/>
        <v>204.8000000000001</v>
      </c>
      <c r="F35">
        <f t="shared" si="0"/>
        <v>1090.5600000000004</v>
      </c>
      <c r="G35">
        <f t="shared" si="0"/>
        <v>3481.9199999999987</v>
      </c>
      <c r="H35">
        <f t="shared" si="0"/>
        <v>2903.6899999999982</v>
      </c>
      <c r="I35">
        <f t="shared" si="0"/>
        <v>70.709999999999994</v>
      </c>
      <c r="J35">
        <f t="shared" si="0"/>
        <v>8211.5199999999968</v>
      </c>
      <c r="K35">
        <f t="shared" si="0"/>
        <v>4339.8299999999981</v>
      </c>
      <c r="L35">
        <f t="shared" si="0"/>
        <v>2059.8499999999985</v>
      </c>
      <c r="M35">
        <f t="shared" si="0"/>
        <v>129.92000000000004</v>
      </c>
      <c r="N35">
        <f t="shared" si="0"/>
        <v>6039.0300000000007</v>
      </c>
      <c r="O35">
        <f t="shared" si="0"/>
        <v>4608.9500000000016</v>
      </c>
      <c r="P35">
        <f t="shared" si="0"/>
        <v>2173.4500000000007</v>
      </c>
      <c r="Q35">
        <f t="shared" si="0"/>
        <v>55.359999999999964</v>
      </c>
      <c r="R35">
        <f t="shared" si="0"/>
        <v>2184.64</v>
      </c>
      <c r="S35">
        <f t="shared" si="0"/>
        <v>4038.0800000000013</v>
      </c>
      <c r="T35">
        <f t="shared" si="0"/>
        <v>3021.7599999999993</v>
      </c>
      <c r="U35">
        <f t="shared" si="0"/>
        <v>36.159999999999989</v>
      </c>
      <c r="V35">
        <f t="shared" si="0"/>
        <v>3439.0399999999977</v>
      </c>
      <c r="W35">
        <f t="shared" si="0"/>
        <v>4084.800000000002</v>
      </c>
      <c r="X35">
        <f t="shared" si="0"/>
        <v>1335.0300000000007</v>
      </c>
      <c r="Y35">
        <f t="shared" si="0"/>
        <v>199.66000000000008</v>
      </c>
      <c r="Z35">
        <f t="shared" si="0"/>
        <v>5266.8800000000019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ED89-FDE7-49EE-B0C1-171CE2CEFB81}">
  <dimension ref="A1:BQ39"/>
  <sheetViews>
    <sheetView topLeftCell="W14" zoomScaleNormal="100" workbookViewId="0">
      <selection activeCell="AH39" sqref="AD39:AH39"/>
    </sheetView>
  </sheetViews>
  <sheetFormatPr defaultRowHeight="12.75"/>
  <cols>
    <col min="2" max="6" width="9.28515625" bestFit="1" customWidth="1"/>
    <col min="7" max="7" width="14.7109375" bestFit="1" customWidth="1"/>
    <col min="8" max="13" width="9.28515625" bestFit="1" customWidth="1"/>
    <col min="14" max="14" width="10.140625" bestFit="1" customWidth="1"/>
    <col min="15" max="19" width="9.28515625" bestFit="1" customWidth="1"/>
    <col min="20" max="20" width="10.140625" bestFit="1" customWidth="1"/>
    <col min="22" max="29" width="8.85546875" style="108"/>
    <col min="30" max="30" width="11.42578125" bestFit="1" customWidth="1"/>
    <col min="31" max="32" width="12.42578125" bestFit="1" customWidth="1"/>
    <col min="33" max="33" width="9.85546875" bestFit="1" customWidth="1"/>
    <col min="34" max="34" width="13.5703125" bestFit="1" customWidth="1"/>
  </cols>
  <sheetData>
    <row r="1" spans="1:69">
      <c r="A1" t="s">
        <v>1959</v>
      </c>
      <c r="B1" s="107" t="s">
        <v>1960</v>
      </c>
      <c r="C1" s="107"/>
      <c r="D1" s="107"/>
      <c r="E1" s="107"/>
      <c r="F1" s="107"/>
      <c r="G1" s="107"/>
      <c r="H1" s="107"/>
      <c r="I1" s="107"/>
      <c r="J1" s="107"/>
      <c r="K1" s="107"/>
      <c r="L1" s="24" t="s">
        <v>1961</v>
      </c>
      <c r="M1" s="24" t="s">
        <v>1962</v>
      </c>
      <c r="N1" s="24" t="s">
        <v>1961</v>
      </c>
      <c r="O1" s="24" t="s">
        <v>1961</v>
      </c>
      <c r="P1" s="24" t="s">
        <v>1962</v>
      </c>
      <c r="Q1" s="24" t="s">
        <v>1961</v>
      </c>
      <c r="R1" s="24" t="s">
        <v>1961</v>
      </c>
      <c r="S1" s="24" t="s">
        <v>1962</v>
      </c>
      <c r="T1" s="24" t="s">
        <v>1961</v>
      </c>
      <c r="U1" s="24" t="s">
        <v>1961</v>
      </c>
      <c r="V1" s="108" t="s">
        <v>1961</v>
      </c>
      <c r="W1" s="108" t="s">
        <v>1961</v>
      </c>
      <c r="X1" s="108" t="s">
        <v>1961</v>
      </c>
      <c r="Y1" s="108" t="s">
        <v>1961</v>
      </c>
      <c r="Z1" s="108" t="s">
        <v>1961</v>
      </c>
      <c r="AA1" s="108" t="s">
        <v>1961</v>
      </c>
      <c r="AB1" s="108" t="s">
        <v>1961</v>
      </c>
      <c r="AC1" s="108" t="s">
        <v>1961</v>
      </c>
      <c r="AD1" t="s">
        <v>1961</v>
      </c>
      <c r="AE1" t="s">
        <v>1961</v>
      </c>
      <c r="AF1" t="s">
        <v>1961</v>
      </c>
      <c r="AG1" t="s">
        <v>1961</v>
      </c>
      <c r="AH1" t="s">
        <v>1961</v>
      </c>
      <c r="AI1" t="s">
        <v>1961</v>
      </c>
      <c r="AJ1" t="s">
        <v>1961</v>
      </c>
      <c r="AK1" t="s">
        <v>1961</v>
      </c>
      <c r="AL1" t="s">
        <v>1961</v>
      </c>
      <c r="AM1" t="s">
        <v>1961</v>
      </c>
      <c r="AN1" t="s">
        <v>1961</v>
      </c>
      <c r="AO1" t="s">
        <v>1961</v>
      </c>
      <c r="AP1" t="s">
        <v>1961</v>
      </c>
      <c r="AQ1" t="s">
        <v>1961</v>
      </c>
      <c r="AR1" t="s">
        <v>1961</v>
      </c>
      <c r="AS1" t="s">
        <v>1961</v>
      </c>
      <c r="AT1" t="s">
        <v>1961</v>
      </c>
      <c r="AU1" t="s">
        <v>1961</v>
      </c>
      <c r="AV1" t="s">
        <v>1961</v>
      </c>
      <c r="AW1" t="s">
        <v>1961</v>
      </c>
      <c r="AX1" t="s">
        <v>1961</v>
      </c>
      <c r="AY1" t="s">
        <v>1961</v>
      </c>
      <c r="AZ1" t="s">
        <v>1961</v>
      </c>
      <c r="BA1" t="s">
        <v>1961</v>
      </c>
      <c r="BB1" t="s">
        <v>1961</v>
      </c>
      <c r="BC1" t="s">
        <v>1961</v>
      </c>
      <c r="BD1" t="s">
        <v>1961</v>
      </c>
      <c r="BE1" t="s">
        <v>1961</v>
      </c>
      <c r="BF1" t="s">
        <v>1961</v>
      </c>
      <c r="BG1" t="s">
        <v>1961</v>
      </c>
      <c r="BH1" t="s">
        <v>1961</v>
      </c>
      <c r="BI1" t="s">
        <v>1961</v>
      </c>
      <c r="BJ1" t="s">
        <v>1961</v>
      </c>
      <c r="BK1" t="s">
        <v>1961</v>
      </c>
      <c r="BL1" t="s">
        <v>1961</v>
      </c>
      <c r="BM1" t="s">
        <v>1961</v>
      </c>
      <c r="BN1" t="s">
        <v>1961</v>
      </c>
      <c r="BO1" t="s">
        <v>1961</v>
      </c>
      <c r="BP1" t="s">
        <v>1961</v>
      </c>
      <c r="BQ1" t="s">
        <v>1961</v>
      </c>
    </row>
    <row r="2" spans="1:69">
      <c r="A2" t="s">
        <v>1963</v>
      </c>
      <c r="B2" s="107" t="s">
        <v>1964</v>
      </c>
      <c r="C2" s="107"/>
      <c r="D2" s="107"/>
      <c r="E2" s="107"/>
      <c r="F2" s="107"/>
      <c r="G2" s="107"/>
      <c r="H2" s="107"/>
      <c r="I2" s="107"/>
      <c r="J2" s="107"/>
      <c r="K2" s="107"/>
      <c r="L2" s="24" t="s">
        <v>1643</v>
      </c>
      <c r="M2" s="24"/>
      <c r="N2" s="24"/>
      <c r="O2" s="24"/>
      <c r="P2" s="24"/>
      <c r="Q2" s="24"/>
      <c r="R2" s="24"/>
      <c r="S2" s="24"/>
      <c r="T2" s="24"/>
      <c r="U2" s="24"/>
    </row>
    <row r="3" spans="1:69">
      <c r="A3" t="s">
        <v>1965</v>
      </c>
      <c r="B3" s="107" t="s">
        <v>1966</v>
      </c>
      <c r="C3" s="107"/>
      <c r="D3" s="107"/>
      <c r="E3" s="107"/>
      <c r="F3" s="107"/>
      <c r="G3" s="107"/>
      <c r="H3" s="107"/>
      <c r="I3" s="107"/>
      <c r="J3" s="107"/>
      <c r="K3" s="107"/>
      <c r="L3" s="143" t="s">
        <v>282</v>
      </c>
      <c r="M3" s="143"/>
      <c r="N3" s="143"/>
      <c r="O3" s="143"/>
      <c r="P3" s="143"/>
      <c r="Q3" s="143"/>
      <c r="R3" s="143"/>
      <c r="S3" s="143"/>
      <c r="T3" s="143"/>
      <c r="U3" s="143"/>
      <c r="V3" s="109" t="s">
        <v>2021</v>
      </c>
      <c r="AD3" t="s">
        <v>1966</v>
      </c>
    </row>
    <row r="4" spans="1:69">
      <c r="A4" t="s">
        <v>1968</v>
      </c>
      <c r="B4" s="107" t="s">
        <v>1969</v>
      </c>
      <c r="C4" s="107"/>
      <c r="D4" s="107"/>
      <c r="E4" s="107"/>
      <c r="F4" s="107"/>
      <c r="G4" s="107"/>
      <c r="H4" s="107"/>
      <c r="I4" s="107"/>
      <c r="J4" s="107"/>
      <c r="K4" s="107"/>
      <c r="L4" s="24">
        <v>2021</v>
      </c>
      <c r="M4" s="24"/>
      <c r="N4" s="24"/>
      <c r="O4" s="24"/>
      <c r="P4" s="24"/>
      <c r="Q4" s="24"/>
      <c r="R4" s="24"/>
      <c r="S4" s="24"/>
      <c r="T4" s="24"/>
      <c r="U4" s="24"/>
      <c r="V4" s="108">
        <v>2021</v>
      </c>
      <c r="AD4" t="s">
        <v>1970</v>
      </c>
    </row>
    <row r="5" spans="1:69">
      <c r="B5" s="141" t="s">
        <v>1971</v>
      </c>
      <c r="C5" s="141"/>
      <c r="D5" s="141"/>
      <c r="E5" s="141"/>
      <c r="F5" s="141"/>
      <c r="G5" s="142" t="s">
        <v>1972</v>
      </c>
      <c r="H5" s="142"/>
      <c r="I5" s="142"/>
      <c r="J5" s="142"/>
      <c r="K5" s="142"/>
      <c r="L5" s="24" t="s">
        <v>1973</v>
      </c>
      <c r="M5" s="24" t="s">
        <v>1645</v>
      </c>
      <c r="N5" s="24" t="s">
        <v>1974</v>
      </c>
      <c r="O5" s="24" t="s">
        <v>1975</v>
      </c>
      <c r="P5" s="24" t="s">
        <v>1650</v>
      </c>
      <c r="Q5" s="24" t="s">
        <v>1976</v>
      </c>
      <c r="R5" s="24" t="s">
        <v>1977</v>
      </c>
      <c r="S5" s="24" t="s">
        <v>1652</v>
      </c>
      <c r="T5" s="24" t="s">
        <v>1978</v>
      </c>
      <c r="U5" s="24" t="s">
        <v>1979</v>
      </c>
      <c r="V5" s="108" t="s">
        <v>1967</v>
      </c>
      <c r="AD5" s="140" t="s">
        <v>1475</v>
      </c>
      <c r="AE5" s="140"/>
      <c r="AF5" s="140"/>
      <c r="AG5" s="140"/>
      <c r="AH5" s="140"/>
      <c r="AI5" s="140" t="s">
        <v>1940</v>
      </c>
      <c r="AJ5" s="140"/>
      <c r="AK5" s="140"/>
      <c r="AL5" s="140"/>
      <c r="AM5" s="140"/>
      <c r="AN5" s="140" t="s">
        <v>1623</v>
      </c>
      <c r="AO5" s="140"/>
      <c r="AP5" s="140"/>
      <c r="AQ5" s="140"/>
      <c r="AR5" s="140"/>
      <c r="AS5" s="140" t="s">
        <v>1992</v>
      </c>
      <c r="AT5" s="140"/>
      <c r="AU5" s="140"/>
      <c r="AV5" s="140"/>
      <c r="AW5" s="140"/>
      <c r="AX5" s="140" t="s">
        <v>1947</v>
      </c>
      <c r="AY5" s="140"/>
      <c r="AZ5" s="140"/>
      <c r="BA5" s="140"/>
      <c r="BB5" s="140"/>
      <c r="BC5" s="140" t="s">
        <v>1665</v>
      </c>
      <c r="BD5" s="140"/>
      <c r="BE5" s="140"/>
      <c r="BF5" s="140"/>
      <c r="BG5" s="140"/>
      <c r="BH5" s="140" t="s">
        <v>1927</v>
      </c>
      <c r="BI5" s="140"/>
      <c r="BJ5" s="140"/>
      <c r="BK5" s="140"/>
      <c r="BL5" s="140"/>
      <c r="BM5" s="140" t="s">
        <v>1617</v>
      </c>
      <c r="BN5" s="140"/>
      <c r="BO5" s="140"/>
      <c r="BP5" s="140"/>
      <c r="BQ5" s="140"/>
    </row>
    <row r="6" spans="1:69">
      <c r="B6" s="110" t="s">
        <v>1893</v>
      </c>
      <c r="C6" s="110" t="s">
        <v>1980</v>
      </c>
      <c r="D6" s="110" t="s">
        <v>1981</v>
      </c>
      <c r="E6" s="110" t="s">
        <v>1982</v>
      </c>
      <c r="F6" s="110" t="s">
        <v>1983</v>
      </c>
      <c r="G6" s="110" t="s">
        <v>1893</v>
      </c>
      <c r="H6" s="110" t="s">
        <v>1980</v>
      </c>
      <c r="I6" s="110" t="s">
        <v>1981</v>
      </c>
      <c r="J6" s="110" t="s">
        <v>1982</v>
      </c>
      <c r="K6" s="110" t="s">
        <v>1983</v>
      </c>
      <c r="L6" s="24" t="s">
        <v>1984</v>
      </c>
      <c r="M6" s="24" t="s">
        <v>1655</v>
      </c>
      <c r="N6" s="24" t="s">
        <v>1985</v>
      </c>
      <c r="O6" s="24" t="s">
        <v>1950</v>
      </c>
      <c r="P6" s="24" t="s">
        <v>1658</v>
      </c>
      <c r="Q6" s="24" t="s">
        <v>1986</v>
      </c>
      <c r="R6" s="24" t="s">
        <v>1951</v>
      </c>
      <c r="S6" s="24" t="s">
        <v>1660</v>
      </c>
      <c r="T6" s="24" t="s">
        <v>1987</v>
      </c>
      <c r="U6" s="24" t="s">
        <v>1988</v>
      </c>
      <c r="V6" s="108" t="s">
        <v>1989</v>
      </c>
      <c r="W6" s="108" t="s">
        <v>1950</v>
      </c>
      <c r="X6" s="108" t="s">
        <v>1658</v>
      </c>
      <c r="Y6" s="108" t="s">
        <v>1986</v>
      </c>
      <c r="Z6" s="108" t="s">
        <v>1951</v>
      </c>
      <c r="AA6" s="108" t="s">
        <v>1990</v>
      </c>
      <c r="AB6" s="108" t="s">
        <v>1987</v>
      </c>
      <c r="AC6" s="108" t="s">
        <v>1988</v>
      </c>
      <c r="AD6" t="s">
        <v>1028</v>
      </c>
      <c r="AE6" t="s">
        <v>369</v>
      </c>
      <c r="AF6" t="s">
        <v>1036</v>
      </c>
      <c r="AG6" t="s">
        <v>1025</v>
      </c>
      <c r="AH6" t="s">
        <v>962</v>
      </c>
      <c r="AI6" t="s">
        <v>1028</v>
      </c>
      <c r="AJ6" t="s">
        <v>369</v>
      </c>
      <c r="AK6" t="s">
        <v>1036</v>
      </c>
      <c r="AL6" t="s">
        <v>1025</v>
      </c>
      <c r="AM6" t="s">
        <v>962</v>
      </c>
      <c r="AN6" t="s">
        <v>1028</v>
      </c>
      <c r="AO6" t="s">
        <v>369</v>
      </c>
      <c r="AP6" t="s">
        <v>1036</v>
      </c>
      <c r="AQ6" t="s">
        <v>1025</v>
      </c>
      <c r="AR6" t="s">
        <v>962</v>
      </c>
      <c r="AS6" t="s">
        <v>1028</v>
      </c>
      <c r="AT6" t="s">
        <v>369</v>
      </c>
      <c r="AU6" t="s">
        <v>1036</v>
      </c>
      <c r="AV6" t="s">
        <v>1025</v>
      </c>
      <c r="AW6" t="s">
        <v>962</v>
      </c>
      <c r="AX6" t="s">
        <v>1028</v>
      </c>
      <c r="AY6" t="s">
        <v>369</v>
      </c>
      <c r="AZ6" t="s">
        <v>1036</v>
      </c>
      <c r="BA6" t="s">
        <v>1025</v>
      </c>
      <c r="BB6" t="s">
        <v>962</v>
      </c>
      <c r="BC6" t="s">
        <v>1028</v>
      </c>
      <c r="BD6" t="s">
        <v>369</v>
      </c>
      <c r="BE6" t="s">
        <v>1036</v>
      </c>
      <c r="BF6" t="s">
        <v>1025</v>
      </c>
      <c r="BG6" t="s">
        <v>962</v>
      </c>
      <c r="BH6" t="s">
        <v>1028</v>
      </c>
      <c r="BI6" t="s">
        <v>369</v>
      </c>
      <c r="BJ6" t="s">
        <v>1036</v>
      </c>
      <c r="BK6" t="s">
        <v>1025</v>
      </c>
      <c r="BL6" t="s">
        <v>962</v>
      </c>
      <c r="BM6" t="s">
        <v>1028</v>
      </c>
      <c r="BN6" t="s">
        <v>369</v>
      </c>
      <c r="BO6" t="s">
        <v>1036</v>
      </c>
      <c r="BP6" t="s">
        <v>1025</v>
      </c>
      <c r="BQ6" t="s">
        <v>962</v>
      </c>
    </row>
    <row r="7" spans="1:69">
      <c r="A7" t="s">
        <v>1707</v>
      </c>
      <c r="B7" s="110" t="s">
        <v>1993</v>
      </c>
      <c r="C7" s="111">
        <v>3326</v>
      </c>
      <c r="D7" s="110">
        <v>570</v>
      </c>
      <c r="E7" s="110">
        <v>0</v>
      </c>
      <c r="F7" s="111">
        <v>3122</v>
      </c>
      <c r="G7" s="110" t="s">
        <v>1993</v>
      </c>
      <c r="H7" s="110" t="s">
        <v>1993</v>
      </c>
      <c r="I7" s="110">
        <v>6</v>
      </c>
      <c r="J7" s="110" t="s">
        <v>1993</v>
      </c>
      <c r="K7" s="110">
        <v>89</v>
      </c>
      <c r="L7" s="24">
        <v>563.20699999999999</v>
      </c>
      <c r="M7" s="106">
        <v>4414.8</v>
      </c>
      <c r="N7" s="106">
        <v>15314.26</v>
      </c>
      <c r="O7" s="24">
        <v>4298.5879999999997</v>
      </c>
      <c r="P7" s="106">
        <v>1117.5899999999999</v>
      </c>
      <c r="Q7" s="106">
        <v>22793.53</v>
      </c>
      <c r="R7" s="24">
        <v>617.39</v>
      </c>
      <c r="S7" s="106">
        <v>1965.49</v>
      </c>
      <c r="T7" s="106">
        <v>38587.89</v>
      </c>
      <c r="U7" s="106">
        <v>2463.06</v>
      </c>
      <c r="V7" s="108">
        <v>0.89</v>
      </c>
      <c r="W7" s="108">
        <v>0.05</v>
      </c>
      <c r="X7" s="108">
        <v>0.01</v>
      </c>
      <c r="Y7" s="108">
        <v>0.26</v>
      </c>
      <c r="Z7" s="108">
        <v>0.01</v>
      </c>
      <c r="AA7" s="108">
        <v>0.02</v>
      </c>
      <c r="AB7" s="108">
        <v>0.44</v>
      </c>
      <c r="AC7" s="108">
        <v>0.03</v>
      </c>
      <c r="AD7" s="112" t="str">
        <f t="shared" ref="AD7:AE7" si="0">IFERROR(G7*$V7,"")</f>
        <v/>
      </c>
      <c r="AE7" s="112" t="str">
        <f t="shared" si="0"/>
        <v/>
      </c>
      <c r="AF7" s="112">
        <f>IFERROR(I7*$V7,"")</f>
        <v>5.34</v>
      </c>
      <c r="AG7" s="112" t="str">
        <f t="shared" ref="AG7" si="1">IFERROR(J7*$V7,"")</f>
        <v/>
      </c>
      <c r="AH7" s="112">
        <f t="shared" ref="AH7" si="2">IFERROR(K7*$V7,"")</f>
        <v>79.210000000000008</v>
      </c>
      <c r="AI7" s="114" t="str">
        <f>IFERROR(B7*$W7,"")</f>
        <v/>
      </c>
      <c r="AJ7" s="114">
        <f t="shared" ref="AJ7:AM7" si="3">IFERROR(C7*$W7,"")</f>
        <v>166.3</v>
      </c>
      <c r="AK7" s="114">
        <f t="shared" si="3"/>
        <v>28.5</v>
      </c>
      <c r="AL7" s="114">
        <f t="shared" si="3"/>
        <v>0</v>
      </c>
      <c r="AM7" s="114">
        <f t="shared" si="3"/>
        <v>156.10000000000002</v>
      </c>
      <c r="AN7" s="116" t="str">
        <f>IFERROR(B7*$X7,"")</f>
        <v/>
      </c>
      <c r="AO7" s="116">
        <f t="shared" ref="AO7:AR7" si="4">IFERROR(C7*$X7,"")</f>
        <v>33.26</v>
      </c>
      <c r="AP7" s="116">
        <f t="shared" si="4"/>
        <v>5.7</v>
      </c>
      <c r="AQ7" s="116">
        <f t="shared" si="4"/>
        <v>0</v>
      </c>
      <c r="AR7" s="116">
        <f t="shared" si="4"/>
        <v>31.220000000000002</v>
      </c>
      <c r="AS7" s="117" t="str">
        <f>IFERROR(B7*$Y7,"")</f>
        <v/>
      </c>
      <c r="AT7" s="117">
        <f t="shared" ref="AT7:AW7" si="5">IFERROR(C7*$Y7,"")</f>
        <v>864.76</v>
      </c>
      <c r="AU7" s="117">
        <f t="shared" si="5"/>
        <v>148.20000000000002</v>
      </c>
      <c r="AV7" s="117">
        <f t="shared" si="5"/>
        <v>0</v>
      </c>
      <c r="AW7" s="117">
        <f t="shared" si="5"/>
        <v>811.72</v>
      </c>
      <c r="AX7" s="118" t="str">
        <f>IFERROR(B7*$Z7,"")</f>
        <v/>
      </c>
      <c r="AY7" s="118">
        <f t="shared" ref="AY7:BB7" si="6">IFERROR(C7*$Z7,"")</f>
        <v>33.26</v>
      </c>
      <c r="AZ7" s="118">
        <f t="shared" si="6"/>
        <v>5.7</v>
      </c>
      <c r="BA7" s="118">
        <f t="shared" si="6"/>
        <v>0</v>
      </c>
      <c r="BB7" s="118">
        <f t="shared" si="6"/>
        <v>31.220000000000002</v>
      </c>
      <c r="BC7" s="119" t="str">
        <f>IFERROR(B7*$AA7,"")</f>
        <v/>
      </c>
      <c r="BD7" s="119">
        <f t="shared" ref="BD7:BG7" si="7">IFERROR(C7*$AA7,"")</f>
        <v>66.52</v>
      </c>
      <c r="BE7" s="119">
        <f t="shared" si="7"/>
        <v>11.4</v>
      </c>
      <c r="BF7" s="119">
        <f t="shared" si="7"/>
        <v>0</v>
      </c>
      <c r="BG7" s="119">
        <f t="shared" si="7"/>
        <v>62.440000000000005</v>
      </c>
      <c r="BH7" s="120" t="str">
        <f>IFERROR(B7*$AB7,"")</f>
        <v/>
      </c>
      <c r="BI7" s="120">
        <f t="shared" ref="BI7:BL7" si="8">IFERROR(C7*$AB7,"")</f>
        <v>1463.44</v>
      </c>
      <c r="BJ7" s="120">
        <f t="shared" si="8"/>
        <v>250.8</v>
      </c>
      <c r="BK7" s="120">
        <f t="shared" si="8"/>
        <v>0</v>
      </c>
      <c r="BL7" s="120">
        <f t="shared" si="8"/>
        <v>1373.68</v>
      </c>
      <c r="BM7" s="121" t="str">
        <f>IFERROR(B7*$AC7,"")</f>
        <v/>
      </c>
      <c r="BN7" s="121">
        <f t="shared" ref="BN7:BQ7" si="9">IFERROR(C7*$AC7,"")</f>
        <v>99.78</v>
      </c>
      <c r="BO7" s="121">
        <f t="shared" si="9"/>
        <v>17.099999999999998</v>
      </c>
      <c r="BP7" s="121">
        <f t="shared" si="9"/>
        <v>0</v>
      </c>
      <c r="BQ7" s="121">
        <f t="shared" si="9"/>
        <v>93.66</v>
      </c>
    </row>
    <row r="8" spans="1:69">
      <c r="A8" t="s">
        <v>1668</v>
      </c>
      <c r="B8" s="110" t="s">
        <v>1993</v>
      </c>
      <c r="C8" s="110">
        <v>570</v>
      </c>
      <c r="D8" s="110">
        <v>57</v>
      </c>
      <c r="E8" s="110" t="s">
        <v>1993</v>
      </c>
      <c r="F8" s="111">
        <v>1027</v>
      </c>
      <c r="G8" s="110" t="s">
        <v>1993</v>
      </c>
      <c r="H8" s="110" t="s">
        <v>1993</v>
      </c>
      <c r="I8" s="110" t="s">
        <v>1993</v>
      </c>
      <c r="J8" s="110" t="s">
        <v>1993</v>
      </c>
      <c r="K8" s="110">
        <v>1</v>
      </c>
      <c r="L8" s="24">
        <v>0</v>
      </c>
      <c r="M8" s="24" t="s">
        <v>1993</v>
      </c>
      <c r="N8" s="106">
        <v>8283.56</v>
      </c>
      <c r="O8" s="24">
        <v>5440.0370000000003</v>
      </c>
      <c r="P8" s="24"/>
      <c r="Q8" s="24" t="s">
        <v>1993</v>
      </c>
      <c r="R8" s="24" t="s">
        <v>1993</v>
      </c>
      <c r="S8" s="24">
        <v>0.33</v>
      </c>
      <c r="T8" s="106">
        <v>38219.79</v>
      </c>
      <c r="U8" s="106">
        <v>2439.56</v>
      </c>
      <c r="W8" s="108">
        <v>0.1</v>
      </c>
      <c r="X8" s="108" t="s">
        <v>1993</v>
      </c>
      <c r="Y8" s="108" t="s">
        <v>1993</v>
      </c>
      <c r="Z8" s="108" t="s">
        <v>1993</v>
      </c>
      <c r="AA8" s="108">
        <v>0</v>
      </c>
      <c r="AB8" s="108">
        <v>0.7</v>
      </c>
      <c r="AC8" s="108">
        <v>0.04</v>
      </c>
      <c r="AD8" s="112" t="str">
        <f t="shared" ref="AD8:AD9" si="10">IFERROR(G8*$V8,"")</f>
        <v/>
      </c>
      <c r="AE8" s="112" t="str">
        <f t="shared" ref="AE8:AE9" si="11">IFERROR(H8*$V8,"")</f>
        <v/>
      </c>
      <c r="AF8" s="112" t="str">
        <f>IFERROR(I8*$V8,"")</f>
        <v/>
      </c>
      <c r="AG8" s="112" t="str">
        <f t="shared" ref="AG8:AG9" si="12">IFERROR(J8*$V8,"")</f>
        <v/>
      </c>
      <c r="AH8" s="112">
        <f t="shared" ref="AH8:AH9" si="13">IFERROR(K8*$V8,"")</f>
        <v>0</v>
      </c>
      <c r="AI8" s="114" t="str">
        <f>IFERROR(B8*$W8,"")</f>
        <v/>
      </c>
      <c r="AJ8" s="114">
        <f t="shared" ref="AJ8:AJ9" si="14">IFERROR(C8*$W8,"")</f>
        <v>57</v>
      </c>
      <c r="AK8" s="114">
        <f t="shared" ref="AK8:AK9" si="15">IFERROR(D8*$W8,"")</f>
        <v>5.7</v>
      </c>
      <c r="AL8" s="114" t="str">
        <f t="shared" ref="AL8:AL9" si="16">IFERROR(E8*$W8,"")</f>
        <v/>
      </c>
      <c r="AM8" s="114">
        <f t="shared" ref="AM8:AM9" si="17">IFERROR(F8*$W8,"")</f>
        <v>102.7</v>
      </c>
      <c r="AN8" s="116" t="str">
        <f>IFERROR(B8*$X8,"")</f>
        <v/>
      </c>
      <c r="AO8" s="116" t="str">
        <f t="shared" ref="AO8:AO9" si="18">IFERROR(C8*$X8,"")</f>
        <v/>
      </c>
      <c r="AP8" s="116" t="str">
        <f t="shared" ref="AP8:AP9" si="19">IFERROR(D8*$X8,"")</f>
        <v/>
      </c>
      <c r="AQ8" s="116" t="str">
        <f t="shared" ref="AQ8:AQ9" si="20">IFERROR(E8*$X8,"")</f>
        <v/>
      </c>
      <c r="AR8" s="116" t="str">
        <f t="shared" ref="AR8:AR9" si="21">IFERROR(F8*$X8,"")</f>
        <v/>
      </c>
      <c r="AS8" s="117" t="str">
        <f>IFERROR(B8*$Y8,"")</f>
        <v/>
      </c>
      <c r="AT8" s="117" t="str">
        <f t="shared" ref="AT8:AT9" si="22">IFERROR(C8*$Y8,"")</f>
        <v/>
      </c>
      <c r="AU8" s="117" t="str">
        <f t="shared" ref="AU8:AU9" si="23">IFERROR(D8*$Y8,"")</f>
        <v/>
      </c>
      <c r="AV8" s="117" t="str">
        <f t="shared" ref="AV8:AV9" si="24">IFERROR(E8*$Y8,"")</f>
        <v/>
      </c>
      <c r="AW8" s="117" t="str">
        <f t="shared" ref="AW8:AW9" si="25">IFERROR(F8*$Y8,"")</f>
        <v/>
      </c>
      <c r="AX8" s="118" t="str">
        <f t="shared" ref="AX8:AX37" si="26">IFERROR(B8*$Z8,"")</f>
        <v/>
      </c>
      <c r="AY8" s="118" t="str">
        <f t="shared" ref="AY8:AY37" si="27">IFERROR(C8*$Z8,"")</f>
        <v/>
      </c>
      <c r="AZ8" s="118" t="str">
        <f t="shared" ref="AZ8:AZ37" si="28">IFERROR(D8*$Z8,"")</f>
        <v/>
      </c>
      <c r="BA8" s="118" t="str">
        <f t="shared" ref="BA8:BA37" si="29">IFERROR(E8*$Z8,"")</f>
        <v/>
      </c>
      <c r="BB8" s="118" t="str">
        <f t="shared" ref="BB8:BB37" si="30">IFERROR(F8*$Z8,"")</f>
        <v/>
      </c>
      <c r="BC8" s="119" t="str">
        <f t="shared" ref="BC8:BC37" si="31">IFERROR(B8*$AA8,"")</f>
        <v/>
      </c>
      <c r="BD8" s="119">
        <f t="shared" ref="BD8:BD37" si="32">IFERROR(C8*$AA8,"")</f>
        <v>0</v>
      </c>
      <c r="BE8" s="119">
        <f t="shared" ref="BE8:BE37" si="33">IFERROR(D8*$AA8,"")</f>
        <v>0</v>
      </c>
      <c r="BF8" s="119" t="str">
        <f t="shared" ref="BF8:BF37" si="34">IFERROR(E8*$AA8,"")</f>
        <v/>
      </c>
      <c r="BG8" s="119">
        <f t="shared" ref="BG8:BG37" si="35">IFERROR(F8*$AA8,"")</f>
        <v>0</v>
      </c>
      <c r="BH8" s="120" t="str">
        <f>IFERROR(B8*$AB8,"")</f>
        <v/>
      </c>
      <c r="BI8" s="120">
        <f t="shared" ref="BI8:BI10" si="36">IFERROR(C8*$AB8,"")</f>
        <v>399</v>
      </c>
      <c r="BJ8" s="120">
        <f t="shared" ref="BJ8:BJ10" si="37">IFERROR(D8*$AB8,"")</f>
        <v>39.9</v>
      </c>
      <c r="BK8" s="120" t="str">
        <f t="shared" ref="BK8:BK10" si="38">IFERROR(E8*$AB8,"")</f>
        <v/>
      </c>
      <c r="BL8" s="120">
        <f t="shared" ref="BL8:BL10" si="39">IFERROR(F8*$AB8,"")</f>
        <v>718.9</v>
      </c>
      <c r="BM8" s="121" t="str">
        <f>IFERROR(B8*$AC8,"")</f>
        <v/>
      </c>
      <c r="BN8" s="121">
        <f t="shared" ref="BN8:BN9" si="40">IFERROR(C8*$AC8,"")</f>
        <v>22.8</v>
      </c>
      <c r="BO8" s="121">
        <f t="shared" ref="BO8:BO9" si="41">IFERROR(D8*$AC8,"")</f>
        <v>2.2800000000000002</v>
      </c>
      <c r="BP8" s="121" t="str">
        <f t="shared" ref="BP8:BP9" si="42">IFERROR(E8*$AC8,"")</f>
        <v/>
      </c>
      <c r="BQ8" s="121">
        <f t="shared" ref="BQ8:BQ9" si="43">IFERROR(F8*$AC8,"")</f>
        <v>41.08</v>
      </c>
    </row>
    <row r="9" spans="1:69">
      <c r="A9" t="s">
        <v>1670</v>
      </c>
      <c r="B9" s="110" t="s">
        <v>1993</v>
      </c>
      <c r="C9" s="110" t="s">
        <v>1991</v>
      </c>
      <c r="D9" s="110">
        <v>114</v>
      </c>
      <c r="E9" s="110" t="s">
        <v>1991</v>
      </c>
      <c r="F9" s="110">
        <v>544</v>
      </c>
      <c r="G9" s="110" t="s">
        <v>1993</v>
      </c>
      <c r="H9" s="110">
        <v>132</v>
      </c>
      <c r="I9" s="111">
        <v>1151</v>
      </c>
      <c r="J9" s="110" t="s">
        <v>1991</v>
      </c>
      <c r="K9" s="111">
        <v>3589</v>
      </c>
      <c r="L9" s="24">
        <v>32354.937000000002</v>
      </c>
      <c r="M9" s="24"/>
      <c r="N9" s="106">
        <v>5959.01</v>
      </c>
      <c r="O9" s="24">
        <v>237.50399999999999</v>
      </c>
      <c r="P9" s="106">
        <v>2399.2600000000002</v>
      </c>
      <c r="Q9" s="106">
        <v>6325.88</v>
      </c>
      <c r="R9" s="24">
        <v>34.549999999999997</v>
      </c>
      <c r="S9" s="106">
        <v>1337.42</v>
      </c>
      <c r="T9" s="106">
        <v>46969.55</v>
      </c>
      <c r="U9" s="106">
        <v>2998.06</v>
      </c>
      <c r="V9" s="108" t="s">
        <v>1993</v>
      </c>
      <c r="W9" s="108">
        <v>0</v>
      </c>
      <c r="X9" s="108">
        <v>0.04</v>
      </c>
      <c r="Y9" s="108">
        <v>0.1</v>
      </c>
      <c r="Z9" s="108">
        <v>0</v>
      </c>
      <c r="AA9" s="108">
        <v>0.02</v>
      </c>
      <c r="AB9" s="108">
        <v>0.71</v>
      </c>
      <c r="AC9" s="108">
        <v>0.05</v>
      </c>
      <c r="AD9" s="112" t="str">
        <f t="shared" si="10"/>
        <v/>
      </c>
      <c r="AE9" s="112" t="str">
        <f t="shared" si="11"/>
        <v/>
      </c>
      <c r="AF9" s="112" t="str">
        <f t="shared" ref="AF9:AF38" si="44">IFERROR(I9*$V9,"")</f>
        <v/>
      </c>
      <c r="AG9" s="112" t="str">
        <f t="shared" si="12"/>
        <v/>
      </c>
      <c r="AH9" s="112" t="str">
        <f t="shared" si="13"/>
        <v/>
      </c>
      <c r="AI9" s="114" t="str">
        <f t="shared" ref="AI9:AI37" si="45">IFERROR(B9*$W9,"")</f>
        <v/>
      </c>
      <c r="AJ9" s="114" t="str">
        <f t="shared" si="14"/>
        <v/>
      </c>
      <c r="AK9" s="114">
        <f t="shared" si="15"/>
        <v>0</v>
      </c>
      <c r="AL9" s="114" t="str">
        <f t="shared" si="16"/>
        <v/>
      </c>
      <c r="AM9" s="114">
        <f t="shared" si="17"/>
        <v>0</v>
      </c>
      <c r="AN9" s="116" t="str">
        <f t="shared" ref="AN9:AN37" si="46">IFERROR(B9*$X9,"")</f>
        <v/>
      </c>
      <c r="AO9" s="116" t="str">
        <f t="shared" si="18"/>
        <v/>
      </c>
      <c r="AP9" s="116">
        <f t="shared" si="19"/>
        <v>4.5600000000000005</v>
      </c>
      <c r="AQ9" s="116" t="str">
        <f t="shared" si="20"/>
        <v/>
      </c>
      <c r="AR9" s="116">
        <f t="shared" si="21"/>
        <v>21.76</v>
      </c>
      <c r="AS9" s="117" t="str">
        <f t="shared" ref="AS9:AS37" si="47">IFERROR(B9*$Y9,"")</f>
        <v/>
      </c>
      <c r="AT9" s="117" t="str">
        <f t="shared" si="22"/>
        <v/>
      </c>
      <c r="AU9" s="117">
        <f t="shared" si="23"/>
        <v>11.4</v>
      </c>
      <c r="AV9" s="117" t="str">
        <f t="shared" si="24"/>
        <v/>
      </c>
      <c r="AW9" s="117">
        <f t="shared" si="25"/>
        <v>54.400000000000006</v>
      </c>
      <c r="AX9" s="118" t="str">
        <f t="shared" si="26"/>
        <v/>
      </c>
      <c r="AY9" s="118" t="str">
        <f t="shared" si="27"/>
        <v/>
      </c>
      <c r="AZ9" s="118">
        <f t="shared" si="28"/>
        <v>0</v>
      </c>
      <c r="BA9" s="118" t="str">
        <f t="shared" si="29"/>
        <v/>
      </c>
      <c r="BB9" s="118">
        <f t="shared" si="30"/>
        <v>0</v>
      </c>
      <c r="BC9" s="119" t="str">
        <f t="shared" si="31"/>
        <v/>
      </c>
      <c r="BD9" s="119" t="str">
        <f t="shared" si="32"/>
        <v/>
      </c>
      <c r="BE9" s="119">
        <f t="shared" si="33"/>
        <v>2.2800000000000002</v>
      </c>
      <c r="BF9" s="119" t="str">
        <f t="shared" si="34"/>
        <v/>
      </c>
      <c r="BG9" s="119">
        <f t="shared" si="35"/>
        <v>10.88</v>
      </c>
      <c r="BH9" s="120" t="str">
        <f>IFERROR(B9*$AB9,"")</f>
        <v/>
      </c>
      <c r="BI9" s="120" t="str">
        <f t="shared" si="36"/>
        <v/>
      </c>
      <c r="BJ9" s="120">
        <f t="shared" si="37"/>
        <v>80.94</v>
      </c>
      <c r="BK9" s="120" t="str">
        <f t="shared" si="38"/>
        <v/>
      </c>
      <c r="BL9" s="120">
        <f t="shared" si="39"/>
        <v>386.24</v>
      </c>
      <c r="BM9" s="121" t="str">
        <f t="shared" ref="BM9:BM37" si="48">IFERROR(B9*$AC9,"")</f>
        <v/>
      </c>
      <c r="BN9" s="121" t="str">
        <f t="shared" si="40"/>
        <v/>
      </c>
      <c r="BO9" s="121">
        <f t="shared" si="41"/>
        <v>5.7</v>
      </c>
      <c r="BP9" s="121" t="str">
        <f t="shared" si="42"/>
        <v/>
      </c>
      <c r="BQ9" s="121">
        <f t="shared" si="43"/>
        <v>27.200000000000003</v>
      </c>
    </row>
    <row r="10" spans="1:69">
      <c r="A10" t="s">
        <v>1726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24">
        <v>0</v>
      </c>
      <c r="M10" s="24" t="s">
        <v>1993</v>
      </c>
      <c r="N10" s="106">
        <v>2805.01</v>
      </c>
      <c r="O10" s="24">
        <v>180</v>
      </c>
      <c r="P10" s="24">
        <v>512.70000000000005</v>
      </c>
      <c r="Q10" s="106">
        <v>4974.7700000000004</v>
      </c>
      <c r="R10" s="24">
        <v>501.28</v>
      </c>
      <c r="S10" s="24">
        <v>663.11</v>
      </c>
      <c r="T10" s="106">
        <v>33004.239999999998</v>
      </c>
      <c r="U10" s="106">
        <v>2106.65</v>
      </c>
      <c r="W10" s="108">
        <v>0</v>
      </c>
      <c r="X10" s="108">
        <v>0.01</v>
      </c>
      <c r="Y10" s="108">
        <v>0.11</v>
      </c>
      <c r="Z10" s="108">
        <v>0.01</v>
      </c>
      <c r="AA10" s="108">
        <v>0.01</v>
      </c>
      <c r="AB10" s="108">
        <v>0.74</v>
      </c>
      <c r="AC10" s="108">
        <v>0.05</v>
      </c>
      <c r="AD10" s="112">
        <f t="shared" ref="AD10:AD38" si="49">IFERROR(G10*$V10,"")</f>
        <v>0</v>
      </c>
      <c r="AE10" s="112">
        <f t="shared" ref="AE10:AE38" si="50">IFERROR(H10*$V10,"")</f>
        <v>0</v>
      </c>
      <c r="AF10" s="112">
        <f t="shared" si="44"/>
        <v>0</v>
      </c>
      <c r="AG10" s="112">
        <f t="shared" ref="AG10:AG38" si="51">IFERROR(J10*$V10,"")</f>
        <v>0</v>
      </c>
      <c r="AH10" s="112">
        <f t="shared" ref="AH10:AH38" si="52">IFERROR(K10*$V10,"")</f>
        <v>0</v>
      </c>
      <c r="AI10" s="114">
        <f t="shared" si="45"/>
        <v>0</v>
      </c>
      <c r="AJ10" s="114">
        <f t="shared" ref="AJ10:AJ37" si="53">IFERROR(C10*$W10,"")</f>
        <v>0</v>
      </c>
      <c r="AK10" s="114">
        <f t="shared" ref="AK10:AK37" si="54">IFERROR(D10*$W10,"")</f>
        <v>0</v>
      </c>
      <c r="AL10" s="114">
        <f t="shared" ref="AL10:AL37" si="55">IFERROR(E10*$W10,"")</f>
        <v>0</v>
      </c>
      <c r="AM10" s="114">
        <f t="shared" ref="AM10:AM37" si="56">IFERROR(F10*$W10,"")</f>
        <v>0</v>
      </c>
      <c r="AN10" s="116">
        <f t="shared" si="46"/>
        <v>0</v>
      </c>
      <c r="AO10" s="116">
        <f t="shared" ref="AO10:AO37" si="57">IFERROR(C10*$X10,"")</f>
        <v>0</v>
      </c>
      <c r="AP10" s="116">
        <f t="shared" ref="AP10:AP37" si="58">IFERROR(D10*$X10,"")</f>
        <v>0</v>
      </c>
      <c r="AQ10" s="116">
        <f t="shared" ref="AQ10:AQ37" si="59">IFERROR(E10*$X10,"")</f>
        <v>0</v>
      </c>
      <c r="AR10" s="116">
        <f t="shared" ref="AR10:AR37" si="60">IFERROR(F10*$X10,"")</f>
        <v>0</v>
      </c>
      <c r="AS10" s="117">
        <f t="shared" si="47"/>
        <v>0</v>
      </c>
      <c r="AT10" s="117">
        <f t="shared" ref="AT10:AT37" si="61">IFERROR(C10*$Y10,"")</f>
        <v>0</v>
      </c>
      <c r="AU10" s="117">
        <f t="shared" ref="AU10:AU37" si="62">IFERROR(D10*$Y10,"")</f>
        <v>0</v>
      </c>
      <c r="AV10" s="117">
        <f t="shared" ref="AV10:AV37" si="63">IFERROR(E10*$Y10,"")</f>
        <v>0</v>
      </c>
      <c r="AW10" s="117">
        <f t="shared" ref="AW10:AW37" si="64">IFERROR(F10*$Y10,"")</f>
        <v>0</v>
      </c>
      <c r="AX10" s="118">
        <f t="shared" si="26"/>
        <v>0</v>
      </c>
      <c r="AY10" s="118">
        <f t="shared" si="27"/>
        <v>0</v>
      </c>
      <c r="AZ10" s="118">
        <f t="shared" si="28"/>
        <v>0</v>
      </c>
      <c r="BA10" s="118">
        <f t="shared" si="29"/>
        <v>0</v>
      </c>
      <c r="BB10" s="118">
        <f t="shared" si="30"/>
        <v>0</v>
      </c>
      <c r="BC10" s="119">
        <f t="shared" si="31"/>
        <v>0</v>
      </c>
      <c r="BD10" s="119">
        <f t="shared" si="32"/>
        <v>0</v>
      </c>
      <c r="BE10" s="119">
        <f t="shared" si="33"/>
        <v>0</v>
      </c>
      <c r="BF10" s="119">
        <f t="shared" si="34"/>
        <v>0</v>
      </c>
      <c r="BG10" s="119">
        <f t="shared" si="35"/>
        <v>0</v>
      </c>
      <c r="BH10" s="120">
        <f t="shared" ref="BH10:BH37" si="65">IFERROR(B10*$AB10,"")</f>
        <v>0</v>
      </c>
      <c r="BI10" s="120">
        <f t="shared" si="36"/>
        <v>0</v>
      </c>
      <c r="BJ10" s="120">
        <f t="shared" si="37"/>
        <v>0</v>
      </c>
      <c r="BK10" s="120">
        <f t="shared" si="38"/>
        <v>0</v>
      </c>
      <c r="BL10" s="120">
        <f t="shared" si="39"/>
        <v>0</v>
      </c>
      <c r="BM10" s="121">
        <f t="shared" si="48"/>
        <v>0</v>
      </c>
      <c r="BN10" s="121">
        <f t="shared" ref="BN10:BN37" si="66">IFERROR(C10*$AC10,"")</f>
        <v>0</v>
      </c>
      <c r="BO10" s="121">
        <f t="shared" ref="BO10:BO37" si="67">IFERROR(D10*$AC10,"")</f>
        <v>0</v>
      </c>
      <c r="BP10" s="121">
        <f t="shared" ref="BP10:BP37" si="68">IFERROR(E10*$AC10,"")</f>
        <v>0</v>
      </c>
      <c r="BQ10" s="121">
        <f t="shared" ref="BQ10:BQ37" si="69">IFERROR(F10*$AC10,"")</f>
        <v>0</v>
      </c>
    </row>
    <row r="11" spans="1:69">
      <c r="A11" t="s">
        <v>1693</v>
      </c>
      <c r="B11" s="110" t="s">
        <v>1993</v>
      </c>
      <c r="C11" s="110" t="s">
        <v>1993</v>
      </c>
      <c r="D11" s="110">
        <v>291</v>
      </c>
      <c r="E11" s="110">
        <v>1</v>
      </c>
      <c r="F11" s="110">
        <v>73</v>
      </c>
      <c r="G11" s="110" t="s">
        <v>1993</v>
      </c>
      <c r="H11" s="110" t="s">
        <v>1993</v>
      </c>
      <c r="I11" s="110" t="s">
        <v>1993</v>
      </c>
      <c r="J11" s="110" t="s">
        <v>1993</v>
      </c>
      <c r="K11" s="110">
        <v>38</v>
      </c>
      <c r="L11" s="24">
        <v>0</v>
      </c>
      <c r="M11" s="24" t="s">
        <v>1993</v>
      </c>
      <c r="N11" s="24">
        <v>41.63</v>
      </c>
      <c r="O11" s="24">
        <v>0</v>
      </c>
      <c r="P11" s="24" t="s">
        <v>1993</v>
      </c>
      <c r="Q11" s="106">
        <v>2919.4</v>
      </c>
      <c r="R11" s="24">
        <v>251.24</v>
      </c>
      <c r="S11" s="24">
        <v>934.29</v>
      </c>
      <c r="T11" s="106">
        <v>8978.51</v>
      </c>
      <c r="U11" s="24">
        <v>573.1</v>
      </c>
      <c r="W11" s="108" t="s">
        <v>1993</v>
      </c>
      <c r="X11" s="108" t="s">
        <v>1993</v>
      </c>
      <c r="Y11" s="108">
        <v>0.21</v>
      </c>
      <c r="Z11" s="108">
        <v>0.02</v>
      </c>
      <c r="AA11" s="108">
        <v>7.0000000000000007E-2</v>
      </c>
      <c r="AB11" s="108">
        <v>0.66</v>
      </c>
      <c r="AC11" s="108">
        <v>0.04</v>
      </c>
      <c r="AD11" s="112" t="str">
        <f t="shared" si="49"/>
        <v/>
      </c>
      <c r="AE11" s="112" t="str">
        <f t="shared" si="50"/>
        <v/>
      </c>
      <c r="AF11" s="112" t="str">
        <f t="shared" si="44"/>
        <v/>
      </c>
      <c r="AG11" s="112" t="str">
        <f t="shared" si="51"/>
        <v/>
      </c>
      <c r="AH11" s="112">
        <f t="shared" si="52"/>
        <v>0</v>
      </c>
      <c r="AI11" s="114" t="str">
        <f t="shared" si="45"/>
        <v/>
      </c>
      <c r="AJ11" s="114" t="str">
        <f t="shared" si="53"/>
        <v/>
      </c>
      <c r="AK11" s="114" t="str">
        <f t="shared" si="54"/>
        <v/>
      </c>
      <c r="AL11" s="114" t="str">
        <f t="shared" si="55"/>
        <v/>
      </c>
      <c r="AM11" s="114" t="str">
        <f t="shared" si="56"/>
        <v/>
      </c>
      <c r="AN11" s="116" t="str">
        <f t="shared" si="46"/>
        <v/>
      </c>
      <c r="AO11" s="116" t="str">
        <f t="shared" si="57"/>
        <v/>
      </c>
      <c r="AP11" s="116" t="str">
        <f t="shared" si="58"/>
        <v/>
      </c>
      <c r="AQ11" s="116" t="str">
        <f t="shared" si="59"/>
        <v/>
      </c>
      <c r="AR11" s="116" t="str">
        <f t="shared" si="60"/>
        <v/>
      </c>
      <c r="AS11" s="117" t="str">
        <f t="shared" si="47"/>
        <v/>
      </c>
      <c r="AT11" s="117" t="str">
        <f t="shared" si="61"/>
        <v/>
      </c>
      <c r="AU11" s="117">
        <f t="shared" si="62"/>
        <v>61.11</v>
      </c>
      <c r="AV11" s="117">
        <f t="shared" si="63"/>
        <v>0.21</v>
      </c>
      <c r="AW11" s="117">
        <f t="shared" si="64"/>
        <v>15.33</v>
      </c>
      <c r="AX11" s="118" t="str">
        <f t="shared" si="26"/>
        <v/>
      </c>
      <c r="AY11" s="118" t="str">
        <f t="shared" si="27"/>
        <v/>
      </c>
      <c r="AZ11" s="118">
        <f t="shared" si="28"/>
        <v>5.82</v>
      </c>
      <c r="BA11" s="118">
        <f t="shared" si="29"/>
        <v>0.02</v>
      </c>
      <c r="BB11" s="118">
        <f t="shared" si="30"/>
        <v>1.46</v>
      </c>
      <c r="BC11" s="119" t="str">
        <f t="shared" si="31"/>
        <v/>
      </c>
      <c r="BD11" s="119" t="str">
        <f t="shared" si="32"/>
        <v/>
      </c>
      <c r="BE11" s="119">
        <f t="shared" si="33"/>
        <v>20.37</v>
      </c>
      <c r="BF11" s="119">
        <f t="shared" si="34"/>
        <v>7.0000000000000007E-2</v>
      </c>
      <c r="BG11" s="119">
        <f t="shared" si="35"/>
        <v>5.1100000000000003</v>
      </c>
      <c r="BH11" s="120" t="str">
        <f t="shared" si="65"/>
        <v/>
      </c>
      <c r="BI11" s="120" t="str">
        <f t="shared" ref="BI11:BI37" si="70">IFERROR(C11*$AB11,"")</f>
        <v/>
      </c>
      <c r="BJ11" s="120">
        <f t="shared" ref="BJ11:BJ37" si="71">IFERROR(D11*$AB11,"")</f>
        <v>192.06</v>
      </c>
      <c r="BK11" s="120">
        <f t="shared" ref="BK11:BK37" si="72">IFERROR(E11*$AB11,"")</f>
        <v>0.66</v>
      </c>
      <c r="BL11" s="120">
        <f t="shared" ref="BL11:BL37" si="73">IFERROR(F11*$AB11,"")</f>
        <v>48.18</v>
      </c>
      <c r="BM11" s="121" t="str">
        <f t="shared" si="48"/>
        <v/>
      </c>
      <c r="BN11" s="121" t="str">
        <f t="shared" si="66"/>
        <v/>
      </c>
      <c r="BO11" s="121">
        <f t="shared" si="67"/>
        <v>11.64</v>
      </c>
      <c r="BP11" s="121">
        <f t="shared" si="68"/>
        <v>0.04</v>
      </c>
      <c r="BQ11" s="121">
        <f t="shared" si="69"/>
        <v>2.92</v>
      </c>
    </row>
    <row r="12" spans="1:69">
      <c r="A12" t="s">
        <v>1673</v>
      </c>
      <c r="B12" s="110">
        <v>235</v>
      </c>
      <c r="C12" s="110">
        <v>914</v>
      </c>
      <c r="D12" s="110">
        <v>161</v>
      </c>
      <c r="E12" s="110">
        <v>1</v>
      </c>
      <c r="F12" s="110">
        <v>631</v>
      </c>
      <c r="G12" s="110" t="s">
        <v>1993</v>
      </c>
      <c r="H12" s="110">
        <v>297</v>
      </c>
      <c r="I12" s="110" t="s">
        <v>1993</v>
      </c>
      <c r="J12" s="110" t="s">
        <v>1993</v>
      </c>
      <c r="K12" s="110" t="s">
        <v>1993</v>
      </c>
      <c r="L12" s="24">
        <v>0</v>
      </c>
      <c r="M12" s="24" t="s">
        <v>1993</v>
      </c>
      <c r="N12" s="106">
        <v>47367.01</v>
      </c>
      <c r="O12" s="24">
        <v>393</v>
      </c>
      <c r="P12" s="24" t="s">
        <v>1993</v>
      </c>
      <c r="Q12" s="106">
        <v>11493.49</v>
      </c>
      <c r="R12" s="24">
        <v>3.51</v>
      </c>
      <c r="S12" s="106">
        <v>5720.8</v>
      </c>
      <c r="T12" s="106">
        <v>20087.419999999998</v>
      </c>
      <c r="U12" s="106">
        <v>1282.18</v>
      </c>
      <c r="W12" s="108">
        <v>0</v>
      </c>
      <c r="X12" s="108" t="s">
        <v>1993</v>
      </c>
      <c r="Y12" s="108">
        <v>0.13</v>
      </c>
      <c r="Z12" s="108">
        <v>0</v>
      </c>
      <c r="AA12" s="108">
        <v>7.0000000000000007E-2</v>
      </c>
      <c r="AB12" s="108">
        <v>0.23</v>
      </c>
      <c r="AC12" s="108">
        <v>0.01</v>
      </c>
      <c r="AD12" s="112" t="str">
        <f t="shared" si="49"/>
        <v/>
      </c>
      <c r="AE12" s="112">
        <f t="shared" si="50"/>
        <v>0</v>
      </c>
      <c r="AF12" s="112" t="str">
        <f t="shared" si="44"/>
        <v/>
      </c>
      <c r="AG12" s="112" t="str">
        <f t="shared" si="51"/>
        <v/>
      </c>
      <c r="AH12" s="112" t="str">
        <f t="shared" si="52"/>
        <v/>
      </c>
      <c r="AI12" s="114">
        <f t="shared" si="45"/>
        <v>0</v>
      </c>
      <c r="AJ12" s="114">
        <f t="shared" si="53"/>
        <v>0</v>
      </c>
      <c r="AK12" s="114">
        <f t="shared" si="54"/>
        <v>0</v>
      </c>
      <c r="AL12" s="114">
        <f t="shared" si="55"/>
        <v>0</v>
      </c>
      <c r="AM12" s="114">
        <f t="shared" si="56"/>
        <v>0</v>
      </c>
      <c r="AN12" s="116" t="str">
        <f t="shared" si="46"/>
        <v/>
      </c>
      <c r="AO12" s="116" t="str">
        <f t="shared" si="57"/>
        <v/>
      </c>
      <c r="AP12" s="116" t="str">
        <f t="shared" si="58"/>
        <v/>
      </c>
      <c r="AQ12" s="116" t="str">
        <f t="shared" si="59"/>
        <v/>
      </c>
      <c r="AR12" s="116" t="str">
        <f t="shared" si="60"/>
        <v/>
      </c>
      <c r="AS12" s="117">
        <f t="shared" si="47"/>
        <v>30.55</v>
      </c>
      <c r="AT12" s="117">
        <f t="shared" si="61"/>
        <v>118.82000000000001</v>
      </c>
      <c r="AU12" s="117">
        <f t="shared" si="62"/>
        <v>20.93</v>
      </c>
      <c r="AV12" s="117">
        <f t="shared" si="63"/>
        <v>0.13</v>
      </c>
      <c r="AW12" s="117">
        <f t="shared" si="64"/>
        <v>82.03</v>
      </c>
      <c r="AX12" s="118">
        <f t="shared" si="26"/>
        <v>0</v>
      </c>
      <c r="AY12" s="118">
        <f t="shared" si="27"/>
        <v>0</v>
      </c>
      <c r="AZ12" s="118">
        <f t="shared" si="28"/>
        <v>0</v>
      </c>
      <c r="BA12" s="118">
        <f t="shared" si="29"/>
        <v>0</v>
      </c>
      <c r="BB12" s="118">
        <f t="shared" si="30"/>
        <v>0</v>
      </c>
      <c r="BC12" s="119">
        <f t="shared" si="31"/>
        <v>16.450000000000003</v>
      </c>
      <c r="BD12" s="119">
        <f t="shared" si="32"/>
        <v>63.980000000000004</v>
      </c>
      <c r="BE12" s="119">
        <f t="shared" si="33"/>
        <v>11.270000000000001</v>
      </c>
      <c r="BF12" s="119">
        <f t="shared" si="34"/>
        <v>7.0000000000000007E-2</v>
      </c>
      <c r="BG12" s="119">
        <f t="shared" si="35"/>
        <v>44.17</v>
      </c>
      <c r="BH12" s="120">
        <f t="shared" si="65"/>
        <v>54.050000000000004</v>
      </c>
      <c r="BI12" s="120">
        <f t="shared" si="70"/>
        <v>210.22</v>
      </c>
      <c r="BJ12" s="120">
        <f t="shared" si="71"/>
        <v>37.03</v>
      </c>
      <c r="BK12" s="120">
        <f t="shared" si="72"/>
        <v>0.23</v>
      </c>
      <c r="BL12" s="120">
        <f t="shared" si="73"/>
        <v>145.13</v>
      </c>
      <c r="BM12" s="121">
        <f t="shared" si="48"/>
        <v>2.35</v>
      </c>
      <c r="BN12" s="121">
        <f t="shared" si="66"/>
        <v>9.14</v>
      </c>
      <c r="BO12" s="121">
        <f t="shared" si="67"/>
        <v>1.61</v>
      </c>
      <c r="BP12" s="121">
        <f t="shared" si="68"/>
        <v>0.01</v>
      </c>
      <c r="BQ12" s="121">
        <f t="shared" si="69"/>
        <v>6.3100000000000005</v>
      </c>
    </row>
    <row r="13" spans="1:69">
      <c r="A13" t="s">
        <v>1677</v>
      </c>
      <c r="B13" s="111">
        <v>2051</v>
      </c>
      <c r="C13" s="111">
        <v>3494</v>
      </c>
      <c r="D13" s="111">
        <v>1246</v>
      </c>
      <c r="E13" s="110">
        <v>43</v>
      </c>
      <c r="F13" s="111">
        <v>6210</v>
      </c>
      <c r="G13" s="110">
        <v>11</v>
      </c>
      <c r="H13" s="110" t="s">
        <v>1993</v>
      </c>
      <c r="I13" s="110" t="s">
        <v>1993</v>
      </c>
      <c r="J13" s="110" t="s">
        <v>1993</v>
      </c>
      <c r="K13" s="110">
        <v>11</v>
      </c>
      <c r="L13" s="24">
        <v>0</v>
      </c>
      <c r="M13" s="24">
        <v>546.71</v>
      </c>
      <c r="N13" s="106">
        <v>8672.73</v>
      </c>
      <c r="O13" s="24">
        <v>3504.4</v>
      </c>
      <c r="P13" s="106">
        <v>17668.43</v>
      </c>
      <c r="Q13" s="106">
        <v>60369.14</v>
      </c>
      <c r="R13" s="24">
        <v>515.57000000000005</v>
      </c>
      <c r="S13" s="106">
        <v>15519.57</v>
      </c>
      <c r="T13" s="106">
        <v>456005.95</v>
      </c>
      <c r="U13" s="106">
        <v>29106.76</v>
      </c>
      <c r="V13" s="108">
        <v>1</v>
      </c>
      <c r="W13" s="108">
        <v>0.01</v>
      </c>
      <c r="X13" s="108">
        <v>0.03</v>
      </c>
      <c r="Y13" s="108">
        <v>0.1</v>
      </c>
      <c r="Z13" s="108">
        <v>0</v>
      </c>
      <c r="AA13" s="108">
        <v>0.03</v>
      </c>
      <c r="AB13" s="108">
        <v>0.77</v>
      </c>
      <c r="AC13" s="108">
        <v>0.05</v>
      </c>
      <c r="AD13" s="112">
        <f t="shared" si="49"/>
        <v>11</v>
      </c>
      <c r="AE13" s="112" t="str">
        <f t="shared" si="50"/>
        <v/>
      </c>
      <c r="AF13" s="112" t="str">
        <f t="shared" si="44"/>
        <v/>
      </c>
      <c r="AG13" s="112" t="str">
        <f t="shared" si="51"/>
        <v/>
      </c>
      <c r="AH13" s="112">
        <f t="shared" si="52"/>
        <v>11</v>
      </c>
      <c r="AI13" s="114">
        <f t="shared" si="45"/>
        <v>20.51</v>
      </c>
      <c r="AJ13" s="114">
        <f t="shared" si="53"/>
        <v>34.94</v>
      </c>
      <c r="AK13" s="114">
        <f t="shared" si="54"/>
        <v>12.46</v>
      </c>
      <c r="AL13" s="114">
        <f t="shared" si="55"/>
        <v>0.43</v>
      </c>
      <c r="AM13" s="114">
        <f t="shared" si="56"/>
        <v>62.1</v>
      </c>
      <c r="AN13" s="116">
        <f t="shared" si="46"/>
        <v>61.53</v>
      </c>
      <c r="AO13" s="116">
        <f t="shared" si="57"/>
        <v>104.82</v>
      </c>
      <c r="AP13" s="116">
        <f t="shared" si="58"/>
        <v>37.379999999999995</v>
      </c>
      <c r="AQ13" s="116">
        <f t="shared" si="59"/>
        <v>1.29</v>
      </c>
      <c r="AR13" s="116">
        <f t="shared" si="60"/>
        <v>186.29999999999998</v>
      </c>
      <c r="AS13" s="117">
        <f t="shared" si="47"/>
        <v>205.10000000000002</v>
      </c>
      <c r="AT13" s="117">
        <f t="shared" si="61"/>
        <v>349.40000000000003</v>
      </c>
      <c r="AU13" s="117">
        <f t="shared" si="62"/>
        <v>124.60000000000001</v>
      </c>
      <c r="AV13" s="117">
        <f t="shared" si="63"/>
        <v>4.3</v>
      </c>
      <c r="AW13" s="117">
        <f t="shared" si="64"/>
        <v>621</v>
      </c>
      <c r="AX13" s="118">
        <f t="shared" si="26"/>
        <v>0</v>
      </c>
      <c r="AY13" s="118">
        <f t="shared" si="27"/>
        <v>0</v>
      </c>
      <c r="AZ13" s="118">
        <f t="shared" si="28"/>
        <v>0</v>
      </c>
      <c r="BA13" s="118">
        <f t="shared" si="29"/>
        <v>0</v>
      </c>
      <c r="BB13" s="118">
        <f t="shared" si="30"/>
        <v>0</v>
      </c>
      <c r="BC13" s="119">
        <f t="shared" si="31"/>
        <v>61.53</v>
      </c>
      <c r="BD13" s="119">
        <f t="shared" si="32"/>
        <v>104.82</v>
      </c>
      <c r="BE13" s="119">
        <f t="shared" si="33"/>
        <v>37.379999999999995</v>
      </c>
      <c r="BF13" s="119">
        <f t="shared" si="34"/>
        <v>1.29</v>
      </c>
      <c r="BG13" s="119">
        <f t="shared" si="35"/>
        <v>186.29999999999998</v>
      </c>
      <c r="BH13" s="120">
        <f t="shared" si="65"/>
        <v>1579.27</v>
      </c>
      <c r="BI13" s="120">
        <f t="shared" si="70"/>
        <v>2690.38</v>
      </c>
      <c r="BJ13" s="120">
        <f t="shared" si="71"/>
        <v>959.42000000000007</v>
      </c>
      <c r="BK13" s="120">
        <f t="shared" si="72"/>
        <v>33.11</v>
      </c>
      <c r="BL13" s="120">
        <f t="shared" si="73"/>
        <v>4781.7</v>
      </c>
      <c r="BM13" s="121">
        <f t="shared" si="48"/>
        <v>102.55000000000001</v>
      </c>
      <c r="BN13" s="121">
        <f t="shared" si="66"/>
        <v>174.70000000000002</v>
      </c>
      <c r="BO13" s="121">
        <f t="shared" si="67"/>
        <v>62.300000000000004</v>
      </c>
      <c r="BP13" s="121">
        <f t="shared" si="68"/>
        <v>2.15</v>
      </c>
      <c r="BQ13" s="121">
        <f t="shared" si="69"/>
        <v>310.5</v>
      </c>
    </row>
    <row r="14" spans="1:69">
      <c r="A14" t="s">
        <v>1675</v>
      </c>
      <c r="B14" s="110">
        <v>236</v>
      </c>
      <c r="C14" s="110">
        <v>921</v>
      </c>
      <c r="D14" s="111">
        <v>1815</v>
      </c>
      <c r="E14" s="110">
        <v>560</v>
      </c>
      <c r="F14" s="110">
        <v>329</v>
      </c>
      <c r="G14" s="110" t="s">
        <v>1993</v>
      </c>
      <c r="H14" s="110" t="s">
        <v>1993</v>
      </c>
      <c r="I14" s="110" t="s">
        <v>1993</v>
      </c>
      <c r="J14" s="110" t="s">
        <v>1993</v>
      </c>
      <c r="K14" s="110" t="s">
        <v>1993</v>
      </c>
      <c r="L14" s="24">
        <v>0</v>
      </c>
      <c r="M14" s="24" t="s">
        <v>1993</v>
      </c>
      <c r="N14" s="106">
        <v>1326.67</v>
      </c>
      <c r="O14" s="24">
        <v>3271.4270000000001</v>
      </c>
      <c r="P14" s="24">
        <v>600</v>
      </c>
      <c r="Q14" s="106">
        <v>1200</v>
      </c>
      <c r="R14" s="24" t="s">
        <v>1993</v>
      </c>
      <c r="S14" s="106">
        <v>2094.67</v>
      </c>
      <c r="T14" s="106">
        <v>61483.85</v>
      </c>
      <c r="U14" s="106">
        <v>3924.5</v>
      </c>
      <c r="W14" s="108">
        <v>0.04</v>
      </c>
      <c r="X14" s="108">
        <v>0.01</v>
      </c>
      <c r="Y14" s="108">
        <v>0.02</v>
      </c>
      <c r="Z14" s="108" t="s">
        <v>1993</v>
      </c>
      <c r="AA14" s="108">
        <v>0.03</v>
      </c>
      <c r="AB14" s="108">
        <v>0.83</v>
      </c>
      <c r="AC14" s="108">
        <v>0.05</v>
      </c>
      <c r="AD14" s="112" t="str">
        <f t="shared" si="49"/>
        <v/>
      </c>
      <c r="AE14" s="112" t="str">
        <f t="shared" si="50"/>
        <v/>
      </c>
      <c r="AF14" s="112" t="str">
        <f t="shared" si="44"/>
        <v/>
      </c>
      <c r="AG14" s="112" t="str">
        <f t="shared" si="51"/>
        <v/>
      </c>
      <c r="AH14" s="112" t="str">
        <f t="shared" si="52"/>
        <v/>
      </c>
      <c r="AI14" s="114">
        <f t="shared" si="45"/>
        <v>9.44</v>
      </c>
      <c r="AJ14" s="114">
        <f t="shared" si="53"/>
        <v>36.840000000000003</v>
      </c>
      <c r="AK14" s="114">
        <f t="shared" si="54"/>
        <v>72.600000000000009</v>
      </c>
      <c r="AL14" s="114">
        <f t="shared" si="55"/>
        <v>22.400000000000002</v>
      </c>
      <c r="AM14" s="114">
        <f t="shared" si="56"/>
        <v>13.16</v>
      </c>
      <c r="AN14" s="116">
        <f t="shared" si="46"/>
        <v>2.36</v>
      </c>
      <c r="AO14" s="116">
        <f t="shared" si="57"/>
        <v>9.2100000000000009</v>
      </c>
      <c r="AP14" s="116">
        <f t="shared" si="58"/>
        <v>18.150000000000002</v>
      </c>
      <c r="AQ14" s="116">
        <f t="shared" si="59"/>
        <v>5.6000000000000005</v>
      </c>
      <c r="AR14" s="116">
        <f t="shared" si="60"/>
        <v>3.29</v>
      </c>
      <c r="AS14" s="117">
        <f t="shared" si="47"/>
        <v>4.72</v>
      </c>
      <c r="AT14" s="117">
        <f t="shared" si="61"/>
        <v>18.420000000000002</v>
      </c>
      <c r="AU14" s="117">
        <f t="shared" si="62"/>
        <v>36.300000000000004</v>
      </c>
      <c r="AV14" s="117">
        <f t="shared" si="63"/>
        <v>11.200000000000001</v>
      </c>
      <c r="AW14" s="117">
        <f t="shared" si="64"/>
        <v>6.58</v>
      </c>
      <c r="AX14" s="118" t="str">
        <f t="shared" si="26"/>
        <v/>
      </c>
      <c r="AY14" s="118" t="str">
        <f t="shared" si="27"/>
        <v/>
      </c>
      <c r="AZ14" s="118" t="str">
        <f t="shared" si="28"/>
        <v/>
      </c>
      <c r="BA14" s="118" t="str">
        <f t="shared" si="29"/>
        <v/>
      </c>
      <c r="BB14" s="118" t="str">
        <f t="shared" si="30"/>
        <v/>
      </c>
      <c r="BC14" s="119">
        <f t="shared" si="31"/>
        <v>7.08</v>
      </c>
      <c r="BD14" s="119">
        <f t="shared" si="32"/>
        <v>27.63</v>
      </c>
      <c r="BE14" s="119">
        <f t="shared" si="33"/>
        <v>54.449999999999996</v>
      </c>
      <c r="BF14" s="119">
        <f t="shared" si="34"/>
        <v>16.8</v>
      </c>
      <c r="BG14" s="119">
        <f t="shared" si="35"/>
        <v>9.8699999999999992</v>
      </c>
      <c r="BH14" s="120">
        <f t="shared" si="65"/>
        <v>195.88</v>
      </c>
      <c r="BI14" s="120">
        <f t="shared" si="70"/>
        <v>764.43</v>
      </c>
      <c r="BJ14" s="120">
        <f t="shared" si="71"/>
        <v>1506.4499999999998</v>
      </c>
      <c r="BK14" s="120">
        <f t="shared" si="72"/>
        <v>464.79999999999995</v>
      </c>
      <c r="BL14" s="120">
        <f t="shared" si="73"/>
        <v>273.07</v>
      </c>
      <c r="BM14" s="121">
        <f t="shared" si="48"/>
        <v>11.8</v>
      </c>
      <c r="BN14" s="121">
        <f t="shared" si="66"/>
        <v>46.050000000000004</v>
      </c>
      <c r="BO14" s="121">
        <f t="shared" si="67"/>
        <v>90.75</v>
      </c>
      <c r="BP14" s="121">
        <f t="shared" si="68"/>
        <v>28</v>
      </c>
      <c r="BQ14" s="121">
        <f t="shared" si="69"/>
        <v>16.45</v>
      </c>
    </row>
    <row r="15" spans="1:69">
      <c r="A15" t="s">
        <v>1679</v>
      </c>
      <c r="B15" s="110" t="s">
        <v>1993</v>
      </c>
      <c r="C15" s="110">
        <v>175</v>
      </c>
      <c r="D15" s="110">
        <v>16</v>
      </c>
      <c r="E15" s="110" t="s">
        <v>1993</v>
      </c>
      <c r="F15" s="110">
        <v>57</v>
      </c>
      <c r="G15" s="110" t="s">
        <v>1993</v>
      </c>
      <c r="H15" s="110" t="s">
        <v>1993</v>
      </c>
      <c r="I15" s="110" t="s">
        <v>1993</v>
      </c>
      <c r="J15" s="110" t="s">
        <v>1993</v>
      </c>
      <c r="K15" s="110" t="s">
        <v>1993</v>
      </c>
      <c r="L15" s="24">
        <v>0</v>
      </c>
      <c r="M15" s="24" t="s">
        <v>1993</v>
      </c>
      <c r="N15" s="24">
        <v>433.67</v>
      </c>
      <c r="O15" s="24">
        <v>983.21199999999999</v>
      </c>
      <c r="P15" s="24" t="s">
        <v>1993</v>
      </c>
      <c r="Q15" s="106">
        <v>2744.85</v>
      </c>
      <c r="R15" s="24" t="s">
        <v>1993</v>
      </c>
      <c r="S15" s="24">
        <v>41.82</v>
      </c>
      <c r="T15" s="106">
        <v>13764.93</v>
      </c>
      <c r="U15" s="24">
        <v>878.61</v>
      </c>
      <c r="W15" s="108">
        <v>0.05</v>
      </c>
      <c r="X15" s="108" t="s">
        <v>1993</v>
      </c>
      <c r="Y15" s="108">
        <v>0.15</v>
      </c>
      <c r="Z15" s="108" t="s">
        <v>1993</v>
      </c>
      <c r="AA15" s="108">
        <v>0</v>
      </c>
      <c r="AB15" s="108">
        <v>0.73</v>
      </c>
      <c r="AC15" s="108">
        <v>0.05</v>
      </c>
      <c r="AD15" s="112" t="str">
        <f t="shared" si="49"/>
        <v/>
      </c>
      <c r="AE15" s="112" t="str">
        <f t="shared" si="50"/>
        <v/>
      </c>
      <c r="AF15" s="112" t="str">
        <f t="shared" si="44"/>
        <v/>
      </c>
      <c r="AG15" s="112" t="str">
        <f t="shared" si="51"/>
        <v/>
      </c>
      <c r="AH15" s="112" t="str">
        <f t="shared" si="52"/>
        <v/>
      </c>
      <c r="AI15" s="114" t="str">
        <f t="shared" si="45"/>
        <v/>
      </c>
      <c r="AJ15" s="114">
        <f t="shared" si="53"/>
        <v>8.75</v>
      </c>
      <c r="AK15" s="114">
        <f t="shared" si="54"/>
        <v>0.8</v>
      </c>
      <c r="AL15" s="114" t="str">
        <f t="shared" si="55"/>
        <v/>
      </c>
      <c r="AM15" s="114">
        <f t="shared" si="56"/>
        <v>2.85</v>
      </c>
      <c r="AN15" s="116" t="str">
        <f t="shared" si="46"/>
        <v/>
      </c>
      <c r="AO15" s="116" t="str">
        <f t="shared" si="57"/>
        <v/>
      </c>
      <c r="AP15" s="116" t="str">
        <f t="shared" si="58"/>
        <v/>
      </c>
      <c r="AQ15" s="116" t="str">
        <f t="shared" si="59"/>
        <v/>
      </c>
      <c r="AR15" s="116" t="str">
        <f t="shared" si="60"/>
        <v/>
      </c>
      <c r="AS15" s="117" t="str">
        <f t="shared" si="47"/>
        <v/>
      </c>
      <c r="AT15" s="117">
        <f t="shared" si="61"/>
        <v>26.25</v>
      </c>
      <c r="AU15" s="117">
        <f t="shared" si="62"/>
        <v>2.4</v>
      </c>
      <c r="AV15" s="117" t="str">
        <f t="shared" si="63"/>
        <v/>
      </c>
      <c r="AW15" s="117">
        <f t="shared" si="64"/>
        <v>8.5499999999999989</v>
      </c>
      <c r="AX15" s="118" t="str">
        <f t="shared" si="26"/>
        <v/>
      </c>
      <c r="AY15" s="118" t="str">
        <f t="shared" si="27"/>
        <v/>
      </c>
      <c r="AZ15" s="118" t="str">
        <f t="shared" si="28"/>
        <v/>
      </c>
      <c r="BA15" s="118" t="str">
        <f t="shared" si="29"/>
        <v/>
      </c>
      <c r="BB15" s="118" t="str">
        <f t="shared" si="30"/>
        <v/>
      </c>
      <c r="BC15" s="119" t="str">
        <f t="shared" si="31"/>
        <v/>
      </c>
      <c r="BD15" s="119">
        <f t="shared" si="32"/>
        <v>0</v>
      </c>
      <c r="BE15" s="119">
        <f t="shared" si="33"/>
        <v>0</v>
      </c>
      <c r="BF15" s="119" t="str">
        <f t="shared" si="34"/>
        <v/>
      </c>
      <c r="BG15" s="119">
        <f t="shared" si="35"/>
        <v>0</v>
      </c>
      <c r="BH15" s="120" t="str">
        <f t="shared" si="65"/>
        <v/>
      </c>
      <c r="BI15" s="120">
        <f t="shared" si="70"/>
        <v>127.75</v>
      </c>
      <c r="BJ15" s="120">
        <f t="shared" si="71"/>
        <v>11.68</v>
      </c>
      <c r="BK15" s="120" t="str">
        <f t="shared" si="72"/>
        <v/>
      </c>
      <c r="BL15" s="120">
        <f t="shared" si="73"/>
        <v>41.61</v>
      </c>
      <c r="BM15" s="121" t="str">
        <f t="shared" si="48"/>
        <v/>
      </c>
      <c r="BN15" s="121">
        <f t="shared" si="66"/>
        <v>8.75</v>
      </c>
      <c r="BO15" s="121">
        <f t="shared" si="67"/>
        <v>0.8</v>
      </c>
      <c r="BP15" s="121" t="str">
        <f t="shared" si="68"/>
        <v/>
      </c>
      <c r="BQ15" s="121">
        <f t="shared" si="69"/>
        <v>2.85</v>
      </c>
    </row>
    <row r="16" spans="1:69">
      <c r="A16" t="s">
        <v>1683</v>
      </c>
      <c r="B16" s="110" t="s">
        <v>1993</v>
      </c>
      <c r="C16" s="110" t="s">
        <v>1991</v>
      </c>
      <c r="D16" s="110">
        <v>247</v>
      </c>
      <c r="E16" s="110" t="s">
        <v>1993</v>
      </c>
      <c r="F16" s="110">
        <v>440</v>
      </c>
      <c r="G16" s="111">
        <v>1449</v>
      </c>
      <c r="H16" s="110" t="s">
        <v>1993</v>
      </c>
      <c r="I16" s="110">
        <v>390</v>
      </c>
      <c r="J16" s="110" t="s">
        <v>1993</v>
      </c>
      <c r="K16" s="110">
        <v>356</v>
      </c>
      <c r="L16" s="24">
        <v>2394.3389999999999</v>
      </c>
      <c r="M16" s="24" t="s">
        <v>1993</v>
      </c>
      <c r="N16" s="106">
        <v>6252.48</v>
      </c>
      <c r="O16" s="24">
        <v>0</v>
      </c>
      <c r="P16" s="24"/>
      <c r="Q16" s="24" t="s">
        <v>1993</v>
      </c>
      <c r="R16" s="106">
        <v>6759.78</v>
      </c>
      <c r="S16" s="106">
        <v>1282.3699999999999</v>
      </c>
      <c r="T16" s="106">
        <v>36660</v>
      </c>
      <c r="U16" s="106">
        <v>2340</v>
      </c>
      <c r="W16" s="108" t="s">
        <v>1993</v>
      </c>
      <c r="X16" s="108" t="s">
        <v>1993</v>
      </c>
      <c r="Y16" s="108" t="s">
        <v>1993</v>
      </c>
      <c r="Z16" s="108">
        <v>0.13</v>
      </c>
      <c r="AA16" s="108">
        <v>0.02</v>
      </c>
      <c r="AB16" s="108">
        <v>0.69</v>
      </c>
      <c r="AC16" s="108">
        <v>0.04</v>
      </c>
      <c r="AD16" s="112">
        <f t="shared" si="49"/>
        <v>0</v>
      </c>
      <c r="AE16" s="112" t="str">
        <f t="shared" si="50"/>
        <v/>
      </c>
      <c r="AF16" s="112">
        <f t="shared" si="44"/>
        <v>0</v>
      </c>
      <c r="AG16" s="112" t="str">
        <f t="shared" si="51"/>
        <v/>
      </c>
      <c r="AH16" s="112">
        <f t="shared" si="52"/>
        <v>0</v>
      </c>
      <c r="AI16" s="114" t="str">
        <f t="shared" si="45"/>
        <v/>
      </c>
      <c r="AJ16" s="114" t="str">
        <f t="shared" si="53"/>
        <v/>
      </c>
      <c r="AK16" s="114" t="str">
        <f t="shared" si="54"/>
        <v/>
      </c>
      <c r="AL16" s="114" t="str">
        <f t="shared" si="55"/>
        <v/>
      </c>
      <c r="AM16" s="114" t="str">
        <f t="shared" si="56"/>
        <v/>
      </c>
      <c r="AN16" s="116" t="str">
        <f t="shared" si="46"/>
        <v/>
      </c>
      <c r="AO16" s="116" t="str">
        <f t="shared" si="57"/>
        <v/>
      </c>
      <c r="AP16" s="116" t="str">
        <f t="shared" si="58"/>
        <v/>
      </c>
      <c r="AQ16" s="116" t="str">
        <f t="shared" si="59"/>
        <v/>
      </c>
      <c r="AR16" s="116" t="str">
        <f t="shared" si="60"/>
        <v/>
      </c>
      <c r="AS16" s="117" t="str">
        <f t="shared" si="47"/>
        <v/>
      </c>
      <c r="AT16" s="117" t="str">
        <f t="shared" si="61"/>
        <v/>
      </c>
      <c r="AU16" s="117" t="str">
        <f t="shared" si="62"/>
        <v/>
      </c>
      <c r="AV16" s="117" t="str">
        <f t="shared" si="63"/>
        <v/>
      </c>
      <c r="AW16" s="117" t="str">
        <f t="shared" si="64"/>
        <v/>
      </c>
      <c r="AX16" s="118" t="str">
        <f t="shared" si="26"/>
        <v/>
      </c>
      <c r="AY16" s="118" t="str">
        <f t="shared" si="27"/>
        <v/>
      </c>
      <c r="AZ16" s="118">
        <f t="shared" si="28"/>
        <v>32.11</v>
      </c>
      <c r="BA16" s="118" t="str">
        <f t="shared" si="29"/>
        <v/>
      </c>
      <c r="BB16" s="118">
        <f t="shared" si="30"/>
        <v>57.2</v>
      </c>
      <c r="BC16" s="119" t="str">
        <f t="shared" si="31"/>
        <v/>
      </c>
      <c r="BD16" s="119" t="str">
        <f t="shared" si="32"/>
        <v/>
      </c>
      <c r="BE16" s="119">
        <f t="shared" si="33"/>
        <v>4.9400000000000004</v>
      </c>
      <c r="BF16" s="119" t="str">
        <f t="shared" si="34"/>
        <v/>
      </c>
      <c r="BG16" s="119">
        <f t="shared" si="35"/>
        <v>8.8000000000000007</v>
      </c>
      <c r="BH16" s="120" t="str">
        <f t="shared" si="65"/>
        <v/>
      </c>
      <c r="BI16" s="120" t="str">
        <f t="shared" si="70"/>
        <v/>
      </c>
      <c r="BJ16" s="120">
        <f t="shared" si="71"/>
        <v>170.42999999999998</v>
      </c>
      <c r="BK16" s="120" t="str">
        <f t="shared" si="72"/>
        <v/>
      </c>
      <c r="BL16" s="120">
        <f t="shared" si="73"/>
        <v>303.59999999999997</v>
      </c>
      <c r="BM16" s="121" t="str">
        <f t="shared" si="48"/>
        <v/>
      </c>
      <c r="BN16" s="121" t="str">
        <f t="shared" si="66"/>
        <v/>
      </c>
      <c r="BO16" s="121">
        <f t="shared" si="67"/>
        <v>9.8800000000000008</v>
      </c>
      <c r="BP16" s="121" t="str">
        <f t="shared" si="68"/>
        <v/>
      </c>
      <c r="BQ16" s="121">
        <f t="shared" si="69"/>
        <v>17.600000000000001</v>
      </c>
    </row>
    <row r="17" spans="1:69">
      <c r="A17" t="s">
        <v>1685</v>
      </c>
      <c r="B17" s="110" t="s">
        <v>1993</v>
      </c>
      <c r="C17" s="111">
        <v>3635</v>
      </c>
      <c r="D17" s="111">
        <v>4157</v>
      </c>
      <c r="E17" s="111">
        <v>1187</v>
      </c>
      <c r="F17" s="111">
        <v>4086</v>
      </c>
      <c r="G17" s="110" t="s">
        <v>1993</v>
      </c>
      <c r="H17" s="111">
        <v>2906</v>
      </c>
      <c r="I17" s="110">
        <v>817</v>
      </c>
      <c r="J17" s="110">
        <v>1</v>
      </c>
      <c r="K17" s="111">
        <v>1912</v>
      </c>
      <c r="L17" s="24">
        <v>20734.069</v>
      </c>
      <c r="M17" s="24">
        <v>71.73</v>
      </c>
      <c r="N17" s="106">
        <v>40660.32</v>
      </c>
      <c r="O17" s="24">
        <v>11491.86</v>
      </c>
      <c r="P17" s="106">
        <v>4951.76</v>
      </c>
      <c r="Q17" s="106">
        <v>97278.32</v>
      </c>
      <c r="R17" s="106">
        <v>10476.129999999999</v>
      </c>
      <c r="S17" s="106">
        <v>11632.82</v>
      </c>
      <c r="T17" s="106">
        <v>46931.16</v>
      </c>
      <c r="U17" s="106">
        <v>2995.61</v>
      </c>
      <c r="V17" s="108">
        <v>0</v>
      </c>
      <c r="W17" s="108">
        <v>0.05</v>
      </c>
      <c r="X17" s="108">
        <v>0.02</v>
      </c>
      <c r="Y17" s="108">
        <v>0.43</v>
      </c>
      <c r="Z17" s="108">
        <v>0.05</v>
      </c>
      <c r="AA17" s="108">
        <v>0.05</v>
      </c>
      <c r="AB17" s="108">
        <v>0.21</v>
      </c>
      <c r="AC17" s="108">
        <v>0.01</v>
      </c>
      <c r="AD17" s="112" t="str">
        <f t="shared" si="49"/>
        <v/>
      </c>
      <c r="AE17" s="112">
        <f t="shared" si="50"/>
        <v>0</v>
      </c>
      <c r="AF17" s="112">
        <f t="shared" si="44"/>
        <v>0</v>
      </c>
      <c r="AG17" s="112">
        <f t="shared" si="51"/>
        <v>0</v>
      </c>
      <c r="AH17" s="112">
        <f t="shared" si="52"/>
        <v>0</v>
      </c>
      <c r="AI17" s="114" t="str">
        <f t="shared" si="45"/>
        <v/>
      </c>
      <c r="AJ17" s="114">
        <f t="shared" si="53"/>
        <v>181.75</v>
      </c>
      <c r="AK17" s="114">
        <f t="shared" si="54"/>
        <v>207.85000000000002</v>
      </c>
      <c r="AL17" s="114">
        <f t="shared" si="55"/>
        <v>59.35</v>
      </c>
      <c r="AM17" s="114">
        <f t="shared" si="56"/>
        <v>204.3</v>
      </c>
      <c r="AN17" s="116" t="str">
        <f t="shared" si="46"/>
        <v/>
      </c>
      <c r="AO17" s="116">
        <f t="shared" si="57"/>
        <v>72.7</v>
      </c>
      <c r="AP17" s="116">
        <f t="shared" si="58"/>
        <v>83.14</v>
      </c>
      <c r="AQ17" s="116">
        <f t="shared" si="59"/>
        <v>23.740000000000002</v>
      </c>
      <c r="AR17" s="116">
        <f t="shared" si="60"/>
        <v>81.72</v>
      </c>
      <c r="AS17" s="117" t="str">
        <f t="shared" si="47"/>
        <v/>
      </c>
      <c r="AT17" s="117">
        <f t="shared" si="61"/>
        <v>1563.05</v>
      </c>
      <c r="AU17" s="117">
        <f t="shared" si="62"/>
        <v>1787.51</v>
      </c>
      <c r="AV17" s="117">
        <f t="shared" si="63"/>
        <v>510.40999999999997</v>
      </c>
      <c r="AW17" s="117">
        <f t="shared" si="64"/>
        <v>1756.98</v>
      </c>
      <c r="AX17" s="118" t="str">
        <f t="shared" si="26"/>
        <v/>
      </c>
      <c r="AY17" s="118">
        <f t="shared" si="27"/>
        <v>181.75</v>
      </c>
      <c r="AZ17" s="118">
        <f t="shared" si="28"/>
        <v>207.85000000000002</v>
      </c>
      <c r="BA17" s="118">
        <f t="shared" si="29"/>
        <v>59.35</v>
      </c>
      <c r="BB17" s="118">
        <f t="shared" si="30"/>
        <v>204.3</v>
      </c>
      <c r="BC17" s="119" t="str">
        <f t="shared" si="31"/>
        <v/>
      </c>
      <c r="BD17" s="119">
        <f t="shared" si="32"/>
        <v>181.75</v>
      </c>
      <c r="BE17" s="119">
        <f t="shared" si="33"/>
        <v>207.85000000000002</v>
      </c>
      <c r="BF17" s="119">
        <f t="shared" si="34"/>
        <v>59.35</v>
      </c>
      <c r="BG17" s="119">
        <f t="shared" si="35"/>
        <v>204.3</v>
      </c>
      <c r="BH17" s="120" t="str">
        <f t="shared" si="65"/>
        <v/>
      </c>
      <c r="BI17" s="120">
        <f t="shared" si="70"/>
        <v>763.35</v>
      </c>
      <c r="BJ17" s="120">
        <f t="shared" si="71"/>
        <v>872.96999999999991</v>
      </c>
      <c r="BK17" s="120">
        <f t="shared" si="72"/>
        <v>249.26999999999998</v>
      </c>
      <c r="BL17" s="120">
        <f t="shared" si="73"/>
        <v>858.06</v>
      </c>
      <c r="BM17" s="121" t="str">
        <f t="shared" si="48"/>
        <v/>
      </c>
      <c r="BN17" s="121">
        <f t="shared" si="66"/>
        <v>36.35</v>
      </c>
      <c r="BO17" s="121">
        <f t="shared" si="67"/>
        <v>41.57</v>
      </c>
      <c r="BP17" s="121">
        <f t="shared" si="68"/>
        <v>11.870000000000001</v>
      </c>
      <c r="BQ17" s="121">
        <f t="shared" si="69"/>
        <v>40.86</v>
      </c>
    </row>
    <row r="18" spans="1:69">
      <c r="A18" t="s">
        <v>1719</v>
      </c>
      <c r="B18" s="110" t="s">
        <v>1993</v>
      </c>
      <c r="C18" s="110">
        <v>5</v>
      </c>
      <c r="D18" s="110">
        <v>561</v>
      </c>
      <c r="E18" s="110">
        <v>4</v>
      </c>
      <c r="F18" s="110">
        <v>695</v>
      </c>
      <c r="G18" s="110" t="s">
        <v>1993</v>
      </c>
      <c r="H18" s="110" t="s">
        <v>1993</v>
      </c>
      <c r="I18" s="110">
        <v>216</v>
      </c>
      <c r="J18" s="110">
        <v>145</v>
      </c>
      <c r="K18" s="111">
        <v>5000</v>
      </c>
      <c r="L18" s="24">
        <v>30951.1</v>
      </c>
      <c r="M18" s="24" t="s">
        <v>1993</v>
      </c>
      <c r="N18" s="106">
        <v>19141.5</v>
      </c>
      <c r="O18" s="24">
        <v>0</v>
      </c>
      <c r="P18" s="24" t="s">
        <v>1993</v>
      </c>
      <c r="Q18" s="24" t="s">
        <v>1993</v>
      </c>
      <c r="R18" s="24" t="s">
        <v>1993</v>
      </c>
      <c r="S18" s="24" t="s">
        <v>1993</v>
      </c>
      <c r="T18" s="106">
        <v>130170.88</v>
      </c>
      <c r="U18" s="106">
        <v>8308.7800000000007</v>
      </c>
      <c r="W18" s="108" t="s">
        <v>1993</v>
      </c>
      <c r="X18" s="108" t="s">
        <v>1993</v>
      </c>
      <c r="Y18" s="108" t="s">
        <v>1993</v>
      </c>
      <c r="Z18" s="108" t="s">
        <v>1993</v>
      </c>
      <c r="AA18" s="108" t="s">
        <v>1993</v>
      </c>
      <c r="AB18" s="108">
        <v>0.83</v>
      </c>
      <c r="AC18" s="108">
        <v>0.05</v>
      </c>
      <c r="AD18" s="112" t="str">
        <f t="shared" si="49"/>
        <v/>
      </c>
      <c r="AE18" s="112" t="str">
        <f t="shared" si="50"/>
        <v/>
      </c>
      <c r="AF18" s="112">
        <f t="shared" si="44"/>
        <v>0</v>
      </c>
      <c r="AG18" s="112">
        <f t="shared" si="51"/>
        <v>0</v>
      </c>
      <c r="AH18" s="112">
        <f t="shared" si="52"/>
        <v>0</v>
      </c>
      <c r="AI18" s="114" t="str">
        <f t="shared" si="45"/>
        <v/>
      </c>
      <c r="AJ18" s="114" t="str">
        <f t="shared" si="53"/>
        <v/>
      </c>
      <c r="AK18" s="114" t="str">
        <f t="shared" si="54"/>
        <v/>
      </c>
      <c r="AL18" s="114" t="str">
        <f t="shared" si="55"/>
        <v/>
      </c>
      <c r="AM18" s="114" t="str">
        <f t="shared" si="56"/>
        <v/>
      </c>
      <c r="AN18" s="116" t="str">
        <f t="shared" si="46"/>
        <v/>
      </c>
      <c r="AO18" s="116" t="str">
        <f t="shared" si="57"/>
        <v/>
      </c>
      <c r="AP18" s="116" t="str">
        <f t="shared" si="58"/>
        <v/>
      </c>
      <c r="AQ18" s="116" t="str">
        <f t="shared" si="59"/>
        <v/>
      </c>
      <c r="AR18" s="116" t="str">
        <f t="shared" si="60"/>
        <v/>
      </c>
      <c r="AS18" s="117" t="str">
        <f t="shared" si="47"/>
        <v/>
      </c>
      <c r="AT18" s="117" t="str">
        <f t="shared" si="61"/>
        <v/>
      </c>
      <c r="AU18" s="117" t="str">
        <f t="shared" si="62"/>
        <v/>
      </c>
      <c r="AV18" s="117" t="str">
        <f t="shared" si="63"/>
        <v/>
      </c>
      <c r="AW18" s="117" t="str">
        <f t="shared" si="64"/>
        <v/>
      </c>
      <c r="AX18" s="118" t="str">
        <f t="shared" si="26"/>
        <v/>
      </c>
      <c r="AY18" s="118" t="str">
        <f t="shared" si="27"/>
        <v/>
      </c>
      <c r="AZ18" s="118" t="str">
        <f t="shared" si="28"/>
        <v/>
      </c>
      <c r="BA18" s="118" t="str">
        <f t="shared" si="29"/>
        <v/>
      </c>
      <c r="BB18" s="118" t="str">
        <f t="shared" si="30"/>
        <v/>
      </c>
      <c r="BC18" s="119" t="str">
        <f t="shared" si="31"/>
        <v/>
      </c>
      <c r="BD18" s="119" t="str">
        <f t="shared" si="32"/>
        <v/>
      </c>
      <c r="BE18" s="119" t="str">
        <f t="shared" si="33"/>
        <v/>
      </c>
      <c r="BF18" s="119" t="str">
        <f t="shared" si="34"/>
        <v/>
      </c>
      <c r="BG18" s="119" t="str">
        <f t="shared" si="35"/>
        <v/>
      </c>
      <c r="BH18" s="120" t="str">
        <f t="shared" si="65"/>
        <v/>
      </c>
      <c r="BI18" s="120">
        <f t="shared" si="70"/>
        <v>4.1499999999999995</v>
      </c>
      <c r="BJ18" s="120">
        <f t="shared" si="71"/>
        <v>465.63</v>
      </c>
      <c r="BK18" s="120">
        <f t="shared" si="72"/>
        <v>3.32</v>
      </c>
      <c r="BL18" s="120">
        <f t="shared" si="73"/>
        <v>576.85</v>
      </c>
      <c r="BM18" s="121" t="str">
        <f t="shared" si="48"/>
        <v/>
      </c>
      <c r="BN18" s="121">
        <f t="shared" si="66"/>
        <v>0.25</v>
      </c>
      <c r="BO18" s="121">
        <f t="shared" si="67"/>
        <v>28.05</v>
      </c>
      <c r="BP18" s="121">
        <f t="shared" si="68"/>
        <v>0.2</v>
      </c>
      <c r="BQ18" s="121">
        <f t="shared" si="69"/>
        <v>34.75</v>
      </c>
    </row>
    <row r="19" spans="1:69">
      <c r="A19" t="s">
        <v>1687</v>
      </c>
      <c r="B19" s="110" t="s">
        <v>1993</v>
      </c>
      <c r="C19" s="111">
        <v>3082</v>
      </c>
      <c r="D19" s="111">
        <v>7736</v>
      </c>
      <c r="E19" s="110">
        <v>363</v>
      </c>
      <c r="F19" s="111">
        <v>5265</v>
      </c>
      <c r="G19" s="110" t="s">
        <v>1993</v>
      </c>
      <c r="H19" s="110">
        <v>0</v>
      </c>
      <c r="I19" s="110">
        <v>46</v>
      </c>
      <c r="J19" s="110" t="s">
        <v>1993</v>
      </c>
      <c r="K19" s="110">
        <v>6</v>
      </c>
      <c r="L19" s="24">
        <v>223.87700000000001</v>
      </c>
      <c r="M19" s="24">
        <v>12.63</v>
      </c>
      <c r="N19" s="106">
        <v>5325.43</v>
      </c>
      <c r="O19" s="24">
        <v>948.81095400000004</v>
      </c>
      <c r="P19" s="106">
        <v>5893.86</v>
      </c>
      <c r="Q19" s="106">
        <v>12317.56</v>
      </c>
      <c r="R19" s="24">
        <v>118.09</v>
      </c>
      <c r="S19" s="106">
        <v>1199.02</v>
      </c>
      <c r="T19" s="106">
        <v>345745.3</v>
      </c>
      <c r="U19" s="106">
        <v>22068.85</v>
      </c>
      <c r="V19" s="108">
        <v>0.05</v>
      </c>
      <c r="W19" s="108">
        <v>0</v>
      </c>
      <c r="X19" s="108">
        <v>0.01</v>
      </c>
      <c r="Y19" s="108">
        <v>0.03</v>
      </c>
      <c r="Z19" s="108">
        <v>0</v>
      </c>
      <c r="AA19" s="108">
        <v>0</v>
      </c>
      <c r="AB19" s="108">
        <v>0.88</v>
      </c>
      <c r="AC19" s="108">
        <v>0.06</v>
      </c>
      <c r="AD19" s="112" t="str">
        <f t="shared" si="49"/>
        <v/>
      </c>
      <c r="AE19" s="112">
        <f t="shared" si="50"/>
        <v>0</v>
      </c>
      <c r="AF19" s="112">
        <f t="shared" si="44"/>
        <v>2.3000000000000003</v>
      </c>
      <c r="AG19" s="112" t="str">
        <f t="shared" si="51"/>
        <v/>
      </c>
      <c r="AH19" s="112">
        <f t="shared" si="52"/>
        <v>0.30000000000000004</v>
      </c>
      <c r="AI19" s="114" t="str">
        <f t="shared" si="45"/>
        <v/>
      </c>
      <c r="AJ19" s="114">
        <f t="shared" si="53"/>
        <v>0</v>
      </c>
      <c r="AK19" s="114">
        <f t="shared" si="54"/>
        <v>0</v>
      </c>
      <c r="AL19" s="114">
        <f t="shared" si="55"/>
        <v>0</v>
      </c>
      <c r="AM19" s="114">
        <f t="shared" si="56"/>
        <v>0</v>
      </c>
      <c r="AN19" s="116" t="str">
        <f t="shared" si="46"/>
        <v/>
      </c>
      <c r="AO19" s="116">
        <f t="shared" si="57"/>
        <v>30.82</v>
      </c>
      <c r="AP19" s="116">
        <f t="shared" si="58"/>
        <v>77.36</v>
      </c>
      <c r="AQ19" s="116">
        <f t="shared" si="59"/>
        <v>3.63</v>
      </c>
      <c r="AR19" s="116">
        <f t="shared" si="60"/>
        <v>52.65</v>
      </c>
      <c r="AS19" s="117" t="str">
        <f t="shared" si="47"/>
        <v/>
      </c>
      <c r="AT19" s="117">
        <f t="shared" si="61"/>
        <v>92.46</v>
      </c>
      <c r="AU19" s="117">
        <f t="shared" si="62"/>
        <v>232.07999999999998</v>
      </c>
      <c r="AV19" s="117">
        <f t="shared" si="63"/>
        <v>10.889999999999999</v>
      </c>
      <c r="AW19" s="117">
        <f t="shared" si="64"/>
        <v>157.94999999999999</v>
      </c>
      <c r="AX19" s="118" t="str">
        <f t="shared" si="26"/>
        <v/>
      </c>
      <c r="AY19" s="118">
        <f t="shared" si="27"/>
        <v>0</v>
      </c>
      <c r="AZ19" s="118">
        <f t="shared" si="28"/>
        <v>0</v>
      </c>
      <c r="BA19" s="118">
        <f t="shared" si="29"/>
        <v>0</v>
      </c>
      <c r="BB19" s="118">
        <f t="shared" si="30"/>
        <v>0</v>
      </c>
      <c r="BC19" s="119" t="str">
        <f t="shared" si="31"/>
        <v/>
      </c>
      <c r="BD19" s="119">
        <f t="shared" si="32"/>
        <v>0</v>
      </c>
      <c r="BE19" s="119">
        <f t="shared" si="33"/>
        <v>0</v>
      </c>
      <c r="BF19" s="119">
        <f t="shared" si="34"/>
        <v>0</v>
      </c>
      <c r="BG19" s="119">
        <f t="shared" si="35"/>
        <v>0</v>
      </c>
      <c r="BH19" s="120" t="str">
        <f t="shared" si="65"/>
        <v/>
      </c>
      <c r="BI19" s="120">
        <f t="shared" si="70"/>
        <v>2712.16</v>
      </c>
      <c r="BJ19" s="120">
        <f t="shared" si="71"/>
        <v>6807.68</v>
      </c>
      <c r="BK19" s="120">
        <f t="shared" si="72"/>
        <v>319.44</v>
      </c>
      <c r="BL19" s="120">
        <f t="shared" si="73"/>
        <v>4633.2</v>
      </c>
      <c r="BM19" s="121" t="str">
        <f t="shared" si="48"/>
        <v/>
      </c>
      <c r="BN19" s="121">
        <f t="shared" si="66"/>
        <v>184.92</v>
      </c>
      <c r="BO19" s="121">
        <f t="shared" si="67"/>
        <v>464.15999999999997</v>
      </c>
      <c r="BP19" s="121">
        <f t="shared" si="68"/>
        <v>21.779999999999998</v>
      </c>
      <c r="BQ19" s="121">
        <f t="shared" si="69"/>
        <v>315.89999999999998</v>
      </c>
    </row>
    <row r="20" spans="1:69">
      <c r="A20" t="s">
        <v>1689</v>
      </c>
      <c r="B20" s="110" t="s">
        <v>1993</v>
      </c>
      <c r="C20" s="110">
        <v>5</v>
      </c>
      <c r="D20" s="110">
        <v>151</v>
      </c>
      <c r="E20" s="110">
        <v>0</v>
      </c>
      <c r="F20" s="110">
        <v>116</v>
      </c>
      <c r="G20" s="110" t="s">
        <v>1993</v>
      </c>
      <c r="H20" s="110" t="s">
        <v>1993</v>
      </c>
      <c r="I20" s="110" t="s">
        <v>1993</v>
      </c>
      <c r="J20" s="110" t="s">
        <v>1993</v>
      </c>
      <c r="K20" s="110" t="s">
        <v>1993</v>
      </c>
      <c r="L20" s="24">
        <v>0</v>
      </c>
      <c r="M20" s="24" t="s">
        <v>1993</v>
      </c>
      <c r="N20" s="24">
        <v>996</v>
      </c>
      <c r="O20" s="24">
        <v>519</v>
      </c>
      <c r="P20" s="24">
        <v>44</v>
      </c>
      <c r="Q20" s="106">
        <v>3201.09</v>
      </c>
      <c r="R20" s="24">
        <v>109.91</v>
      </c>
      <c r="S20" s="24" t="s">
        <v>1993</v>
      </c>
      <c r="T20" s="106">
        <v>19754.099999999999</v>
      </c>
      <c r="U20" s="106">
        <v>1260.9000000000001</v>
      </c>
      <c r="W20" s="108">
        <v>0.02</v>
      </c>
      <c r="X20" s="108">
        <v>0</v>
      </c>
      <c r="Y20" s="108">
        <v>0.12</v>
      </c>
      <c r="Z20" s="108">
        <v>0</v>
      </c>
      <c r="AA20" s="108" t="s">
        <v>1993</v>
      </c>
      <c r="AB20" s="108">
        <v>0.76</v>
      </c>
      <c r="AC20" s="108">
        <v>0.05</v>
      </c>
      <c r="AD20" s="112" t="str">
        <f t="shared" si="49"/>
        <v/>
      </c>
      <c r="AE20" s="112" t="str">
        <f t="shared" si="50"/>
        <v/>
      </c>
      <c r="AF20" s="112" t="str">
        <f t="shared" si="44"/>
        <v/>
      </c>
      <c r="AG20" s="112" t="str">
        <f t="shared" si="51"/>
        <v/>
      </c>
      <c r="AH20" s="112" t="str">
        <f t="shared" si="52"/>
        <v/>
      </c>
      <c r="AI20" s="114" t="str">
        <f t="shared" si="45"/>
        <v/>
      </c>
      <c r="AJ20" s="114">
        <f t="shared" si="53"/>
        <v>0.1</v>
      </c>
      <c r="AK20" s="114">
        <f t="shared" si="54"/>
        <v>3.02</v>
      </c>
      <c r="AL20" s="114">
        <f t="shared" si="55"/>
        <v>0</v>
      </c>
      <c r="AM20" s="114">
        <f t="shared" si="56"/>
        <v>2.3199999999999998</v>
      </c>
      <c r="AN20" s="116" t="str">
        <f t="shared" si="46"/>
        <v/>
      </c>
      <c r="AO20" s="116">
        <f t="shared" si="57"/>
        <v>0</v>
      </c>
      <c r="AP20" s="116">
        <f t="shared" si="58"/>
        <v>0</v>
      </c>
      <c r="AQ20" s="116">
        <f t="shared" si="59"/>
        <v>0</v>
      </c>
      <c r="AR20" s="116">
        <f t="shared" si="60"/>
        <v>0</v>
      </c>
      <c r="AS20" s="117" t="str">
        <f t="shared" si="47"/>
        <v/>
      </c>
      <c r="AT20" s="117">
        <f t="shared" si="61"/>
        <v>0.6</v>
      </c>
      <c r="AU20" s="117">
        <f t="shared" si="62"/>
        <v>18.12</v>
      </c>
      <c r="AV20" s="117">
        <f t="shared" si="63"/>
        <v>0</v>
      </c>
      <c r="AW20" s="117">
        <f t="shared" si="64"/>
        <v>13.92</v>
      </c>
      <c r="AX20" s="118" t="str">
        <f t="shared" si="26"/>
        <v/>
      </c>
      <c r="AY20" s="118">
        <f t="shared" si="27"/>
        <v>0</v>
      </c>
      <c r="AZ20" s="118">
        <f t="shared" si="28"/>
        <v>0</v>
      </c>
      <c r="BA20" s="118">
        <f t="shared" si="29"/>
        <v>0</v>
      </c>
      <c r="BB20" s="118">
        <f t="shared" si="30"/>
        <v>0</v>
      </c>
      <c r="BC20" s="119" t="str">
        <f t="shared" si="31"/>
        <v/>
      </c>
      <c r="BD20" s="119" t="str">
        <f t="shared" si="32"/>
        <v/>
      </c>
      <c r="BE20" s="119" t="str">
        <f t="shared" si="33"/>
        <v/>
      </c>
      <c r="BF20" s="119" t="str">
        <f t="shared" si="34"/>
        <v/>
      </c>
      <c r="BG20" s="119" t="str">
        <f t="shared" si="35"/>
        <v/>
      </c>
      <c r="BH20" s="120" t="str">
        <f t="shared" si="65"/>
        <v/>
      </c>
      <c r="BI20" s="120">
        <f t="shared" si="70"/>
        <v>3.8</v>
      </c>
      <c r="BJ20" s="120">
        <f t="shared" si="71"/>
        <v>114.76</v>
      </c>
      <c r="BK20" s="120">
        <f t="shared" si="72"/>
        <v>0</v>
      </c>
      <c r="BL20" s="120">
        <f t="shared" si="73"/>
        <v>88.16</v>
      </c>
      <c r="BM20" s="121" t="str">
        <f t="shared" si="48"/>
        <v/>
      </c>
      <c r="BN20" s="121">
        <f t="shared" si="66"/>
        <v>0.25</v>
      </c>
      <c r="BO20" s="121">
        <f t="shared" si="67"/>
        <v>7.5500000000000007</v>
      </c>
      <c r="BP20" s="121">
        <f t="shared" si="68"/>
        <v>0</v>
      </c>
      <c r="BQ20" s="121">
        <f t="shared" si="69"/>
        <v>5.8000000000000007</v>
      </c>
    </row>
    <row r="21" spans="1:69">
      <c r="A21" t="s">
        <v>1701</v>
      </c>
      <c r="B21" s="110" t="s">
        <v>1993</v>
      </c>
      <c r="C21" s="110">
        <v>153</v>
      </c>
      <c r="D21" s="110">
        <v>683</v>
      </c>
      <c r="E21" s="110">
        <v>2</v>
      </c>
      <c r="F21" s="110">
        <v>421</v>
      </c>
      <c r="G21" s="110" t="s">
        <v>1993</v>
      </c>
      <c r="H21" s="110" t="s">
        <v>1993</v>
      </c>
      <c r="I21" s="110" t="s">
        <v>1993</v>
      </c>
      <c r="J21" s="110" t="s">
        <v>1993</v>
      </c>
      <c r="K21" s="110" t="s">
        <v>1993</v>
      </c>
      <c r="L21" s="24">
        <v>0</v>
      </c>
      <c r="M21" s="24" t="s">
        <v>1993</v>
      </c>
      <c r="N21" s="106">
        <v>23305.8</v>
      </c>
      <c r="O21" s="24">
        <v>1251.3789999999999</v>
      </c>
      <c r="P21" s="24" t="s">
        <v>1993</v>
      </c>
      <c r="Q21" s="106">
        <v>4723.63</v>
      </c>
      <c r="R21" s="24" t="s">
        <v>1993</v>
      </c>
      <c r="S21" s="106">
        <v>1009.32</v>
      </c>
      <c r="T21" s="106">
        <v>48114.13</v>
      </c>
      <c r="U21" s="106">
        <v>3071.11</v>
      </c>
      <c r="W21" s="108">
        <v>0.02</v>
      </c>
      <c r="X21" s="108" t="s">
        <v>1993</v>
      </c>
      <c r="Y21" s="108">
        <v>0.06</v>
      </c>
      <c r="Z21" s="108" t="s">
        <v>1993</v>
      </c>
      <c r="AA21" s="108">
        <v>0.01</v>
      </c>
      <c r="AB21" s="108">
        <v>0.59</v>
      </c>
      <c r="AC21" s="108">
        <v>0.04</v>
      </c>
      <c r="AD21" s="112" t="str">
        <f t="shared" si="49"/>
        <v/>
      </c>
      <c r="AE21" s="112" t="str">
        <f t="shared" si="50"/>
        <v/>
      </c>
      <c r="AF21" s="112" t="str">
        <f t="shared" si="44"/>
        <v/>
      </c>
      <c r="AG21" s="112" t="str">
        <f t="shared" si="51"/>
        <v/>
      </c>
      <c r="AH21" s="112" t="str">
        <f t="shared" si="52"/>
        <v/>
      </c>
      <c r="AI21" s="114" t="str">
        <f t="shared" si="45"/>
        <v/>
      </c>
      <c r="AJ21" s="114">
        <f t="shared" si="53"/>
        <v>3.06</v>
      </c>
      <c r="AK21" s="114">
        <f t="shared" si="54"/>
        <v>13.66</v>
      </c>
      <c r="AL21" s="114">
        <f t="shared" si="55"/>
        <v>0.04</v>
      </c>
      <c r="AM21" s="114">
        <f t="shared" si="56"/>
        <v>8.42</v>
      </c>
      <c r="AN21" s="116" t="str">
        <f t="shared" si="46"/>
        <v/>
      </c>
      <c r="AO21" s="116" t="str">
        <f t="shared" si="57"/>
        <v/>
      </c>
      <c r="AP21" s="116" t="str">
        <f t="shared" si="58"/>
        <v/>
      </c>
      <c r="AQ21" s="116" t="str">
        <f t="shared" si="59"/>
        <v/>
      </c>
      <c r="AR21" s="116" t="str">
        <f t="shared" si="60"/>
        <v/>
      </c>
      <c r="AS21" s="117" t="str">
        <f t="shared" si="47"/>
        <v/>
      </c>
      <c r="AT21" s="117">
        <f t="shared" si="61"/>
        <v>9.18</v>
      </c>
      <c r="AU21" s="117">
        <f t="shared" si="62"/>
        <v>40.98</v>
      </c>
      <c r="AV21" s="117">
        <f t="shared" si="63"/>
        <v>0.12</v>
      </c>
      <c r="AW21" s="117">
        <f t="shared" si="64"/>
        <v>25.259999999999998</v>
      </c>
      <c r="AX21" s="118" t="str">
        <f t="shared" si="26"/>
        <v/>
      </c>
      <c r="AY21" s="118" t="str">
        <f t="shared" si="27"/>
        <v/>
      </c>
      <c r="AZ21" s="118" t="str">
        <f t="shared" si="28"/>
        <v/>
      </c>
      <c r="BA21" s="118" t="str">
        <f t="shared" si="29"/>
        <v/>
      </c>
      <c r="BB21" s="118" t="str">
        <f t="shared" si="30"/>
        <v/>
      </c>
      <c r="BC21" s="119" t="str">
        <f t="shared" si="31"/>
        <v/>
      </c>
      <c r="BD21" s="119">
        <f t="shared" si="32"/>
        <v>1.53</v>
      </c>
      <c r="BE21" s="119">
        <f t="shared" si="33"/>
        <v>6.83</v>
      </c>
      <c r="BF21" s="119">
        <f t="shared" si="34"/>
        <v>0.02</v>
      </c>
      <c r="BG21" s="119">
        <f t="shared" si="35"/>
        <v>4.21</v>
      </c>
      <c r="BH21" s="120" t="str">
        <f t="shared" si="65"/>
        <v/>
      </c>
      <c r="BI21" s="120">
        <f t="shared" si="70"/>
        <v>90.27</v>
      </c>
      <c r="BJ21" s="120">
        <f t="shared" si="71"/>
        <v>402.96999999999997</v>
      </c>
      <c r="BK21" s="120">
        <f t="shared" si="72"/>
        <v>1.18</v>
      </c>
      <c r="BL21" s="120">
        <f t="shared" si="73"/>
        <v>248.39</v>
      </c>
      <c r="BM21" s="121" t="str">
        <f t="shared" si="48"/>
        <v/>
      </c>
      <c r="BN21" s="121">
        <f t="shared" si="66"/>
        <v>6.12</v>
      </c>
      <c r="BO21" s="121">
        <f t="shared" si="67"/>
        <v>27.32</v>
      </c>
      <c r="BP21" s="121">
        <f t="shared" si="68"/>
        <v>0.08</v>
      </c>
      <c r="BQ21" s="121">
        <f t="shared" si="69"/>
        <v>16.84</v>
      </c>
    </row>
    <row r="22" spans="1:69">
      <c r="A22" t="s">
        <v>1681</v>
      </c>
      <c r="B22" s="110" t="s">
        <v>1993</v>
      </c>
      <c r="C22" s="110" t="s">
        <v>1993</v>
      </c>
      <c r="D22" s="110">
        <v>264</v>
      </c>
      <c r="E22" s="110" t="s">
        <v>1993</v>
      </c>
      <c r="F22" s="110" t="s">
        <v>1991</v>
      </c>
      <c r="G22" s="110" t="s">
        <v>1993</v>
      </c>
      <c r="H22" s="110" t="s">
        <v>1993</v>
      </c>
      <c r="I22" s="110">
        <v>137</v>
      </c>
      <c r="J22" s="110" t="s">
        <v>1993</v>
      </c>
      <c r="K22" s="110" t="s">
        <v>1991</v>
      </c>
      <c r="L22" s="24">
        <v>2149.0610000000001</v>
      </c>
      <c r="M22" s="24" t="s">
        <v>1993</v>
      </c>
      <c r="N22" s="24">
        <v>594.04999999999995</v>
      </c>
      <c r="O22" s="24">
        <v>4.78</v>
      </c>
      <c r="P22" s="24">
        <v>0.02</v>
      </c>
      <c r="Q22" s="106">
        <v>25978.05</v>
      </c>
      <c r="R22" s="24">
        <v>354.25</v>
      </c>
      <c r="S22" s="24">
        <v>217.22</v>
      </c>
      <c r="T22" s="106">
        <v>22808.38</v>
      </c>
      <c r="U22" s="106">
        <v>1455.85</v>
      </c>
      <c r="W22" s="108">
        <v>0</v>
      </c>
      <c r="X22" s="108">
        <v>0</v>
      </c>
      <c r="Y22" s="108">
        <v>0.51</v>
      </c>
      <c r="Z22" s="108">
        <v>0.01</v>
      </c>
      <c r="AA22" s="108">
        <v>0</v>
      </c>
      <c r="AB22" s="108">
        <v>0.44</v>
      </c>
      <c r="AC22" s="108">
        <v>0.03</v>
      </c>
      <c r="AD22" s="112" t="str">
        <f t="shared" si="49"/>
        <v/>
      </c>
      <c r="AE22" s="112" t="str">
        <f t="shared" si="50"/>
        <v/>
      </c>
      <c r="AF22" s="112">
        <f t="shared" si="44"/>
        <v>0</v>
      </c>
      <c r="AG22" s="112" t="str">
        <f t="shared" si="51"/>
        <v/>
      </c>
      <c r="AH22" s="112" t="str">
        <f t="shared" si="52"/>
        <v/>
      </c>
      <c r="AI22" s="114" t="str">
        <f t="shared" si="45"/>
        <v/>
      </c>
      <c r="AJ22" s="114" t="str">
        <f t="shared" si="53"/>
        <v/>
      </c>
      <c r="AK22" s="114">
        <f t="shared" si="54"/>
        <v>0</v>
      </c>
      <c r="AL22" s="114" t="str">
        <f t="shared" si="55"/>
        <v/>
      </c>
      <c r="AM22" s="114" t="str">
        <f t="shared" si="56"/>
        <v/>
      </c>
      <c r="AN22" s="116" t="str">
        <f t="shared" si="46"/>
        <v/>
      </c>
      <c r="AO22" s="116" t="str">
        <f t="shared" si="57"/>
        <v/>
      </c>
      <c r="AP22" s="116">
        <f t="shared" si="58"/>
        <v>0</v>
      </c>
      <c r="AQ22" s="116" t="str">
        <f t="shared" si="59"/>
        <v/>
      </c>
      <c r="AR22" s="116" t="str">
        <f t="shared" si="60"/>
        <v/>
      </c>
      <c r="AS22" s="117" t="str">
        <f t="shared" si="47"/>
        <v/>
      </c>
      <c r="AT22" s="117" t="str">
        <f t="shared" si="61"/>
        <v/>
      </c>
      <c r="AU22" s="117">
        <f t="shared" si="62"/>
        <v>134.64000000000001</v>
      </c>
      <c r="AV22" s="117" t="str">
        <f t="shared" si="63"/>
        <v/>
      </c>
      <c r="AW22" s="117" t="str">
        <f t="shared" si="64"/>
        <v/>
      </c>
      <c r="AX22" s="118" t="str">
        <f t="shared" si="26"/>
        <v/>
      </c>
      <c r="AY22" s="118" t="str">
        <f t="shared" si="27"/>
        <v/>
      </c>
      <c r="AZ22" s="118">
        <f t="shared" si="28"/>
        <v>2.64</v>
      </c>
      <c r="BA22" s="118" t="str">
        <f t="shared" si="29"/>
        <v/>
      </c>
      <c r="BB22" s="118" t="str">
        <f t="shared" si="30"/>
        <v/>
      </c>
      <c r="BC22" s="119" t="str">
        <f t="shared" si="31"/>
        <v/>
      </c>
      <c r="BD22" s="119" t="str">
        <f t="shared" si="32"/>
        <v/>
      </c>
      <c r="BE22" s="119">
        <f t="shared" si="33"/>
        <v>0</v>
      </c>
      <c r="BF22" s="119" t="str">
        <f t="shared" si="34"/>
        <v/>
      </c>
      <c r="BG22" s="119" t="str">
        <f t="shared" si="35"/>
        <v/>
      </c>
      <c r="BH22" s="120" t="str">
        <f t="shared" si="65"/>
        <v/>
      </c>
      <c r="BI22" s="120" t="str">
        <f t="shared" si="70"/>
        <v/>
      </c>
      <c r="BJ22" s="120">
        <f t="shared" si="71"/>
        <v>116.16</v>
      </c>
      <c r="BK22" s="120" t="str">
        <f t="shared" si="72"/>
        <v/>
      </c>
      <c r="BL22" s="120" t="str">
        <f t="shared" si="73"/>
        <v/>
      </c>
      <c r="BM22" s="121" t="str">
        <f t="shared" si="48"/>
        <v/>
      </c>
      <c r="BN22" s="121" t="str">
        <f t="shared" si="66"/>
        <v/>
      </c>
      <c r="BO22" s="121">
        <f t="shared" si="67"/>
        <v>7.92</v>
      </c>
      <c r="BP22" s="121" t="str">
        <f t="shared" si="68"/>
        <v/>
      </c>
      <c r="BQ22" s="121" t="str">
        <f t="shared" si="69"/>
        <v/>
      </c>
    </row>
    <row r="23" spans="1:69">
      <c r="A23" t="s">
        <v>1723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24">
        <v>0</v>
      </c>
      <c r="M23" s="24" t="s">
        <v>1993</v>
      </c>
      <c r="N23" s="106">
        <v>2408.2800000000002</v>
      </c>
      <c r="O23" s="24">
        <v>0</v>
      </c>
      <c r="P23" s="24" t="s">
        <v>1993</v>
      </c>
      <c r="Q23" s="24"/>
      <c r="R23" s="24"/>
      <c r="S23" s="24" t="s">
        <v>1993</v>
      </c>
      <c r="T23" s="106">
        <v>5616.01</v>
      </c>
      <c r="U23" s="24">
        <v>358.47</v>
      </c>
      <c r="AD23" s="112">
        <f t="shared" si="49"/>
        <v>0</v>
      </c>
      <c r="AE23" s="112">
        <f t="shared" si="50"/>
        <v>0</v>
      </c>
      <c r="AF23" s="112">
        <f t="shared" si="44"/>
        <v>0</v>
      </c>
      <c r="AG23" s="112">
        <f t="shared" si="51"/>
        <v>0</v>
      </c>
      <c r="AH23" s="112">
        <f t="shared" si="52"/>
        <v>0</v>
      </c>
      <c r="AI23" s="114">
        <f t="shared" si="45"/>
        <v>0</v>
      </c>
      <c r="AJ23" s="114">
        <f t="shared" si="53"/>
        <v>0</v>
      </c>
      <c r="AK23" s="114">
        <f t="shared" si="54"/>
        <v>0</v>
      </c>
      <c r="AL23" s="114">
        <f t="shared" si="55"/>
        <v>0</v>
      </c>
      <c r="AM23" s="114">
        <f t="shared" si="56"/>
        <v>0</v>
      </c>
      <c r="AN23" s="116">
        <f t="shared" si="46"/>
        <v>0</v>
      </c>
      <c r="AO23" s="116">
        <f t="shared" si="57"/>
        <v>0</v>
      </c>
      <c r="AP23" s="116">
        <f t="shared" si="58"/>
        <v>0</v>
      </c>
      <c r="AQ23" s="116">
        <f t="shared" si="59"/>
        <v>0</v>
      </c>
      <c r="AR23" s="116">
        <f t="shared" si="60"/>
        <v>0</v>
      </c>
      <c r="AS23" s="117">
        <f t="shared" si="47"/>
        <v>0</v>
      </c>
      <c r="AT23" s="117">
        <f t="shared" si="61"/>
        <v>0</v>
      </c>
      <c r="AU23" s="117">
        <f t="shared" si="62"/>
        <v>0</v>
      </c>
      <c r="AV23" s="117">
        <f t="shared" si="63"/>
        <v>0</v>
      </c>
      <c r="AW23" s="117">
        <f t="shared" si="64"/>
        <v>0</v>
      </c>
      <c r="AX23" s="118">
        <f t="shared" si="26"/>
        <v>0</v>
      </c>
      <c r="AY23" s="118">
        <f t="shared" si="27"/>
        <v>0</v>
      </c>
      <c r="AZ23" s="118">
        <f t="shared" si="28"/>
        <v>0</v>
      </c>
      <c r="BA23" s="118">
        <f t="shared" si="29"/>
        <v>0</v>
      </c>
      <c r="BB23" s="118">
        <f t="shared" si="30"/>
        <v>0</v>
      </c>
      <c r="BC23" s="119">
        <f t="shared" si="31"/>
        <v>0</v>
      </c>
      <c r="BD23" s="119">
        <f t="shared" si="32"/>
        <v>0</v>
      </c>
      <c r="BE23" s="119">
        <f t="shared" si="33"/>
        <v>0</v>
      </c>
      <c r="BF23" s="119">
        <f t="shared" si="34"/>
        <v>0</v>
      </c>
      <c r="BG23" s="119">
        <f t="shared" si="35"/>
        <v>0</v>
      </c>
      <c r="BH23" s="120">
        <f t="shared" si="65"/>
        <v>0</v>
      </c>
      <c r="BI23" s="120">
        <f t="shared" si="70"/>
        <v>0</v>
      </c>
      <c r="BJ23" s="120">
        <f t="shared" si="71"/>
        <v>0</v>
      </c>
      <c r="BK23" s="120">
        <f t="shared" si="72"/>
        <v>0</v>
      </c>
      <c r="BL23" s="120">
        <f t="shared" si="73"/>
        <v>0</v>
      </c>
      <c r="BM23" s="121">
        <f t="shared" si="48"/>
        <v>0</v>
      </c>
      <c r="BN23" s="121">
        <f t="shared" si="66"/>
        <v>0</v>
      </c>
      <c r="BO23" s="121">
        <f t="shared" si="67"/>
        <v>0</v>
      </c>
      <c r="BP23" s="121">
        <f t="shared" si="68"/>
        <v>0</v>
      </c>
      <c r="BQ23" s="121">
        <f t="shared" si="69"/>
        <v>0</v>
      </c>
    </row>
    <row r="24" spans="1:69">
      <c r="A24" t="s">
        <v>1691</v>
      </c>
      <c r="B24" s="110" t="s">
        <v>1993</v>
      </c>
      <c r="C24" s="111">
        <v>1241</v>
      </c>
      <c r="D24" s="110">
        <v>575</v>
      </c>
      <c r="E24" s="110" t="s">
        <v>1993</v>
      </c>
      <c r="F24" s="111">
        <v>1999</v>
      </c>
      <c r="G24" s="110" t="s">
        <v>1993</v>
      </c>
      <c r="H24" s="110">
        <v>721</v>
      </c>
      <c r="I24" s="110">
        <v>5</v>
      </c>
      <c r="J24" s="110" t="s">
        <v>1993</v>
      </c>
      <c r="K24" s="110">
        <v>8</v>
      </c>
      <c r="L24" s="24">
        <v>99.867000000000004</v>
      </c>
      <c r="M24" s="24">
        <v>6.51</v>
      </c>
      <c r="N24" s="106">
        <v>31756.45</v>
      </c>
      <c r="O24" s="24">
        <v>3826.8330000000001</v>
      </c>
      <c r="P24" s="106">
        <v>1705.27</v>
      </c>
      <c r="Q24" s="106">
        <v>35760.54</v>
      </c>
      <c r="R24" s="106">
        <v>6004.67</v>
      </c>
      <c r="S24" s="106">
        <v>9067.31</v>
      </c>
      <c r="T24" s="106">
        <v>139494.37</v>
      </c>
      <c r="U24" s="106">
        <v>8903.9</v>
      </c>
      <c r="V24" s="108">
        <v>0.06</v>
      </c>
      <c r="W24" s="108">
        <v>0.02</v>
      </c>
      <c r="X24" s="108">
        <v>0.01</v>
      </c>
      <c r="Y24" s="108">
        <v>0.15</v>
      </c>
      <c r="Z24" s="108">
        <v>0.03</v>
      </c>
      <c r="AA24" s="108">
        <v>0.04</v>
      </c>
      <c r="AB24" s="108">
        <v>0.59</v>
      </c>
      <c r="AC24" s="108">
        <v>0.04</v>
      </c>
      <c r="AD24" s="112" t="str">
        <f t="shared" si="49"/>
        <v/>
      </c>
      <c r="AE24" s="112">
        <f t="shared" si="50"/>
        <v>43.26</v>
      </c>
      <c r="AF24" s="112">
        <f t="shared" si="44"/>
        <v>0.3</v>
      </c>
      <c r="AG24" s="112" t="str">
        <f t="shared" si="51"/>
        <v/>
      </c>
      <c r="AH24" s="112">
        <f t="shared" si="52"/>
        <v>0.48</v>
      </c>
      <c r="AI24" s="114" t="str">
        <f t="shared" si="45"/>
        <v/>
      </c>
      <c r="AJ24" s="114">
        <f t="shared" si="53"/>
        <v>24.82</v>
      </c>
      <c r="AK24" s="114">
        <f t="shared" si="54"/>
        <v>11.5</v>
      </c>
      <c r="AL24" s="114" t="str">
        <f t="shared" si="55"/>
        <v/>
      </c>
      <c r="AM24" s="114">
        <f t="shared" si="56"/>
        <v>39.980000000000004</v>
      </c>
      <c r="AN24" s="116" t="str">
        <f t="shared" si="46"/>
        <v/>
      </c>
      <c r="AO24" s="116">
        <f t="shared" si="57"/>
        <v>12.41</v>
      </c>
      <c r="AP24" s="116">
        <f t="shared" si="58"/>
        <v>5.75</v>
      </c>
      <c r="AQ24" s="116" t="str">
        <f t="shared" si="59"/>
        <v/>
      </c>
      <c r="AR24" s="116">
        <f t="shared" si="60"/>
        <v>19.990000000000002</v>
      </c>
      <c r="AS24" s="117" t="str">
        <f t="shared" si="47"/>
        <v/>
      </c>
      <c r="AT24" s="117">
        <f t="shared" si="61"/>
        <v>186.15</v>
      </c>
      <c r="AU24" s="117">
        <f t="shared" si="62"/>
        <v>86.25</v>
      </c>
      <c r="AV24" s="117" t="str">
        <f t="shared" si="63"/>
        <v/>
      </c>
      <c r="AW24" s="117">
        <f t="shared" si="64"/>
        <v>299.84999999999997</v>
      </c>
      <c r="AX24" s="118" t="str">
        <f t="shared" si="26"/>
        <v/>
      </c>
      <c r="AY24" s="118">
        <f t="shared" si="27"/>
        <v>37.229999999999997</v>
      </c>
      <c r="AZ24" s="118">
        <f t="shared" si="28"/>
        <v>17.25</v>
      </c>
      <c r="BA24" s="118" t="str">
        <f t="shared" si="29"/>
        <v/>
      </c>
      <c r="BB24" s="118">
        <f t="shared" si="30"/>
        <v>59.97</v>
      </c>
      <c r="BC24" s="119" t="str">
        <f t="shared" si="31"/>
        <v/>
      </c>
      <c r="BD24" s="119">
        <f t="shared" si="32"/>
        <v>49.64</v>
      </c>
      <c r="BE24" s="119">
        <f t="shared" si="33"/>
        <v>23</v>
      </c>
      <c r="BF24" s="119" t="str">
        <f t="shared" si="34"/>
        <v/>
      </c>
      <c r="BG24" s="119">
        <f t="shared" si="35"/>
        <v>79.960000000000008</v>
      </c>
      <c r="BH24" s="120" t="str">
        <f t="shared" si="65"/>
        <v/>
      </c>
      <c r="BI24" s="120">
        <f t="shared" si="70"/>
        <v>732.18999999999994</v>
      </c>
      <c r="BJ24" s="120">
        <f t="shared" si="71"/>
        <v>339.25</v>
      </c>
      <c r="BK24" s="120" t="str">
        <f t="shared" si="72"/>
        <v/>
      </c>
      <c r="BL24" s="120">
        <f t="shared" si="73"/>
        <v>1179.4099999999999</v>
      </c>
      <c r="BM24" s="121" t="str">
        <f t="shared" si="48"/>
        <v/>
      </c>
      <c r="BN24" s="121">
        <f t="shared" si="66"/>
        <v>49.64</v>
      </c>
      <c r="BO24" s="121">
        <f t="shared" si="67"/>
        <v>23</v>
      </c>
      <c r="BP24" s="121" t="str">
        <f t="shared" si="68"/>
        <v/>
      </c>
      <c r="BQ24" s="121">
        <f t="shared" si="69"/>
        <v>79.960000000000008</v>
      </c>
    </row>
    <row r="25" spans="1:69">
      <c r="A25" t="s">
        <v>1697</v>
      </c>
      <c r="B25" s="110" t="s">
        <v>1993</v>
      </c>
      <c r="C25" s="110">
        <v>40</v>
      </c>
      <c r="D25" s="110">
        <v>179</v>
      </c>
      <c r="E25" s="110">
        <v>38</v>
      </c>
      <c r="F25" s="110">
        <v>169</v>
      </c>
      <c r="G25" s="110" t="s">
        <v>1993</v>
      </c>
      <c r="H25" s="110" t="s">
        <v>1993</v>
      </c>
      <c r="I25" s="110" t="s">
        <v>1993</v>
      </c>
      <c r="J25" s="110" t="s">
        <v>1993</v>
      </c>
      <c r="K25" s="110" t="s">
        <v>1993</v>
      </c>
      <c r="L25" s="24">
        <v>0</v>
      </c>
      <c r="M25" s="24" t="s">
        <v>1993</v>
      </c>
      <c r="N25" s="24">
        <v>2</v>
      </c>
      <c r="O25" s="24">
        <v>7710</v>
      </c>
      <c r="P25" s="24" t="s">
        <v>1993</v>
      </c>
      <c r="Q25" s="106">
        <v>1868</v>
      </c>
      <c r="R25" s="24" t="s">
        <v>1993</v>
      </c>
      <c r="S25" s="24">
        <v>517</v>
      </c>
      <c r="T25" s="106">
        <v>20801.259999999998</v>
      </c>
      <c r="U25" s="106">
        <v>1327.74</v>
      </c>
      <c r="W25" s="108">
        <v>0.24</v>
      </c>
      <c r="X25" s="108" t="s">
        <v>1993</v>
      </c>
      <c r="Y25" s="108">
        <v>0.06</v>
      </c>
      <c r="Z25" s="108" t="s">
        <v>1993</v>
      </c>
      <c r="AA25" s="108">
        <v>0.02</v>
      </c>
      <c r="AB25" s="108">
        <v>0.65</v>
      </c>
      <c r="AC25" s="108">
        <v>0.04</v>
      </c>
      <c r="AD25" s="112" t="str">
        <f t="shared" si="49"/>
        <v/>
      </c>
      <c r="AE25" s="112" t="str">
        <f t="shared" si="50"/>
        <v/>
      </c>
      <c r="AF25" s="112" t="str">
        <f t="shared" si="44"/>
        <v/>
      </c>
      <c r="AG25" s="112" t="str">
        <f t="shared" si="51"/>
        <v/>
      </c>
      <c r="AH25" s="112" t="str">
        <f t="shared" si="52"/>
        <v/>
      </c>
      <c r="AI25" s="114" t="str">
        <f t="shared" si="45"/>
        <v/>
      </c>
      <c r="AJ25" s="114">
        <f t="shared" si="53"/>
        <v>9.6</v>
      </c>
      <c r="AK25" s="114">
        <f t="shared" si="54"/>
        <v>42.96</v>
      </c>
      <c r="AL25" s="114">
        <f t="shared" si="55"/>
        <v>9.1199999999999992</v>
      </c>
      <c r="AM25" s="114">
        <f t="shared" si="56"/>
        <v>40.559999999999995</v>
      </c>
      <c r="AN25" s="116" t="str">
        <f t="shared" si="46"/>
        <v/>
      </c>
      <c r="AO25" s="116" t="str">
        <f t="shared" si="57"/>
        <v/>
      </c>
      <c r="AP25" s="116" t="str">
        <f t="shared" si="58"/>
        <v/>
      </c>
      <c r="AQ25" s="116" t="str">
        <f t="shared" si="59"/>
        <v/>
      </c>
      <c r="AR25" s="116" t="str">
        <f t="shared" si="60"/>
        <v/>
      </c>
      <c r="AS25" s="117" t="str">
        <f t="shared" si="47"/>
        <v/>
      </c>
      <c r="AT25" s="117">
        <f t="shared" si="61"/>
        <v>2.4</v>
      </c>
      <c r="AU25" s="117">
        <f t="shared" si="62"/>
        <v>10.74</v>
      </c>
      <c r="AV25" s="117">
        <f t="shared" si="63"/>
        <v>2.2799999999999998</v>
      </c>
      <c r="AW25" s="117">
        <f t="shared" si="64"/>
        <v>10.139999999999999</v>
      </c>
      <c r="AX25" s="118" t="str">
        <f t="shared" si="26"/>
        <v/>
      </c>
      <c r="AY25" s="118" t="str">
        <f t="shared" si="27"/>
        <v/>
      </c>
      <c r="AZ25" s="118" t="str">
        <f t="shared" si="28"/>
        <v/>
      </c>
      <c r="BA25" s="118" t="str">
        <f t="shared" si="29"/>
        <v/>
      </c>
      <c r="BB25" s="118" t="str">
        <f t="shared" si="30"/>
        <v/>
      </c>
      <c r="BC25" s="119" t="str">
        <f t="shared" si="31"/>
        <v/>
      </c>
      <c r="BD25" s="119">
        <f t="shared" si="32"/>
        <v>0.8</v>
      </c>
      <c r="BE25" s="119">
        <f t="shared" si="33"/>
        <v>3.58</v>
      </c>
      <c r="BF25" s="119">
        <f t="shared" si="34"/>
        <v>0.76</v>
      </c>
      <c r="BG25" s="119">
        <f t="shared" si="35"/>
        <v>3.38</v>
      </c>
      <c r="BH25" s="120" t="str">
        <f t="shared" si="65"/>
        <v/>
      </c>
      <c r="BI25" s="120">
        <f t="shared" si="70"/>
        <v>26</v>
      </c>
      <c r="BJ25" s="120">
        <f t="shared" si="71"/>
        <v>116.35000000000001</v>
      </c>
      <c r="BK25" s="120">
        <f t="shared" si="72"/>
        <v>24.7</v>
      </c>
      <c r="BL25" s="120">
        <f t="shared" si="73"/>
        <v>109.85000000000001</v>
      </c>
      <c r="BM25" s="121" t="str">
        <f t="shared" si="48"/>
        <v/>
      </c>
      <c r="BN25" s="121">
        <f t="shared" si="66"/>
        <v>1.6</v>
      </c>
      <c r="BO25" s="121">
        <f t="shared" si="67"/>
        <v>7.16</v>
      </c>
      <c r="BP25" s="121">
        <f t="shared" si="68"/>
        <v>1.52</v>
      </c>
      <c r="BQ25" s="121">
        <f t="shared" si="69"/>
        <v>6.76</v>
      </c>
    </row>
    <row r="26" spans="1:69">
      <c r="A26" t="s">
        <v>1699</v>
      </c>
      <c r="B26" s="110" t="s">
        <v>1993</v>
      </c>
      <c r="C26" s="110">
        <v>18</v>
      </c>
      <c r="D26" s="110">
        <v>10</v>
      </c>
      <c r="E26" s="110" t="s">
        <v>1993</v>
      </c>
      <c r="F26" s="110">
        <v>15</v>
      </c>
      <c r="G26" s="110" t="s">
        <v>1993</v>
      </c>
      <c r="H26" s="110" t="s">
        <v>1993</v>
      </c>
      <c r="I26" s="110" t="s">
        <v>1993</v>
      </c>
      <c r="J26" s="110" t="s">
        <v>1993</v>
      </c>
      <c r="K26" s="110" t="s">
        <v>1993</v>
      </c>
      <c r="L26" s="24">
        <v>0</v>
      </c>
      <c r="M26" s="24" t="s">
        <v>1993</v>
      </c>
      <c r="N26" s="24" t="s">
        <v>1993</v>
      </c>
      <c r="O26" s="24">
        <v>0</v>
      </c>
      <c r="P26" s="24" t="s">
        <v>1993</v>
      </c>
      <c r="Q26" s="24" t="s">
        <v>1993</v>
      </c>
      <c r="R26" s="24" t="s">
        <v>1993</v>
      </c>
      <c r="S26" s="24" t="s">
        <v>1993</v>
      </c>
      <c r="T26" s="24">
        <v>440.91</v>
      </c>
      <c r="U26" s="24">
        <v>28.14</v>
      </c>
      <c r="W26" s="108" t="s">
        <v>1993</v>
      </c>
      <c r="X26" s="108" t="s">
        <v>1993</v>
      </c>
      <c r="Y26" s="108" t="s">
        <v>1993</v>
      </c>
      <c r="Z26" s="108" t="s">
        <v>1993</v>
      </c>
      <c r="AA26" s="108" t="s">
        <v>1993</v>
      </c>
      <c r="AB26" s="108">
        <v>0.94</v>
      </c>
      <c r="AC26" s="108">
        <v>0.06</v>
      </c>
      <c r="AD26" s="112" t="str">
        <f t="shared" si="49"/>
        <v/>
      </c>
      <c r="AE26" s="112" t="str">
        <f t="shared" si="50"/>
        <v/>
      </c>
      <c r="AF26" s="112" t="str">
        <f t="shared" si="44"/>
        <v/>
      </c>
      <c r="AG26" s="112" t="str">
        <f t="shared" si="51"/>
        <v/>
      </c>
      <c r="AH26" s="112" t="str">
        <f t="shared" si="52"/>
        <v/>
      </c>
      <c r="AI26" s="114" t="str">
        <f t="shared" si="45"/>
        <v/>
      </c>
      <c r="AJ26" s="114" t="str">
        <f t="shared" si="53"/>
        <v/>
      </c>
      <c r="AK26" s="114" t="str">
        <f t="shared" si="54"/>
        <v/>
      </c>
      <c r="AL26" s="114" t="str">
        <f t="shared" si="55"/>
        <v/>
      </c>
      <c r="AM26" s="114" t="str">
        <f t="shared" si="56"/>
        <v/>
      </c>
      <c r="AN26" s="116" t="str">
        <f t="shared" si="46"/>
        <v/>
      </c>
      <c r="AO26" s="116" t="str">
        <f t="shared" si="57"/>
        <v/>
      </c>
      <c r="AP26" s="116" t="str">
        <f t="shared" si="58"/>
        <v/>
      </c>
      <c r="AQ26" s="116" t="str">
        <f t="shared" si="59"/>
        <v/>
      </c>
      <c r="AR26" s="116" t="str">
        <f t="shared" si="60"/>
        <v/>
      </c>
      <c r="AS26" s="117" t="str">
        <f t="shared" si="47"/>
        <v/>
      </c>
      <c r="AT26" s="117" t="str">
        <f t="shared" si="61"/>
        <v/>
      </c>
      <c r="AU26" s="117" t="str">
        <f t="shared" si="62"/>
        <v/>
      </c>
      <c r="AV26" s="117" t="str">
        <f t="shared" si="63"/>
        <v/>
      </c>
      <c r="AW26" s="117" t="str">
        <f t="shared" si="64"/>
        <v/>
      </c>
      <c r="AX26" s="118" t="str">
        <f t="shared" si="26"/>
        <v/>
      </c>
      <c r="AY26" s="118" t="str">
        <f t="shared" si="27"/>
        <v/>
      </c>
      <c r="AZ26" s="118" t="str">
        <f t="shared" si="28"/>
        <v/>
      </c>
      <c r="BA26" s="118" t="str">
        <f t="shared" si="29"/>
        <v/>
      </c>
      <c r="BB26" s="118" t="str">
        <f t="shared" si="30"/>
        <v/>
      </c>
      <c r="BC26" s="119" t="str">
        <f t="shared" si="31"/>
        <v/>
      </c>
      <c r="BD26" s="119" t="str">
        <f t="shared" si="32"/>
        <v/>
      </c>
      <c r="BE26" s="119" t="str">
        <f t="shared" si="33"/>
        <v/>
      </c>
      <c r="BF26" s="119" t="str">
        <f t="shared" si="34"/>
        <v/>
      </c>
      <c r="BG26" s="119" t="str">
        <f t="shared" si="35"/>
        <v/>
      </c>
      <c r="BH26" s="120" t="str">
        <f t="shared" si="65"/>
        <v/>
      </c>
      <c r="BI26" s="120">
        <f t="shared" si="70"/>
        <v>16.919999999999998</v>
      </c>
      <c r="BJ26" s="120">
        <f t="shared" si="71"/>
        <v>9.3999999999999986</v>
      </c>
      <c r="BK26" s="120" t="str">
        <f t="shared" si="72"/>
        <v/>
      </c>
      <c r="BL26" s="120">
        <f t="shared" si="73"/>
        <v>14.1</v>
      </c>
      <c r="BM26" s="121" t="str">
        <f t="shared" si="48"/>
        <v/>
      </c>
      <c r="BN26" s="121">
        <f t="shared" si="66"/>
        <v>1.08</v>
      </c>
      <c r="BO26" s="121">
        <f t="shared" si="67"/>
        <v>0.6</v>
      </c>
      <c r="BP26" s="121" t="str">
        <f t="shared" si="68"/>
        <v/>
      </c>
      <c r="BQ26" s="121">
        <f t="shared" si="69"/>
        <v>0.89999999999999991</v>
      </c>
    </row>
    <row r="27" spans="1:69">
      <c r="A27" t="s">
        <v>1695</v>
      </c>
      <c r="B27" s="110" t="s">
        <v>1993</v>
      </c>
      <c r="C27" s="110">
        <v>31</v>
      </c>
      <c r="D27" s="110">
        <v>280</v>
      </c>
      <c r="E27" s="110">
        <v>14</v>
      </c>
      <c r="F27" s="110">
        <v>62</v>
      </c>
      <c r="G27" s="110" t="s">
        <v>1993</v>
      </c>
      <c r="H27" s="110" t="s">
        <v>1993</v>
      </c>
      <c r="I27" s="110" t="s">
        <v>1993</v>
      </c>
      <c r="J27" s="110" t="s">
        <v>1993</v>
      </c>
      <c r="K27" s="110" t="s">
        <v>1993</v>
      </c>
      <c r="L27" s="24">
        <v>0</v>
      </c>
      <c r="M27" s="24" t="s">
        <v>1993</v>
      </c>
      <c r="N27" s="24">
        <v>0.28999999999999998</v>
      </c>
      <c r="O27" s="24">
        <v>7058.549</v>
      </c>
      <c r="P27" s="24" t="s">
        <v>1993</v>
      </c>
      <c r="Q27" s="106">
        <v>1896.6</v>
      </c>
      <c r="R27" s="24" t="s">
        <v>1993</v>
      </c>
      <c r="S27" s="24">
        <v>471.06</v>
      </c>
      <c r="T27" s="106">
        <v>10303.02</v>
      </c>
      <c r="U27" s="24">
        <v>657.64</v>
      </c>
      <c r="W27" s="108">
        <v>0.35</v>
      </c>
      <c r="X27" s="108" t="s">
        <v>1993</v>
      </c>
      <c r="Y27" s="108">
        <v>0.09</v>
      </c>
      <c r="Z27" s="108" t="s">
        <v>1993</v>
      </c>
      <c r="AA27" s="108">
        <v>0.02</v>
      </c>
      <c r="AB27" s="108">
        <v>0.51</v>
      </c>
      <c r="AC27" s="108">
        <v>0.03</v>
      </c>
      <c r="AD27" s="112" t="str">
        <f t="shared" si="49"/>
        <v/>
      </c>
      <c r="AE27" s="112" t="str">
        <f t="shared" si="50"/>
        <v/>
      </c>
      <c r="AF27" s="112" t="str">
        <f t="shared" si="44"/>
        <v/>
      </c>
      <c r="AG27" s="112" t="str">
        <f t="shared" si="51"/>
        <v/>
      </c>
      <c r="AH27" s="112" t="str">
        <f t="shared" si="52"/>
        <v/>
      </c>
      <c r="AI27" s="114" t="str">
        <f t="shared" si="45"/>
        <v/>
      </c>
      <c r="AJ27" s="114">
        <f t="shared" si="53"/>
        <v>10.85</v>
      </c>
      <c r="AK27" s="114">
        <f t="shared" si="54"/>
        <v>98</v>
      </c>
      <c r="AL27" s="114">
        <f t="shared" si="55"/>
        <v>4.8999999999999995</v>
      </c>
      <c r="AM27" s="114">
        <f t="shared" si="56"/>
        <v>21.7</v>
      </c>
      <c r="AN27" s="116" t="str">
        <f t="shared" si="46"/>
        <v/>
      </c>
      <c r="AO27" s="116" t="str">
        <f t="shared" si="57"/>
        <v/>
      </c>
      <c r="AP27" s="116" t="str">
        <f t="shared" si="58"/>
        <v/>
      </c>
      <c r="AQ27" s="116" t="str">
        <f t="shared" si="59"/>
        <v/>
      </c>
      <c r="AR27" s="116" t="str">
        <f t="shared" si="60"/>
        <v/>
      </c>
      <c r="AS27" s="117" t="str">
        <f t="shared" si="47"/>
        <v/>
      </c>
      <c r="AT27" s="117">
        <f t="shared" si="61"/>
        <v>2.79</v>
      </c>
      <c r="AU27" s="117">
        <f t="shared" si="62"/>
        <v>25.2</v>
      </c>
      <c r="AV27" s="117">
        <f t="shared" si="63"/>
        <v>1.26</v>
      </c>
      <c r="AW27" s="117">
        <f t="shared" si="64"/>
        <v>5.58</v>
      </c>
      <c r="AX27" s="118" t="str">
        <f t="shared" si="26"/>
        <v/>
      </c>
      <c r="AY27" s="118" t="str">
        <f t="shared" si="27"/>
        <v/>
      </c>
      <c r="AZ27" s="118" t="str">
        <f t="shared" si="28"/>
        <v/>
      </c>
      <c r="BA27" s="118" t="str">
        <f t="shared" si="29"/>
        <v/>
      </c>
      <c r="BB27" s="118" t="str">
        <f t="shared" si="30"/>
        <v/>
      </c>
      <c r="BC27" s="119" t="str">
        <f t="shared" si="31"/>
        <v/>
      </c>
      <c r="BD27" s="119">
        <f t="shared" si="32"/>
        <v>0.62</v>
      </c>
      <c r="BE27" s="119">
        <f t="shared" si="33"/>
        <v>5.6000000000000005</v>
      </c>
      <c r="BF27" s="119">
        <f t="shared" si="34"/>
        <v>0.28000000000000003</v>
      </c>
      <c r="BG27" s="119">
        <f t="shared" si="35"/>
        <v>1.24</v>
      </c>
      <c r="BH27" s="120" t="str">
        <f t="shared" si="65"/>
        <v/>
      </c>
      <c r="BI27" s="120">
        <f t="shared" si="70"/>
        <v>15.81</v>
      </c>
      <c r="BJ27" s="120">
        <f t="shared" si="71"/>
        <v>142.80000000000001</v>
      </c>
      <c r="BK27" s="120">
        <f t="shared" si="72"/>
        <v>7.1400000000000006</v>
      </c>
      <c r="BL27" s="120">
        <f t="shared" si="73"/>
        <v>31.62</v>
      </c>
      <c r="BM27" s="121" t="str">
        <f t="shared" si="48"/>
        <v/>
      </c>
      <c r="BN27" s="121">
        <f t="shared" si="66"/>
        <v>0.92999999999999994</v>
      </c>
      <c r="BO27" s="121">
        <f t="shared" si="67"/>
        <v>8.4</v>
      </c>
      <c r="BP27" s="121">
        <f t="shared" si="68"/>
        <v>0.42</v>
      </c>
      <c r="BQ27" s="121">
        <f t="shared" si="69"/>
        <v>1.8599999999999999</v>
      </c>
    </row>
    <row r="28" spans="1:69">
      <c r="A28" t="s">
        <v>1703</v>
      </c>
      <c r="B28" s="110" t="s">
        <v>1993</v>
      </c>
      <c r="C28" s="110" t="s">
        <v>1993</v>
      </c>
      <c r="D28" s="110" t="s">
        <v>1991</v>
      </c>
      <c r="E28" s="110" t="s">
        <v>1993</v>
      </c>
      <c r="F28" s="110">
        <v>4</v>
      </c>
      <c r="G28" s="110" t="s">
        <v>1993</v>
      </c>
      <c r="H28" s="110" t="s">
        <v>1993</v>
      </c>
      <c r="I28" s="110" t="s">
        <v>1991</v>
      </c>
      <c r="J28" s="110" t="s">
        <v>1993</v>
      </c>
      <c r="K28" s="110" t="s">
        <v>1993</v>
      </c>
      <c r="L28" s="24">
        <v>0</v>
      </c>
      <c r="M28" s="24" t="s">
        <v>1993</v>
      </c>
      <c r="N28" s="24">
        <v>175.85</v>
      </c>
      <c r="O28" s="24">
        <v>0</v>
      </c>
      <c r="P28" s="24" t="s">
        <v>1993</v>
      </c>
      <c r="Q28" s="24" t="s">
        <v>1993</v>
      </c>
      <c r="R28" s="24" t="s">
        <v>1993</v>
      </c>
      <c r="S28" s="24" t="s">
        <v>1993</v>
      </c>
      <c r="T28" s="106">
        <v>1772.31</v>
      </c>
      <c r="U28" s="24">
        <v>113.13</v>
      </c>
      <c r="W28" s="108" t="s">
        <v>1993</v>
      </c>
      <c r="X28" s="108" t="s">
        <v>1993</v>
      </c>
      <c r="Y28" s="108" t="s">
        <v>1993</v>
      </c>
      <c r="Z28" s="108" t="s">
        <v>1993</v>
      </c>
      <c r="AA28" s="108" t="s">
        <v>1993</v>
      </c>
      <c r="AB28" s="108">
        <v>0.86</v>
      </c>
      <c r="AC28" s="108">
        <v>0.05</v>
      </c>
      <c r="AD28" s="112" t="str">
        <f t="shared" si="49"/>
        <v/>
      </c>
      <c r="AE28" s="112" t="str">
        <f t="shared" si="50"/>
        <v/>
      </c>
      <c r="AF28" s="112" t="str">
        <f t="shared" si="44"/>
        <v/>
      </c>
      <c r="AG28" s="112" t="str">
        <f t="shared" si="51"/>
        <v/>
      </c>
      <c r="AH28" s="112" t="str">
        <f t="shared" si="52"/>
        <v/>
      </c>
      <c r="AI28" s="114" t="str">
        <f t="shared" si="45"/>
        <v/>
      </c>
      <c r="AJ28" s="114" t="str">
        <f t="shared" si="53"/>
        <v/>
      </c>
      <c r="AK28" s="114" t="str">
        <f t="shared" si="54"/>
        <v/>
      </c>
      <c r="AL28" s="114" t="str">
        <f t="shared" si="55"/>
        <v/>
      </c>
      <c r="AM28" s="114" t="str">
        <f t="shared" si="56"/>
        <v/>
      </c>
      <c r="AN28" s="116" t="str">
        <f t="shared" si="46"/>
        <v/>
      </c>
      <c r="AO28" s="116" t="str">
        <f t="shared" si="57"/>
        <v/>
      </c>
      <c r="AP28" s="116" t="str">
        <f t="shared" si="58"/>
        <v/>
      </c>
      <c r="AQ28" s="116" t="str">
        <f t="shared" si="59"/>
        <v/>
      </c>
      <c r="AR28" s="116" t="str">
        <f t="shared" si="60"/>
        <v/>
      </c>
      <c r="AS28" s="117" t="str">
        <f t="shared" si="47"/>
        <v/>
      </c>
      <c r="AT28" s="117" t="str">
        <f t="shared" si="61"/>
        <v/>
      </c>
      <c r="AU28" s="117" t="str">
        <f t="shared" si="62"/>
        <v/>
      </c>
      <c r="AV28" s="117" t="str">
        <f t="shared" si="63"/>
        <v/>
      </c>
      <c r="AW28" s="117" t="str">
        <f t="shared" si="64"/>
        <v/>
      </c>
      <c r="AX28" s="118" t="str">
        <f t="shared" si="26"/>
        <v/>
      </c>
      <c r="AY28" s="118" t="str">
        <f t="shared" si="27"/>
        <v/>
      </c>
      <c r="AZ28" s="118" t="str">
        <f t="shared" si="28"/>
        <v/>
      </c>
      <c r="BA28" s="118" t="str">
        <f t="shared" si="29"/>
        <v/>
      </c>
      <c r="BB28" s="118" t="str">
        <f t="shared" si="30"/>
        <v/>
      </c>
      <c r="BC28" s="119" t="str">
        <f t="shared" si="31"/>
        <v/>
      </c>
      <c r="BD28" s="119" t="str">
        <f t="shared" si="32"/>
        <v/>
      </c>
      <c r="BE28" s="119" t="str">
        <f t="shared" si="33"/>
        <v/>
      </c>
      <c r="BF28" s="119" t="str">
        <f t="shared" si="34"/>
        <v/>
      </c>
      <c r="BG28" s="119" t="str">
        <f t="shared" si="35"/>
        <v/>
      </c>
      <c r="BH28" s="120" t="str">
        <f t="shared" si="65"/>
        <v/>
      </c>
      <c r="BI28" s="120" t="str">
        <f t="shared" si="70"/>
        <v/>
      </c>
      <c r="BJ28" s="120" t="str">
        <f t="shared" si="71"/>
        <v/>
      </c>
      <c r="BK28" s="120" t="str">
        <f t="shared" si="72"/>
        <v/>
      </c>
      <c r="BL28" s="120">
        <f t="shared" si="73"/>
        <v>3.44</v>
      </c>
      <c r="BM28" s="121" t="str">
        <f t="shared" si="48"/>
        <v/>
      </c>
      <c r="BN28" s="121" t="str">
        <f t="shared" si="66"/>
        <v/>
      </c>
      <c r="BO28" s="121" t="str">
        <f t="shared" si="67"/>
        <v/>
      </c>
      <c r="BP28" s="121" t="str">
        <f t="shared" si="68"/>
        <v/>
      </c>
      <c r="BQ28" s="121">
        <f t="shared" si="69"/>
        <v>0.2</v>
      </c>
    </row>
    <row r="29" spans="1:69">
      <c r="A29" t="s">
        <v>1705</v>
      </c>
      <c r="B29" s="110">
        <v>57</v>
      </c>
      <c r="C29" s="111">
        <v>1714</v>
      </c>
      <c r="D29" s="110">
        <v>180</v>
      </c>
      <c r="E29" s="110">
        <v>66</v>
      </c>
      <c r="F29" s="110">
        <v>924</v>
      </c>
      <c r="G29" s="110" t="s">
        <v>1993</v>
      </c>
      <c r="H29" s="110" t="s">
        <v>1993</v>
      </c>
      <c r="I29" s="110" t="s">
        <v>1993</v>
      </c>
      <c r="J29" s="110" t="s">
        <v>1993</v>
      </c>
      <c r="K29" s="110" t="s">
        <v>1993</v>
      </c>
      <c r="L29" s="24">
        <v>0</v>
      </c>
      <c r="M29" s="24" t="s">
        <v>1993</v>
      </c>
      <c r="N29" s="24" t="s">
        <v>1993</v>
      </c>
      <c r="O29" s="24">
        <v>0</v>
      </c>
      <c r="P29" s="106">
        <v>6120.74</v>
      </c>
      <c r="Q29" s="24" t="s">
        <v>1993</v>
      </c>
      <c r="R29" s="24" t="s">
        <v>1993</v>
      </c>
      <c r="S29" s="106">
        <v>1742.3</v>
      </c>
      <c r="T29" s="106">
        <v>20841</v>
      </c>
      <c r="U29" s="106">
        <v>1330.28</v>
      </c>
      <c r="W29" s="108" t="s">
        <v>1993</v>
      </c>
      <c r="X29" s="108">
        <v>0.2</v>
      </c>
      <c r="Y29" s="108" t="s">
        <v>1993</v>
      </c>
      <c r="Z29" s="108" t="s">
        <v>1993</v>
      </c>
      <c r="AA29" s="108">
        <v>0.06</v>
      </c>
      <c r="AB29" s="108">
        <v>0.69</v>
      </c>
      <c r="AC29" s="108">
        <v>0.04</v>
      </c>
      <c r="AD29" s="112" t="str">
        <f t="shared" si="49"/>
        <v/>
      </c>
      <c r="AE29" s="112" t="str">
        <f t="shared" si="50"/>
        <v/>
      </c>
      <c r="AF29" s="112" t="str">
        <f t="shared" si="44"/>
        <v/>
      </c>
      <c r="AG29" s="112" t="str">
        <f t="shared" si="51"/>
        <v/>
      </c>
      <c r="AH29" s="112" t="str">
        <f t="shared" si="52"/>
        <v/>
      </c>
      <c r="AI29" s="114" t="str">
        <f t="shared" si="45"/>
        <v/>
      </c>
      <c r="AJ29" s="114" t="str">
        <f t="shared" si="53"/>
        <v/>
      </c>
      <c r="AK29" s="114" t="str">
        <f t="shared" si="54"/>
        <v/>
      </c>
      <c r="AL29" s="114" t="str">
        <f t="shared" si="55"/>
        <v/>
      </c>
      <c r="AM29" s="114" t="str">
        <f t="shared" si="56"/>
        <v/>
      </c>
      <c r="AN29" s="116">
        <f t="shared" si="46"/>
        <v>11.4</v>
      </c>
      <c r="AO29" s="116">
        <f t="shared" si="57"/>
        <v>342.8</v>
      </c>
      <c r="AP29" s="116">
        <f t="shared" si="58"/>
        <v>36</v>
      </c>
      <c r="AQ29" s="116">
        <f t="shared" si="59"/>
        <v>13.200000000000001</v>
      </c>
      <c r="AR29" s="116">
        <f t="shared" si="60"/>
        <v>184.8</v>
      </c>
      <c r="AS29" s="117" t="str">
        <f t="shared" si="47"/>
        <v/>
      </c>
      <c r="AT29" s="117" t="str">
        <f t="shared" si="61"/>
        <v/>
      </c>
      <c r="AU29" s="117" t="str">
        <f t="shared" si="62"/>
        <v/>
      </c>
      <c r="AV29" s="117" t="str">
        <f t="shared" si="63"/>
        <v/>
      </c>
      <c r="AW29" s="117" t="str">
        <f t="shared" si="64"/>
        <v/>
      </c>
      <c r="AX29" s="118" t="str">
        <f t="shared" si="26"/>
        <v/>
      </c>
      <c r="AY29" s="118" t="str">
        <f t="shared" si="27"/>
        <v/>
      </c>
      <c r="AZ29" s="118" t="str">
        <f t="shared" si="28"/>
        <v/>
      </c>
      <c r="BA29" s="118" t="str">
        <f t="shared" si="29"/>
        <v/>
      </c>
      <c r="BB29" s="118" t="str">
        <f t="shared" si="30"/>
        <v/>
      </c>
      <c r="BC29" s="119">
        <f t="shared" si="31"/>
        <v>3.42</v>
      </c>
      <c r="BD29" s="119">
        <f t="shared" si="32"/>
        <v>102.83999999999999</v>
      </c>
      <c r="BE29" s="119">
        <f t="shared" si="33"/>
        <v>10.799999999999999</v>
      </c>
      <c r="BF29" s="119">
        <f t="shared" si="34"/>
        <v>3.96</v>
      </c>
      <c r="BG29" s="119">
        <f t="shared" si="35"/>
        <v>55.44</v>
      </c>
      <c r="BH29" s="120">
        <f t="shared" si="65"/>
        <v>39.33</v>
      </c>
      <c r="BI29" s="120">
        <f t="shared" si="70"/>
        <v>1182.6599999999999</v>
      </c>
      <c r="BJ29" s="120">
        <f t="shared" si="71"/>
        <v>124.19999999999999</v>
      </c>
      <c r="BK29" s="120">
        <f t="shared" si="72"/>
        <v>45.54</v>
      </c>
      <c r="BL29" s="120">
        <f t="shared" si="73"/>
        <v>637.55999999999995</v>
      </c>
      <c r="BM29" s="121">
        <f t="shared" si="48"/>
        <v>2.2800000000000002</v>
      </c>
      <c r="BN29" s="121">
        <f t="shared" si="66"/>
        <v>68.56</v>
      </c>
      <c r="BO29" s="121">
        <f t="shared" si="67"/>
        <v>7.2</v>
      </c>
      <c r="BP29" s="121">
        <f t="shared" si="68"/>
        <v>2.64</v>
      </c>
      <c r="BQ29" s="121">
        <f t="shared" si="69"/>
        <v>36.96</v>
      </c>
    </row>
    <row r="30" spans="1:69">
      <c r="A30" t="s">
        <v>405</v>
      </c>
      <c r="B30" s="110" t="s">
        <v>1993</v>
      </c>
      <c r="C30" s="110">
        <v>2</v>
      </c>
      <c r="D30" s="111">
        <v>2513</v>
      </c>
      <c r="E30" s="110">
        <v>1</v>
      </c>
      <c r="F30" s="110">
        <v>933</v>
      </c>
      <c r="G30" s="110" t="s">
        <v>1993</v>
      </c>
      <c r="H30" s="110">
        <v>111</v>
      </c>
      <c r="I30" s="110">
        <v>395</v>
      </c>
      <c r="J30" s="110">
        <v>10</v>
      </c>
      <c r="K30" s="110">
        <v>660</v>
      </c>
      <c r="L30" s="24">
        <v>682</v>
      </c>
      <c r="M30" s="106">
        <v>1573</v>
      </c>
      <c r="N30" s="106">
        <v>81798</v>
      </c>
      <c r="O30" s="24">
        <v>640</v>
      </c>
      <c r="P30" s="24" t="s">
        <v>1993</v>
      </c>
      <c r="Q30" s="106">
        <v>5337.43</v>
      </c>
      <c r="R30" s="24">
        <v>6.57</v>
      </c>
      <c r="S30" s="24"/>
      <c r="T30" s="106">
        <v>12358.18</v>
      </c>
      <c r="U30" s="24">
        <v>788.82</v>
      </c>
      <c r="V30" s="108">
        <v>0.7</v>
      </c>
      <c r="W30" s="108">
        <v>0.01</v>
      </c>
      <c r="X30" s="108" t="s">
        <v>1993</v>
      </c>
      <c r="Y30" s="108">
        <v>0.05</v>
      </c>
      <c r="Z30" s="108">
        <v>0</v>
      </c>
      <c r="AA30" s="108" t="s">
        <v>1993</v>
      </c>
      <c r="AB30" s="108">
        <v>0.12</v>
      </c>
      <c r="AC30" s="108">
        <v>0.01</v>
      </c>
      <c r="AD30" s="112" t="str">
        <f t="shared" si="49"/>
        <v/>
      </c>
      <c r="AE30" s="112">
        <f t="shared" si="50"/>
        <v>77.699999999999989</v>
      </c>
      <c r="AF30" s="112">
        <f t="shared" si="44"/>
        <v>276.5</v>
      </c>
      <c r="AG30" s="112">
        <f t="shared" si="51"/>
        <v>7</v>
      </c>
      <c r="AH30" s="112">
        <f t="shared" si="52"/>
        <v>461.99999999999994</v>
      </c>
      <c r="AI30" s="114" t="str">
        <f t="shared" si="45"/>
        <v/>
      </c>
      <c r="AJ30" s="114">
        <f t="shared" si="53"/>
        <v>0.02</v>
      </c>
      <c r="AK30" s="114">
        <f t="shared" si="54"/>
        <v>25.13</v>
      </c>
      <c r="AL30" s="114">
        <f t="shared" si="55"/>
        <v>0.01</v>
      </c>
      <c r="AM30" s="114">
        <f t="shared" si="56"/>
        <v>9.33</v>
      </c>
      <c r="AN30" s="116" t="str">
        <f t="shared" si="46"/>
        <v/>
      </c>
      <c r="AO30" s="116" t="str">
        <f t="shared" si="57"/>
        <v/>
      </c>
      <c r="AP30" s="116" t="str">
        <f t="shared" si="58"/>
        <v/>
      </c>
      <c r="AQ30" s="116" t="str">
        <f t="shared" si="59"/>
        <v/>
      </c>
      <c r="AR30" s="116" t="str">
        <f t="shared" si="60"/>
        <v/>
      </c>
      <c r="AS30" s="117" t="str">
        <f t="shared" si="47"/>
        <v/>
      </c>
      <c r="AT30" s="117">
        <f t="shared" si="61"/>
        <v>0.1</v>
      </c>
      <c r="AU30" s="117">
        <f t="shared" si="62"/>
        <v>125.65</v>
      </c>
      <c r="AV30" s="117">
        <f t="shared" si="63"/>
        <v>0.05</v>
      </c>
      <c r="AW30" s="117">
        <f t="shared" si="64"/>
        <v>46.650000000000006</v>
      </c>
      <c r="AX30" s="118" t="str">
        <f t="shared" si="26"/>
        <v/>
      </c>
      <c r="AY30" s="118">
        <f t="shared" si="27"/>
        <v>0</v>
      </c>
      <c r="AZ30" s="118">
        <f t="shared" si="28"/>
        <v>0</v>
      </c>
      <c r="BA30" s="118">
        <f t="shared" si="29"/>
        <v>0</v>
      </c>
      <c r="BB30" s="118">
        <f t="shared" si="30"/>
        <v>0</v>
      </c>
      <c r="BC30" s="119" t="str">
        <f t="shared" si="31"/>
        <v/>
      </c>
      <c r="BD30" s="119" t="str">
        <f t="shared" si="32"/>
        <v/>
      </c>
      <c r="BE30" s="119" t="str">
        <f t="shared" si="33"/>
        <v/>
      </c>
      <c r="BF30" s="119" t="str">
        <f t="shared" si="34"/>
        <v/>
      </c>
      <c r="BG30" s="119" t="str">
        <f t="shared" si="35"/>
        <v/>
      </c>
      <c r="BH30" s="120" t="str">
        <f t="shared" si="65"/>
        <v/>
      </c>
      <c r="BI30" s="120">
        <f t="shared" si="70"/>
        <v>0.24</v>
      </c>
      <c r="BJ30" s="120">
        <f t="shared" si="71"/>
        <v>301.56</v>
      </c>
      <c r="BK30" s="120">
        <f t="shared" si="72"/>
        <v>0.12</v>
      </c>
      <c r="BL30" s="120">
        <f t="shared" si="73"/>
        <v>111.96</v>
      </c>
      <c r="BM30" s="121" t="str">
        <f t="shared" si="48"/>
        <v/>
      </c>
      <c r="BN30" s="121">
        <f t="shared" si="66"/>
        <v>0.02</v>
      </c>
      <c r="BO30" s="121">
        <f t="shared" si="67"/>
        <v>25.13</v>
      </c>
      <c r="BP30" s="121">
        <f t="shared" si="68"/>
        <v>0.01</v>
      </c>
      <c r="BQ30" s="121">
        <f t="shared" si="69"/>
        <v>9.33</v>
      </c>
    </row>
    <row r="31" spans="1:69">
      <c r="A31" t="s">
        <v>1709</v>
      </c>
      <c r="B31" s="110">
        <v>342</v>
      </c>
      <c r="C31" s="110">
        <v>871</v>
      </c>
      <c r="D31" s="111">
        <v>1828</v>
      </c>
      <c r="E31" s="110">
        <v>1</v>
      </c>
      <c r="F31" s="111">
        <v>2323</v>
      </c>
      <c r="G31" s="110" t="s">
        <v>1993</v>
      </c>
      <c r="H31" s="110">
        <v>661</v>
      </c>
      <c r="I31" s="111">
        <v>1024</v>
      </c>
      <c r="J31" s="110" t="s">
        <v>1993</v>
      </c>
      <c r="K31" s="111">
        <v>6554</v>
      </c>
      <c r="L31" s="24">
        <v>30000</v>
      </c>
      <c r="M31" s="24" t="s">
        <v>1993</v>
      </c>
      <c r="N31" s="106">
        <v>84008.63</v>
      </c>
      <c r="O31" s="24">
        <v>2856.1</v>
      </c>
      <c r="P31" s="106">
        <v>5369</v>
      </c>
      <c r="Q31" s="106">
        <v>48157.33</v>
      </c>
      <c r="R31" s="24">
        <v>970.67</v>
      </c>
      <c r="S31" s="106">
        <v>5152.76</v>
      </c>
      <c r="T31" s="106">
        <v>175453.62</v>
      </c>
      <c r="U31" s="106">
        <v>11199.17</v>
      </c>
      <c r="W31" s="108">
        <v>0.01</v>
      </c>
      <c r="X31" s="108">
        <v>0.02</v>
      </c>
      <c r="Y31" s="108">
        <v>0.14000000000000001</v>
      </c>
      <c r="Z31" s="108">
        <v>0</v>
      </c>
      <c r="AA31" s="108">
        <v>0.02</v>
      </c>
      <c r="AB31" s="108">
        <v>0.53</v>
      </c>
      <c r="AC31" s="108">
        <v>0.03</v>
      </c>
      <c r="AD31" s="112" t="str">
        <f t="shared" si="49"/>
        <v/>
      </c>
      <c r="AE31" s="112">
        <f t="shared" si="50"/>
        <v>0</v>
      </c>
      <c r="AF31" s="112">
        <f t="shared" si="44"/>
        <v>0</v>
      </c>
      <c r="AG31" s="112" t="str">
        <f t="shared" si="51"/>
        <v/>
      </c>
      <c r="AH31" s="112">
        <f t="shared" si="52"/>
        <v>0</v>
      </c>
      <c r="AI31" s="114">
        <f t="shared" si="45"/>
        <v>3.42</v>
      </c>
      <c r="AJ31" s="114">
        <f t="shared" si="53"/>
        <v>8.7100000000000009</v>
      </c>
      <c r="AK31" s="114">
        <f t="shared" si="54"/>
        <v>18.28</v>
      </c>
      <c r="AL31" s="114">
        <f t="shared" si="55"/>
        <v>0.01</v>
      </c>
      <c r="AM31" s="114">
        <f t="shared" si="56"/>
        <v>23.23</v>
      </c>
      <c r="AN31" s="116">
        <f t="shared" si="46"/>
        <v>6.84</v>
      </c>
      <c r="AO31" s="116">
        <f t="shared" si="57"/>
        <v>17.420000000000002</v>
      </c>
      <c r="AP31" s="116">
        <f t="shared" si="58"/>
        <v>36.56</v>
      </c>
      <c r="AQ31" s="116">
        <f t="shared" si="59"/>
        <v>0.02</v>
      </c>
      <c r="AR31" s="116">
        <f t="shared" si="60"/>
        <v>46.46</v>
      </c>
      <c r="AS31" s="117">
        <f t="shared" si="47"/>
        <v>47.88</v>
      </c>
      <c r="AT31" s="117">
        <f t="shared" si="61"/>
        <v>121.94000000000001</v>
      </c>
      <c r="AU31" s="117">
        <f t="shared" si="62"/>
        <v>255.92000000000002</v>
      </c>
      <c r="AV31" s="117">
        <f t="shared" si="63"/>
        <v>0.14000000000000001</v>
      </c>
      <c r="AW31" s="117">
        <f t="shared" si="64"/>
        <v>325.22000000000003</v>
      </c>
      <c r="AX31" s="118">
        <f t="shared" si="26"/>
        <v>0</v>
      </c>
      <c r="AY31" s="118">
        <f t="shared" si="27"/>
        <v>0</v>
      </c>
      <c r="AZ31" s="118">
        <f t="shared" si="28"/>
        <v>0</v>
      </c>
      <c r="BA31" s="118">
        <f t="shared" si="29"/>
        <v>0</v>
      </c>
      <c r="BB31" s="118">
        <f t="shared" si="30"/>
        <v>0</v>
      </c>
      <c r="BC31" s="119">
        <f t="shared" si="31"/>
        <v>6.84</v>
      </c>
      <c r="BD31" s="119">
        <f t="shared" si="32"/>
        <v>17.420000000000002</v>
      </c>
      <c r="BE31" s="119">
        <f t="shared" si="33"/>
        <v>36.56</v>
      </c>
      <c r="BF31" s="119">
        <f t="shared" si="34"/>
        <v>0.02</v>
      </c>
      <c r="BG31" s="119">
        <f t="shared" si="35"/>
        <v>46.46</v>
      </c>
      <c r="BH31" s="120">
        <f t="shared" si="65"/>
        <v>181.26000000000002</v>
      </c>
      <c r="BI31" s="120">
        <f t="shared" si="70"/>
        <v>461.63</v>
      </c>
      <c r="BJ31" s="120">
        <f t="shared" si="71"/>
        <v>968.84</v>
      </c>
      <c r="BK31" s="120">
        <f t="shared" si="72"/>
        <v>0.53</v>
      </c>
      <c r="BL31" s="120">
        <f t="shared" si="73"/>
        <v>1231.19</v>
      </c>
      <c r="BM31" s="121">
        <f t="shared" si="48"/>
        <v>10.26</v>
      </c>
      <c r="BN31" s="121">
        <f t="shared" si="66"/>
        <v>26.13</v>
      </c>
      <c r="BO31" s="121">
        <f t="shared" si="67"/>
        <v>54.839999999999996</v>
      </c>
      <c r="BP31" s="121">
        <f t="shared" si="68"/>
        <v>0.03</v>
      </c>
      <c r="BQ31" s="121">
        <f t="shared" si="69"/>
        <v>69.69</v>
      </c>
    </row>
    <row r="32" spans="1:69">
      <c r="A32" t="s">
        <v>1711</v>
      </c>
      <c r="B32" s="110" t="s">
        <v>1993</v>
      </c>
      <c r="C32" s="110">
        <v>121</v>
      </c>
      <c r="D32" s="110">
        <v>745</v>
      </c>
      <c r="E32" s="110" t="s">
        <v>1993</v>
      </c>
      <c r="F32" s="110">
        <v>616</v>
      </c>
      <c r="G32" s="110" t="s">
        <v>1993</v>
      </c>
      <c r="H32" s="110">
        <v>0</v>
      </c>
      <c r="I32" s="110">
        <v>376</v>
      </c>
      <c r="J32" s="110" t="s">
        <v>1993</v>
      </c>
      <c r="K32" s="111">
        <v>1076</v>
      </c>
      <c r="L32" s="24">
        <v>9448.5550000000003</v>
      </c>
      <c r="M32" s="24">
        <v>41.81</v>
      </c>
      <c r="N32" s="106">
        <v>8149.19</v>
      </c>
      <c r="O32" s="24">
        <v>547.13</v>
      </c>
      <c r="P32" s="24">
        <v>94.78</v>
      </c>
      <c r="Q32" s="106">
        <v>16573.53</v>
      </c>
      <c r="R32" s="24">
        <v>226.53</v>
      </c>
      <c r="S32" s="106">
        <v>3733.53</v>
      </c>
      <c r="T32" s="106">
        <v>72838.98</v>
      </c>
      <c r="U32" s="106">
        <v>4649.3</v>
      </c>
      <c r="V32" s="108">
        <v>0</v>
      </c>
      <c r="W32" s="108">
        <v>0.01</v>
      </c>
      <c r="X32" s="108">
        <v>0</v>
      </c>
      <c r="Y32" s="108">
        <v>0.16</v>
      </c>
      <c r="Z32" s="108">
        <v>0</v>
      </c>
      <c r="AA32" s="108">
        <v>0.03</v>
      </c>
      <c r="AB32" s="108">
        <v>0.68</v>
      </c>
      <c r="AC32" s="108">
        <v>0.04</v>
      </c>
      <c r="AD32" s="112" t="str">
        <f t="shared" si="49"/>
        <v/>
      </c>
      <c r="AE32" s="112">
        <f t="shared" si="50"/>
        <v>0</v>
      </c>
      <c r="AF32" s="112">
        <f t="shared" si="44"/>
        <v>0</v>
      </c>
      <c r="AG32" s="112" t="str">
        <f t="shared" si="51"/>
        <v/>
      </c>
      <c r="AH32" s="112">
        <f t="shared" si="52"/>
        <v>0</v>
      </c>
      <c r="AI32" s="114" t="str">
        <f t="shared" si="45"/>
        <v/>
      </c>
      <c r="AJ32" s="114">
        <f t="shared" si="53"/>
        <v>1.21</v>
      </c>
      <c r="AK32" s="114">
        <f t="shared" si="54"/>
        <v>7.45</v>
      </c>
      <c r="AL32" s="114" t="str">
        <f t="shared" si="55"/>
        <v/>
      </c>
      <c r="AM32" s="114">
        <f t="shared" si="56"/>
        <v>6.16</v>
      </c>
      <c r="AN32" s="116" t="str">
        <f t="shared" si="46"/>
        <v/>
      </c>
      <c r="AO32" s="116">
        <f t="shared" si="57"/>
        <v>0</v>
      </c>
      <c r="AP32" s="116">
        <f t="shared" si="58"/>
        <v>0</v>
      </c>
      <c r="AQ32" s="116" t="str">
        <f t="shared" si="59"/>
        <v/>
      </c>
      <c r="AR32" s="116">
        <f t="shared" si="60"/>
        <v>0</v>
      </c>
      <c r="AS32" s="117" t="str">
        <f t="shared" si="47"/>
        <v/>
      </c>
      <c r="AT32" s="117">
        <f t="shared" si="61"/>
        <v>19.36</v>
      </c>
      <c r="AU32" s="117">
        <f t="shared" si="62"/>
        <v>119.2</v>
      </c>
      <c r="AV32" s="117" t="str">
        <f t="shared" si="63"/>
        <v/>
      </c>
      <c r="AW32" s="117">
        <f t="shared" si="64"/>
        <v>98.56</v>
      </c>
      <c r="AX32" s="118" t="str">
        <f t="shared" si="26"/>
        <v/>
      </c>
      <c r="AY32" s="118">
        <f t="shared" si="27"/>
        <v>0</v>
      </c>
      <c r="AZ32" s="118">
        <f t="shared" si="28"/>
        <v>0</v>
      </c>
      <c r="BA32" s="118" t="str">
        <f t="shared" si="29"/>
        <v/>
      </c>
      <c r="BB32" s="118">
        <f t="shared" si="30"/>
        <v>0</v>
      </c>
      <c r="BC32" s="119" t="str">
        <f t="shared" si="31"/>
        <v/>
      </c>
      <c r="BD32" s="119">
        <f t="shared" si="32"/>
        <v>3.63</v>
      </c>
      <c r="BE32" s="119">
        <f t="shared" si="33"/>
        <v>22.349999999999998</v>
      </c>
      <c r="BF32" s="119" t="str">
        <f t="shared" si="34"/>
        <v/>
      </c>
      <c r="BG32" s="119">
        <f t="shared" si="35"/>
        <v>18.48</v>
      </c>
      <c r="BH32" s="120" t="str">
        <f t="shared" si="65"/>
        <v/>
      </c>
      <c r="BI32" s="120">
        <f t="shared" si="70"/>
        <v>82.28</v>
      </c>
      <c r="BJ32" s="120">
        <f t="shared" si="71"/>
        <v>506.6</v>
      </c>
      <c r="BK32" s="120" t="str">
        <f t="shared" si="72"/>
        <v/>
      </c>
      <c r="BL32" s="120">
        <f t="shared" si="73"/>
        <v>418.88000000000005</v>
      </c>
      <c r="BM32" s="121" t="str">
        <f t="shared" si="48"/>
        <v/>
      </c>
      <c r="BN32" s="121">
        <f t="shared" si="66"/>
        <v>4.84</v>
      </c>
      <c r="BO32" s="121">
        <f t="shared" si="67"/>
        <v>29.8</v>
      </c>
      <c r="BP32" s="121" t="str">
        <f t="shared" si="68"/>
        <v/>
      </c>
      <c r="BQ32" s="121">
        <f t="shared" si="69"/>
        <v>24.64</v>
      </c>
    </row>
    <row r="33" spans="1:69">
      <c r="A33" t="s">
        <v>1713</v>
      </c>
      <c r="B33" s="110">
        <v>0</v>
      </c>
      <c r="C33" s="110">
        <v>65</v>
      </c>
      <c r="D33" s="110">
        <v>654</v>
      </c>
      <c r="E33" s="110">
        <v>49</v>
      </c>
      <c r="F33" s="110">
        <v>488</v>
      </c>
      <c r="G33" s="110" t="s">
        <v>1993</v>
      </c>
      <c r="H33" s="110">
        <v>4</v>
      </c>
      <c r="I33" s="110">
        <v>8</v>
      </c>
      <c r="J33" s="110">
        <v>4</v>
      </c>
      <c r="K33" s="110">
        <v>568</v>
      </c>
      <c r="L33" s="24">
        <v>3410.3090000000002</v>
      </c>
      <c r="M33" s="24" t="s">
        <v>1993</v>
      </c>
      <c r="N33" s="106">
        <v>144629.66</v>
      </c>
      <c r="O33" s="24">
        <v>0</v>
      </c>
      <c r="P33" s="24"/>
      <c r="Q33" s="106">
        <v>76081.73</v>
      </c>
      <c r="R33" s="106">
        <v>1935.37</v>
      </c>
      <c r="S33" s="106">
        <v>2201.21</v>
      </c>
      <c r="T33" s="106">
        <v>199762.03</v>
      </c>
      <c r="U33" s="106">
        <v>12750.77</v>
      </c>
      <c r="W33" s="108" t="s">
        <v>1993</v>
      </c>
      <c r="X33" s="108" t="s">
        <v>1993</v>
      </c>
      <c r="Y33" s="108">
        <v>0.17</v>
      </c>
      <c r="Z33" s="108">
        <v>0</v>
      </c>
      <c r="AA33" s="108">
        <v>0.01</v>
      </c>
      <c r="AB33" s="108">
        <v>0.46</v>
      </c>
      <c r="AC33" s="108">
        <v>0.03</v>
      </c>
      <c r="AD33" s="112" t="str">
        <f t="shared" si="49"/>
        <v/>
      </c>
      <c r="AE33" s="112">
        <f t="shared" si="50"/>
        <v>0</v>
      </c>
      <c r="AF33" s="112">
        <f t="shared" si="44"/>
        <v>0</v>
      </c>
      <c r="AG33" s="112">
        <f t="shared" si="51"/>
        <v>0</v>
      </c>
      <c r="AH33" s="112">
        <f t="shared" si="52"/>
        <v>0</v>
      </c>
      <c r="AI33" s="114" t="str">
        <f t="shared" si="45"/>
        <v/>
      </c>
      <c r="AJ33" s="114" t="str">
        <f t="shared" si="53"/>
        <v/>
      </c>
      <c r="AK33" s="114" t="str">
        <f t="shared" si="54"/>
        <v/>
      </c>
      <c r="AL33" s="114" t="str">
        <f t="shared" si="55"/>
        <v/>
      </c>
      <c r="AM33" s="114" t="str">
        <f t="shared" si="56"/>
        <v/>
      </c>
      <c r="AN33" s="116" t="str">
        <f t="shared" si="46"/>
        <v/>
      </c>
      <c r="AO33" s="116" t="str">
        <f t="shared" si="57"/>
        <v/>
      </c>
      <c r="AP33" s="116" t="str">
        <f t="shared" si="58"/>
        <v/>
      </c>
      <c r="AQ33" s="116" t="str">
        <f t="shared" si="59"/>
        <v/>
      </c>
      <c r="AR33" s="116" t="str">
        <f t="shared" si="60"/>
        <v/>
      </c>
      <c r="AS33" s="117">
        <f t="shared" si="47"/>
        <v>0</v>
      </c>
      <c r="AT33" s="117">
        <f t="shared" si="61"/>
        <v>11.05</v>
      </c>
      <c r="AU33" s="117">
        <f t="shared" si="62"/>
        <v>111.18</v>
      </c>
      <c r="AV33" s="117">
        <f t="shared" si="63"/>
        <v>8.33</v>
      </c>
      <c r="AW33" s="117">
        <f t="shared" si="64"/>
        <v>82.960000000000008</v>
      </c>
      <c r="AX33" s="118">
        <f t="shared" si="26"/>
        <v>0</v>
      </c>
      <c r="AY33" s="118">
        <f t="shared" si="27"/>
        <v>0</v>
      </c>
      <c r="AZ33" s="118">
        <f t="shared" si="28"/>
        <v>0</v>
      </c>
      <c r="BA33" s="118">
        <f t="shared" si="29"/>
        <v>0</v>
      </c>
      <c r="BB33" s="118">
        <f t="shared" si="30"/>
        <v>0</v>
      </c>
      <c r="BC33" s="119">
        <f t="shared" si="31"/>
        <v>0</v>
      </c>
      <c r="BD33" s="119">
        <f t="shared" si="32"/>
        <v>0.65</v>
      </c>
      <c r="BE33" s="119">
        <f t="shared" si="33"/>
        <v>6.54</v>
      </c>
      <c r="BF33" s="119">
        <f t="shared" si="34"/>
        <v>0.49</v>
      </c>
      <c r="BG33" s="119">
        <f t="shared" si="35"/>
        <v>4.88</v>
      </c>
      <c r="BH33" s="120">
        <f t="shared" si="65"/>
        <v>0</v>
      </c>
      <c r="BI33" s="120">
        <f t="shared" si="70"/>
        <v>29.900000000000002</v>
      </c>
      <c r="BJ33" s="120">
        <f t="shared" si="71"/>
        <v>300.84000000000003</v>
      </c>
      <c r="BK33" s="120">
        <f t="shared" si="72"/>
        <v>22.540000000000003</v>
      </c>
      <c r="BL33" s="120">
        <f t="shared" si="73"/>
        <v>224.48000000000002</v>
      </c>
      <c r="BM33" s="121">
        <f t="shared" si="48"/>
        <v>0</v>
      </c>
      <c r="BN33" s="121">
        <f t="shared" si="66"/>
        <v>1.95</v>
      </c>
      <c r="BO33" s="121">
        <f t="shared" si="67"/>
        <v>19.62</v>
      </c>
      <c r="BP33" s="121">
        <f t="shared" si="68"/>
        <v>1.47</v>
      </c>
      <c r="BQ33" s="121">
        <f t="shared" si="69"/>
        <v>14.639999999999999</v>
      </c>
    </row>
    <row r="34" spans="1:69">
      <c r="A34" t="s">
        <v>1721</v>
      </c>
      <c r="B34" s="110" t="s">
        <v>1993</v>
      </c>
      <c r="C34" s="110" t="s">
        <v>1993</v>
      </c>
      <c r="D34" s="110">
        <v>567</v>
      </c>
      <c r="E34" s="110" t="s">
        <v>1993</v>
      </c>
      <c r="F34" s="110" t="s">
        <v>1991</v>
      </c>
      <c r="G34" s="111">
        <v>1624</v>
      </c>
      <c r="H34" s="110">
        <v>138</v>
      </c>
      <c r="I34" s="110" t="s">
        <v>1991</v>
      </c>
      <c r="J34" s="110" t="s">
        <v>1993</v>
      </c>
      <c r="K34" s="111">
        <v>13851</v>
      </c>
      <c r="L34" s="24">
        <v>47303</v>
      </c>
      <c r="M34" s="106">
        <v>41313</v>
      </c>
      <c r="N34" s="106">
        <v>1864.09</v>
      </c>
      <c r="O34" s="24">
        <v>306</v>
      </c>
      <c r="P34" s="24" t="s">
        <v>1993</v>
      </c>
      <c r="Q34" s="106">
        <v>6385.47</v>
      </c>
      <c r="R34" s="24">
        <v>2.5299999999999998</v>
      </c>
      <c r="S34" s="24">
        <v>31</v>
      </c>
      <c r="T34" s="106">
        <v>117406</v>
      </c>
      <c r="U34" s="106">
        <v>7494</v>
      </c>
      <c r="V34" s="108">
        <v>0.47</v>
      </c>
      <c r="W34" s="108">
        <v>0</v>
      </c>
      <c r="X34" s="108" t="s">
        <v>1993</v>
      </c>
      <c r="Y34" s="108">
        <v>0.05</v>
      </c>
      <c r="Z34" s="108">
        <v>0</v>
      </c>
      <c r="AA34" s="108">
        <v>0</v>
      </c>
      <c r="AB34" s="108">
        <v>0.88</v>
      </c>
      <c r="AC34" s="108">
        <v>0.06</v>
      </c>
      <c r="AD34" s="112">
        <f t="shared" si="49"/>
        <v>763.28</v>
      </c>
      <c r="AE34" s="112">
        <f t="shared" si="50"/>
        <v>64.86</v>
      </c>
      <c r="AF34" s="112" t="str">
        <f t="shared" si="44"/>
        <v/>
      </c>
      <c r="AG34" s="112" t="str">
        <f t="shared" si="51"/>
        <v/>
      </c>
      <c r="AH34" s="112">
        <f t="shared" si="52"/>
        <v>6509.9699999999993</v>
      </c>
      <c r="AI34" s="114" t="str">
        <f t="shared" si="45"/>
        <v/>
      </c>
      <c r="AJ34" s="114" t="str">
        <f t="shared" si="53"/>
        <v/>
      </c>
      <c r="AK34" s="114">
        <f t="shared" si="54"/>
        <v>0</v>
      </c>
      <c r="AL34" s="114" t="str">
        <f t="shared" si="55"/>
        <v/>
      </c>
      <c r="AM34" s="114" t="str">
        <f t="shared" si="56"/>
        <v/>
      </c>
      <c r="AN34" s="116" t="str">
        <f t="shared" si="46"/>
        <v/>
      </c>
      <c r="AO34" s="116" t="str">
        <f t="shared" si="57"/>
        <v/>
      </c>
      <c r="AP34" s="116" t="str">
        <f t="shared" si="58"/>
        <v/>
      </c>
      <c r="AQ34" s="116" t="str">
        <f t="shared" si="59"/>
        <v/>
      </c>
      <c r="AR34" s="116" t="str">
        <f t="shared" si="60"/>
        <v/>
      </c>
      <c r="AS34" s="117" t="str">
        <f t="shared" si="47"/>
        <v/>
      </c>
      <c r="AT34" s="117" t="str">
        <f t="shared" si="61"/>
        <v/>
      </c>
      <c r="AU34" s="117">
        <f t="shared" si="62"/>
        <v>28.35</v>
      </c>
      <c r="AV34" s="117" t="str">
        <f t="shared" si="63"/>
        <v/>
      </c>
      <c r="AW34" s="117" t="str">
        <f t="shared" si="64"/>
        <v/>
      </c>
      <c r="AX34" s="118" t="str">
        <f t="shared" si="26"/>
        <v/>
      </c>
      <c r="AY34" s="118" t="str">
        <f t="shared" si="27"/>
        <v/>
      </c>
      <c r="AZ34" s="118">
        <f t="shared" si="28"/>
        <v>0</v>
      </c>
      <c r="BA34" s="118" t="str">
        <f t="shared" si="29"/>
        <v/>
      </c>
      <c r="BB34" s="118" t="str">
        <f t="shared" si="30"/>
        <v/>
      </c>
      <c r="BC34" s="119" t="str">
        <f t="shared" si="31"/>
        <v/>
      </c>
      <c r="BD34" s="119" t="str">
        <f t="shared" si="32"/>
        <v/>
      </c>
      <c r="BE34" s="119">
        <f t="shared" si="33"/>
        <v>0</v>
      </c>
      <c r="BF34" s="119" t="str">
        <f t="shared" si="34"/>
        <v/>
      </c>
      <c r="BG34" s="119" t="str">
        <f t="shared" si="35"/>
        <v/>
      </c>
      <c r="BH34" s="120" t="str">
        <f t="shared" si="65"/>
        <v/>
      </c>
      <c r="BI34" s="120" t="str">
        <f t="shared" si="70"/>
        <v/>
      </c>
      <c r="BJ34" s="120">
        <f t="shared" si="71"/>
        <v>498.96</v>
      </c>
      <c r="BK34" s="120" t="str">
        <f t="shared" si="72"/>
        <v/>
      </c>
      <c r="BL34" s="120" t="str">
        <f t="shared" si="73"/>
        <v/>
      </c>
      <c r="BM34" s="121" t="str">
        <f t="shared" si="48"/>
        <v/>
      </c>
      <c r="BN34" s="121" t="str">
        <f t="shared" si="66"/>
        <v/>
      </c>
      <c r="BO34" s="121">
        <f t="shared" si="67"/>
        <v>34.019999999999996</v>
      </c>
      <c r="BP34" s="121" t="str">
        <f t="shared" si="68"/>
        <v/>
      </c>
      <c r="BQ34" s="121" t="str">
        <f t="shared" si="69"/>
        <v/>
      </c>
    </row>
    <row r="35" spans="1:69">
      <c r="A35" t="s">
        <v>1715</v>
      </c>
      <c r="B35" s="110" t="s">
        <v>1993</v>
      </c>
      <c r="C35" s="110">
        <v>147</v>
      </c>
      <c r="D35" s="110">
        <v>97</v>
      </c>
      <c r="E35" s="110" t="s">
        <v>1993</v>
      </c>
      <c r="F35" s="110">
        <v>513</v>
      </c>
      <c r="G35" s="110" t="s">
        <v>1993</v>
      </c>
      <c r="H35" s="110" t="s">
        <v>1993</v>
      </c>
      <c r="I35" s="110" t="s">
        <v>1993</v>
      </c>
      <c r="J35" s="110" t="s">
        <v>1993</v>
      </c>
      <c r="K35" s="110" t="s">
        <v>1993</v>
      </c>
      <c r="L35" s="24">
        <v>0</v>
      </c>
      <c r="M35" s="24" t="s">
        <v>1993</v>
      </c>
      <c r="N35" s="24">
        <v>122.36</v>
      </c>
      <c r="O35" s="24">
        <v>82.893000000000001</v>
      </c>
      <c r="P35" s="24">
        <v>1.67</v>
      </c>
      <c r="Q35" s="106">
        <v>2842</v>
      </c>
      <c r="R35" s="24" t="s">
        <v>1993</v>
      </c>
      <c r="S35" s="24">
        <v>398.97</v>
      </c>
      <c r="T35" s="106">
        <v>13110.68</v>
      </c>
      <c r="U35" s="24">
        <v>836.85</v>
      </c>
      <c r="W35" s="108">
        <v>0</v>
      </c>
      <c r="X35" s="108">
        <v>0</v>
      </c>
      <c r="Y35" s="108">
        <v>0.16</v>
      </c>
      <c r="Z35" s="108" t="s">
        <v>1993</v>
      </c>
      <c r="AA35" s="108">
        <v>0.02</v>
      </c>
      <c r="AB35" s="108">
        <v>0.75</v>
      </c>
      <c r="AC35" s="108">
        <v>0.05</v>
      </c>
      <c r="AD35" s="112" t="str">
        <f t="shared" si="49"/>
        <v/>
      </c>
      <c r="AE35" s="112" t="str">
        <f t="shared" si="50"/>
        <v/>
      </c>
      <c r="AF35" s="112" t="str">
        <f t="shared" si="44"/>
        <v/>
      </c>
      <c r="AG35" s="112" t="str">
        <f t="shared" si="51"/>
        <v/>
      </c>
      <c r="AH35" s="112" t="str">
        <f t="shared" si="52"/>
        <v/>
      </c>
      <c r="AI35" s="114" t="str">
        <f t="shared" si="45"/>
        <v/>
      </c>
      <c r="AJ35" s="114">
        <f t="shared" si="53"/>
        <v>0</v>
      </c>
      <c r="AK35" s="114">
        <f t="shared" si="54"/>
        <v>0</v>
      </c>
      <c r="AL35" s="114" t="str">
        <f t="shared" si="55"/>
        <v/>
      </c>
      <c r="AM35" s="114">
        <f t="shared" si="56"/>
        <v>0</v>
      </c>
      <c r="AN35" s="116" t="str">
        <f t="shared" si="46"/>
        <v/>
      </c>
      <c r="AO35" s="116">
        <f t="shared" si="57"/>
        <v>0</v>
      </c>
      <c r="AP35" s="116">
        <f t="shared" si="58"/>
        <v>0</v>
      </c>
      <c r="AQ35" s="116" t="str">
        <f t="shared" si="59"/>
        <v/>
      </c>
      <c r="AR35" s="116">
        <f t="shared" si="60"/>
        <v>0</v>
      </c>
      <c r="AS35" s="117" t="str">
        <f t="shared" si="47"/>
        <v/>
      </c>
      <c r="AT35" s="117">
        <f t="shared" si="61"/>
        <v>23.52</v>
      </c>
      <c r="AU35" s="117">
        <f t="shared" si="62"/>
        <v>15.52</v>
      </c>
      <c r="AV35" s="117" t="str">
        <f t="shared" si="63"/>
        <v/>
      </c>
      <c r="AW35" s="117">
        <f t="shared" si="64"/>
        <v>82.08</v>
      </c>
      <c r="AX35" s="118" t="str">
        <f t="shared" si="26"/>
        <v/>
      </c>
      <c r="AY35" s="118" t="str">
        <f t="shared" si="27"/>
        <v/>
      </c>
      <c r="AZ35" s="118" t="str">
        <f t="shared" si="28"/>
        <v/>
      </c>
      <c r="BA35" s="118" t="str">
        <f t="shared" si="29"/>
        <v/>
      </c>
      <c r="BB35" s="118" t="str">
        <f t="shared" si="30"/>
        <v/>
      </c>
      <c r="BC35" s="119" t="str">
        <f t="shared" si="31"/>
        <v/>
      </c>
      <c r="BD35" s="119">
        <f t="shared" si="32"/>
        <v>2.94</v>
      </c>
      <c r="BE35" s="119">
        <f t="shared" si="33"/>
        <v>1.94</v>
      </c>
      <c r="BF35" s="119" t="str">
        <f t="shared" si="34"/>
        <v/>
      </c>
      <c r="BG35" s="119">
        <f t="shared" si="35"/>
        <v>10.26</v>
      </c>
      <c r="BH35" s="120" t="str">
        <f t="shared" si="65"/>
        <v/>
      </c>
      <c r="BI35" s="120">
        <f t="shared" si="70"/>
        <v>110.25</v>
      </c>
      <c r="BJ35" s="120">
        <f t="shared" si="71"/>
        <v>72.75</v>
      </c>
      <c r="BK35" s="120" t="str">
        <f t="shared" si="72"/>
        <v/>
      </c>
      <c r="BL35" s="120">
        <f t="shared" si="73"/>
        <v>384.75</v>
      </c>
      <c r="BM35" s="121" t="str">
        <f t="shared" si="48"/>
        <v/>
      </c>
      <c r="BN35" s="121">
        <f t="shared" si="66"/>
        <v>7.3500000000000005</v>
      </c>
      <c r="BO35" s="121">
        <f t="shared" si="67"/>
        <v>4.8500000000000005</v>
      </c>
      <c r="BP35" s="121" t="str">
        <f t="shared" si="68"/>
        <v/>
      </c>
      <c r="BQ35" s="121">
        <f t="shared" si="69"/>
        <v>25.650000000000002</v>
      </c>
    </row>
    <row r="36" spans="1:69">
      <c r="A36" t="s">
        <v>1717</v>
      </c>
      <c r="B36" s="110" t="s">
        <v>1993</v>
      </c>
      <c r="C36" s="111">
        <v>1540</v>
      </c>
      <c r="D36" s="110">
        <v>106</v>
      </c>
      <c r="E36" s="110" t="s">
        <v>1993</v>
      </c>
      <c r="F36" s="110">
        <v>184</v>
      </c>
      <c r="G36" s="110" t="s">
        <v>1993</v>
      </c>
      <c r="H36" s="110" t="s">
        <v>1993</v>
      </c>
      <c r="I36" s="110" t="s">
        <v>1993</v>
      </c>
      <c r="J36" s="110" t="s">
        <v>1993</v>
      </c>
      <c r="K36" s="110" t="s">
        <v>1993</v>
      </c>
      <c r="L36" s="24">
        <v>58.515999999999998</v>
      </c>
      <c r="M36" s="24" t="s">
        <v>1993</v>
      </c>
      <c r="N36" s="106">
        <v>2133.9</v>
      </c>
      <c r="O36" s="24">
        <v>2225</v>
      </c>
      <c r="P36" s="24" t="s">
        <v>1993</v>
      </c>
      <c r="Q36" s="106">
        <v>7887.89</v>
      </c>
      <c r="R36" s="24">
        <v>50.32</v>
      </c>
      <c r="S36" s="24">
        <v>963.04</v>
      </c>
      <c r="T36" s="106">
        <v>21874.86</v>
      </c>
      <c r="U36" s="106">
        <v>1396.27</v>
      </c>
      <c r="W36" s="108">
        <v>0.06</v>
      </c>
      <c r="X36" s="108" t="s">
        <v>1993</v>
      </c>
      <c r="Y36" s="108">
        <v>0.22</v>
      </c>
      <c r="Z36" s="108">
        <v>0</v>
      </c>
      <c r="AA36" s="108">
        <v>0.03</v>
      </c>
      <c r="AB36" s="108">
        <v>0.6</v>
      </c>
      <c r="AC36" s="108">
        <v>0.04</v>
      </c>
      <c r="AD36" s="112" t="str">
        <f t="shared" si="49"/>
        <v/>
      </c>
      <c r="AE36" s="112" t="str">
        <f t="shared" si="50"/>
        <v/>
      </c>
      <c r="AF36" s="112" t="str">
        <f t="shared" si="44"/>
        <v/>
      </c>
      <c r="AG36" s="112" t="str">
        <f t="shared" si="51"/>
        <v/>
      </c>
      <c r="AH36" s="112" t="str">
        <f t="shared" si="52"/>
        <v/>
      </c>
      <c r="AI36" s="114" t="str">
        <f t="shared" si="45"/>
        <v/>
      </c>
      <c r="AJ36" s="114">
        <f t="shared" si="53"/>
        <v>92.399999999999991</v>
      </c>
      <c r="AK36" s="114">
        <f t="shared" si="54"/>
        <v>6.3599999999999994</v>
      </c>
      <c r="AL36" s="114" t="str">
        <f t="shared" si="55"/>
        <v/>
      </c>
      <c r="AM36" s="114">
        <f t="shared" si="56"/>
        <v>11.04</v>
      </c>
      <c r="AN36" s="116" t="str">
        <f t="shared" si="46"/>
        <v/>
      </c>
      <c r="AO36" s="116" t="str">
        <f t="shared" si="57"/>
        <v/>
      </c>
      <c r="AP36" s="116" t="str">
        <f t="shared" si="58"/>
        <v/>
      </c>
      <c r="AQ36" s="116" t="str">
        <f t="shared" si="59"/>
        <v/>
      </c>
      <c r="AR36" s="116" t="str">
        <f t="shared" si="60"/>
        <v/>
      </c>
      <c r="AS36" s="117" t="str">
        <f t="shared" si="47"/>
        <v/>
      </c>
      <c r="AT36" s="117">
        <f t="shared" si="61"/>
        <v>338.8</v>
      </c>
      <c r="AU36" s="117">
        <f t="shared" si="62"/>
        <v>23.32</v>
      </c>
      <c r="AV36" s="117" t="str">
        <f t="shared" si="63"/>
        <v/>
      </c>
      <c r="AW36" s="117">
        <f t="shared" si="64"/>
        <v>40.479999999999997</v>
      </c>
      <c r="AX36" s="118" t="str">
        <f t="shared" si="26"/>
        <v/>
      </c>
      <c r="AY36" s="118">
        <f t="shared" si="27"/>
        <v>0</v>
      </c>
      <c r="AZ36" s="118">
        <f t="shared" si="28"/>
        <v>0</v>
      </c>
      <c r="BA36" s="118" t="str">
        <f t="shared" si="29"/>
        <v/>
      </c>
      <c r="BB36" s="118">
        <f t="shared" si="30"/>
        <v>0</v>
      </c>
      <c r="BC36" s="119" t="str">
        <f t="shared" si="31"/>
        <v/>
      </c>
      <c r="BD36" s="119">
        <f t="shared" si="32"/>
        <v>46.199999999999996</v>
      </c>
      <c r="BE36" s="119">
        <f t="shared" si="33"/>
        <v>3.1799999999999997</v>
      </c>
      <c r="BF36" s="119" t="str">
        <f t="shared" si="34"/>
        <v/>
      </c>
      <c r="BG36" s="119">
        <f t="shared" si="35"/>
        <v>5.52</v>
      </c>
      <c r="BH36" s="120" t="str">
        <f t="shared" si="65"/>
        <v/>
      </c>
      <c r="BI36" s="120">
        <f t="shared" si="70"/>
        <v>924</v>
      </c>
      <c r="BJ36" s="120">
        <f t="shared" si="71"/>
        <v>63.599999999999994</v>
      </c>
      <c r="BK36" s="120" t="str">
        <f t="shared" si="72"/>
        <v/>
      </c>
      <c r="BL36" s="120">
        <f t="shared" si="73"/>
        <v>110.39999999999999</v>
      </c>
      <c r="BM36" s="121" t="str">
        <f t="shared" si="48"/>
        <v/>
      </c>
      <c r="BN36" s="121">
        <f t="shared" si="66"/>
        <v>61.6</v>
      </c>
      <c r="BO36" s="121">
        <f t="shared" si="67"/>
        <v>4.24</v>
      </c>
      <c r="BP36" s="121" t="str">
        <f t="shared" si="68"/>
        <v/>
      </c>
      <c r="BQ36" s="121">
        <f t="shared" si="69"/>
        <v>7.36</v>
      </c>
    </row>
    <row r="37" spans="1:69">
      <c r="A37" t="s">
        <v>1728</v>
      </c>
      <c r="B37" s="110">
        <v>0</v>
      </c>
      <c r="C37" s="111">
        <v>4012</v>
      </c>
      <c r="D37" s="111">
        <v>5946</v>
      </c>
      <c r="E37" s="110">
        <v>0</v>
      </c>
      <c r="F37" s="111">
        <v>4617</v>
      </c>
      <c r="G37" s="110"/>
      <c r="H37" s="110"/>
      <c r="I37" s="110"/>
      <c r="J37" s="110"/>
      <c r="K37" s="110"/>
      <c r="L37" s="24">
        <v>1.2</v>
      </c>
      <c r="M37" s="24" t="s">
        <v>1993</v>
      </c>
      <c r="N37" s="106">
        <v>10314.9</v>
      </c>
      <c r="O37" s="24">
        <v>0</v>
      </c>
      <c r="P37" s="24"/>
      <c r="Q37" s="106">
        <v>71344.17</v>
      </c>
      <c r="R37" s="24">
        <v>856.13</v>
      </c>
      <c r="S37" s="106">
        <v>5817</v>
      </c>
      <c r="T37" s="106">
        <v>120614.88</v>
      </c>
      <c r="U37" s="106">
        <v>7698.82</v>
      </c>
      <c r="V37" s="108" t="s">
        <v>1993</v>
      </c>
      <c r="W37" s="108" t="s">
        <v>1993</v>
      </c>
      <c r="X37" s="108" t="s">
        <v>1993</v>
      </c>
      <c r="Y37" s="108">
        <v>0.33</v>
      </c>
      <c r="Z37" s="108">
        <v>0</v>
      </c>
      <c r="AA37" s="108">
        <v>0.03</v>
      </c>
      <c r="AB37" s="108">
        <v>0.56000000000000005</v>
      </c>
      <c r="AC37" s="108">
        <v>0.04</v>
      </c>
      <c r="AD37" s="112" t="str">
        <f t="shared" si="49"/>
        <v/>
      </c>
      <c r="AE37" s="112" t="str">
        <f t="shared" si="50"/>
        <v/>
      </c>
      <c r="AF37" s="112" t="str">
        <f t="shared" si="44"/>
        <v/>
      </c>
      <c r="AG37" s="112" t="str">
        <f t="shared" si="51"/>
        <v/>
      </c>
      <c r="AH37" s="112" t="str">
        <f t="shared" si="52"/>
        <v/>
      </c>
      <c r="AI37" s="114" t="str">
        <f t="shared" si="45"/>
        <v/>
      </c>
      <c r="AJ37" s="114" t="str">
        <f t="shared" si="53"/>
        <v/>
      </c>
      <c r="AK37" s="114" t="str">
        <f t="shared" si="54"/>
        <v/>
      </c>
      <c r="AL37" s="114" t="str">
        <f t="shared" si="55"/>
        <v/>
      </c>
      <c r="AM37" s="114" t="str">
        <f t="shared" si="56"/>
        <v/>
      </c>
      <c r="AN37" s="116" t="str">
        <f t="shared" si="46"/>
        <v/>
      </c>
      <c r="AO37" s="116" t="str">
        <f t="shared" si="57"/>
        <v/>
      </c>
      <c r="AP37" s="116" t="str">
        <f t="shared" si="58"/>
        <v/>
      </c>
      <c r="AQ37" s="116" t="str">
        <f t="shared" si="59"/>
        <v/>
      </c>
      <c r="AR37" s="116" t="str">
        <f t="shared" si="60"/>
        <v/>
      </c>
      <c r="AS37" s="117">
        <f t="shared" si="47"/>
        <v>0</v>
      </c>
      <c r="AT37" s="117">
        <f t="shared" si="61"/>
        <v>1323.96</v>
      </c>
      <c r="AU37" s="117">
        <f t="shared" si="62"/>
        <v>1962.18</v>
      </c>
      <c r="AV37" s="117">
        <f t="shared" si="63"/>
        <v>0</v>
      </c>
      <c r="AW37" s="117">
        <f t="shared" si="64"/>
        <v>1523.6100000000001</v>
      </c>
      <c r="AX37" s="118">
        <f t="shared" si="26"/>
        <v>0</v>
      </c>
      <c r="AY37" s="118">
        <f t="shared" si="27"/>
        <v>0</v>
      </c>
      <c r="AZ37" s="118">
        <f t="shared" si="28"/>
        <v>0</v>
      </c>
      <c r="BA37" s="118">
        <f t="shared" si="29"/>
        <v>0</v>
      </c>
      <c r="BB37" s="118">
        <f t="shared" si="30"/>
        <v>0</v>
      </c>
      <c r="BC37" s="119">
        <f t="shared" si="31"/>
        <v>0</v>
      </c>
      <c r="BD37" s="119">
        <f t="shared" si="32"/>
        <v>120.36</v>
      </c>
      <c r="BE37" s="119">
        <f t="shared" si="33"/>
        <v>178.38</v>
      </c>
      <c r="BF37" s="119">
        <f t="shared" si="34"/>
        <v>0</v>
      </c>
      <c r="BG37" s="119">
        <f t="shared" si="35"/>
        <v>138.51</v>
      </c>
      <c r="BH37" s="120">
        <f t="shared" si="65"/>
        <v>0</v>
      </c>
      <c r="BI37" s="120">
        <f t="shared" si="70"/>
        <v>2246.7200000000003</v>
      </c>
      <c r="BJ37" s="120">
        <f t="shared" si="71"/>
        <v>3329.76</v>
      </c>
      <c r="BK37" s="120">
        <f t="shared" si="72"/>
        <v>0</v>
      </c>
      <c r="BL37" s="120">
        <f t="shared" si="73"/>
        <v>2585.5200000000004</v>
      </c>
      <c r="BM37" s="121">
        <f t="shared" si="48"/>
        <v>0</v>
      </c>
      <c r="BN37" s="121">
        <f t="shared" si="66"/>
        <v>160.47999999999999</v>
      </c>
      <c r="BO37" s="121">
        <f t="shared" si="67"/>
        <v>237.84</v>
      </c>
      <c r="BP37" s="121">
        <f t="shared" si="68"/>
        <v>0</v>
      </c>
      <c r="BQ37" s="121">
        <f t="shared" si="69"/>
        <v>184.68</v>
      </c>
    </row>
    <row r="38" spans="1:69">
      <c r="B38" s="107">
        <f>SUM(B7:B37)</f>
        <v>2921</v>
      </c>
      <c r="C38" s="107">
        <f t="shared" ref="C38:BN38" si="74">SUM(C7:C37)</f>
        <v>26082</v>
      </c>
      <c r="D38" s="107">
        <f t="shared" si="74"/>
        <v>31749</v>
      </c>
      <c r="E38" s="107">
        <f t="shared" si="74"/>
        <v>2330</v>
      </c>
      <c r="F38" s="107">
        <f t="shared" si="74"/>
        <v>35863</v>
      </c>
      <c r="G38" s="107">
        <f t="shared" si="74"/>
        <v>3084</v>
      </c>
      <c r="H38" s="107">
        <f t="shared" si="74"/>
        <v>4970</v>
      </c>
      <c r="I38" s="107">
        <f t="shared" si="74"/>
        <v>4571</v>
      </c>
      <c r="J38" s="107">
        <f t="shared" si="74"/>
        <v>160</v>
      </c>
      <c r="K38" s="107">
        <f t="shared" si="74"/>
        <v>33719</v>
      </c>
      <c r="L38" s="24">
        <f t="shared" si="74"/>
        <v>180374.03700000001</v>
      </c>
      <c r="M38" s="24">
        <f t="shared" si="74"/>
        <v>47980.19</v>
      </c>
      <c r="N38" s="24">
        <f t="shared" si="74"/>
        <v>553842.73</v>
      </c>
      <c r="O38" s="24">
        <f t="shared" si="74"/>
        <v>57776.502953999996</v>
      </c>
      <c r="P38" s="24">
        <f t="shared" si="74"/>
        <v>46479.079999999987</v>
      </c>
      <c r="Q38" s="24">
        <f t="shared" si="74"/>
        <v>530454.4</v>
      </c>
      <c r="R38" s="24">
        <f t="shared" si="74"/>
        <v>29794.489999999991</v>
      </c>
      <c r="S38" s="24">
        <f t="shared" si="74"/>
        <v>73713.429999999993</v>
      </c>
      <c r="T38" s="24">
        <f t="shared" si="74"/>
        <v>2299974.1899999995</v>
      </c>
      <c r="U38" s="24">
        <f t="shared" si="74"/>
        <v>146806.88</v>
      </c>
      <c r="V38" s="108">
        <f t="shared" si="74"/>
        <v>3.17</v>
      </c>
      <c r="W38" s="108">
        <f t="shared" si="74"/>
        <v>1.04</v>
      </c>
      <c r="X38" s="108">
        <f t="shared" si="74"/>
        <v>0.36000000000000004</v>
      </c>
      <c r="Y38" s="108">
        <f t="shared" si="74"/>
        <v>3.8099999999999996</v>
      </c>
      <c r="Z38" s="108">
        <f t="shared" si="74"/>
        <v>0.26</v>
      </c>
      <c r="AA38" s="108">
        <f t="shared" si="74"/>
        <v>0.6100000000000001</v>
      </c>
      <c r="AB38" s="108">
        <f t="shared" si="74"/>
        <v>19.029999999999994</v>
      </c>
      <c r="AC38" s="108">
        <f t="shared" si="74"/>
        <v>1.2100000000000006</v>
      </c>
      <c r="AD38" s="112">
        <f t="shared" si="49"/>
        <v>9776.2800000000007</v>
      </c>
      <c r="AE38" s="112">
        <f t="shared" si="50"/>
        <v>15754.9</v>
      </c>
      <c r="AF38" s="112">
        <f t="shared" si="44"/>
        <v>14490.07</v>
      </c>
      <c r="AG38" s="112">
        <f t="shared" si="51"/>
        <v>507.2</v>
      </c>
      <c r="AH38" s="112">
        <f t="shared" si="52"/>
        <v>106889.23</v>
      </c>
      <c r="AI38">
        <f t="shared" si="74"/>
        <v>33.370000000000005</v>
      </c>
      <c r="AJ38">
        <f t="shared" si="74"/>
        <v>636.35000000000014</v>
      </c>
      <c r="AK38">
        <f t="shared" si="74"/>
        <v>554.2700000000001</v>
      </c>
      <c r="AL38">
        <f t="shared" si="74"/>
        <v>96.260000000000034</v>
      </c>
      <c r="AM38">
        <f t="shared" si="74"/>
        <v>703.95</v>
      </c>
      <c r="AN38">
        <f t="shared" si="74"/>
        <v>82.13000000000001</v>
      </c>
      <c r="AO38">
        <f t="shared" si="74"/>
        <v>623.43999999999994</v>
      </c>
      <c r="AP38">
        <f t="shared" si="74"/>
        <v>304.60000000000002</v>
      </c>
      <c r="AQ38">
        <f t="shared" si="74"/>
        <v>47.480000000000011</v>
      </c>
      <c r="AR38">
        <f t="shared" si="74"/>
        <v>628.19000000000005</v>
      </c>
      <c r="AS38">
        <f t="shared" si="74"/>
        <v>288.25000000000006</v>
      </c>
      <c r="AT38">
        <f t="shared" si="74"/>
        <v>5073.01</v>
      </c>
      <c r="AU38">
        <f t="shared" si="74"/>
        <v>5381.7799999999988</v>
      </c>
      <c r="AV38">
        <f t="shared" si="74"/>
        <v>549.31999999999994</v>
      </c>
      <c r="AW38">
        <f t="shared" si="74"/>
        <v>6068.85</v>
      </c>
      <c r="AX38">
        <f t="shared" si="74"/>
        <v>0</v>
      </c>
      <c r="AY38">
        <f t="shared" si="74"/>
        <v>252.23999999999998</v>
      </c>
      <c r="AZ38">
        <f t="shared" si="74"/>
        <v>271.37</v>
      </c>
      <c r="BA38">
        <f t="shared" si="74"/>
        <v>59.370000000000005</v>
      </c>
      <c r="BB38">
        <f t="shared" si="74"/>
        <v>354.15</v>
      </c>
      <c r="BC38">
        <f t="shared" si="74"/>
        <v>95.320000000000007</v>
      </c>
      <c r="BD38">
        <f t="shared" si="74"/>
        <v>791.33</v>
      </c>
      <c r="BE38">
        <f t="shared" si="74"/>
        <v>648.70000000000005</v>
      </c>
      <c r="BF38">
        <f t="shared" si="74"/>
        <v>83.109999999999985</v>
      </c>
      <c r="BG38">
        <f t="shared" si="74"/>
        <v>900.21000000000015</v>
      </c>
      <c r="BH38">
        <f t="shared" si="74"/>
        <v>2049.79</v>
      </c>
      <c r="BI38">
        <f t="shared" si="74"/>
        <v>15057.55</v>
      </c>
      <c r="BJ38">
        <f t="shared" si="74"/>
        <v>18803.79</v>
      </c>
      <c r="BK38">
        <f t="shared" si="74"/>
        <v>1172.58</v>
      </c>
      <c r="BL38">
        <f t="shared" si="74"/>
        <v>21519.930000000004</v>
      </c>
      <c r="BM38">
        <f t="shared" si="74"/>
        <v>129.24</v>
      </c>
      <c r="BN38">
        <f t="shared" si="74"/>
        <v>973.29000000000019</v>
      </c>
      <c r="BO38">
        <f t="shared" ref="BO38:BQ38" si="75">SUM(BO7:BO37)</f>
        <v>1235.33</v>
      </c>
      <c r="BP38">
        <f t="shared" si="75"/>
        <v>70.22</v>
      </c>
      <c r="BQ38">
        <f t="shared" si="75"/>
        <v>1395.3500000000001</v>
      </c>
    </row>
    <row r="39" spans="1:69">
      <c r="AD39" s="113">
        <f>AD38/$M38</f>
        <v>0.20375659204350796</v>
      </c>
      <c r="AE39" s="113">
        <f t="shared" ref="AE39:AH39" si="76">AE38/$M38</f>
        <v>0.32836260131525113</v>
      </c>
      <c r="AF39" s="113">
        <f t="shared" si="76"/>
        <v>0.30200109670261827</v>
      </c>
      <c r="AG39" s="113">
        <f t="shared" si="76"/>
        <v>1.0571029418599633E-2</v>
      </c>
      <c r="AH39" s="113">
        <f t="shared" si="76"/>
        <v>2.2277783810360066</v>
      </c>
      <c r="AI39" s="115">
        <f>AI38/$O38</f>
        <v>5.7757043597062713E-4</v>
      </c>
      <c r="AJ39" s="115">
        <f t="shared" ref="AJ39:AM39" si="77">AJ38/$O38</f>
        <v>1.101399301558012E-2</v>
      </c>
      <c r="AK39" s="115">
        <f t="shared" si="77"/>
        <v>9.5933462854491912E-3</v>
      </c>
      <c r="AL39" s="115">
        <f t="shared" si="77"/>
        <v>1.6660752222515008E-3</v>
      </c>
      <c r="AM39" s="115">
        <f t="shared" si="77"/>
        <v>1.2184018831331224E-2</v>
      </c>
      <c r="AN39" s="115">
        <f>AN38/$P38</f>
        <v>1.7670315333263918E-3</v>
      </c>
      <c r="AO39" s="115">
        <f t="shared" ref="AO39:AR39" si="78">AO38/$P38</f>
        <v>1.3413346391537873E-2</v>
      </c>
      <c r="AP39" s="115">
        <f t="shared" si="78"/>
        <v>6.553485998431985E-3</v>
      </c>
      <c r="AQ39" s="115">
        <f t="shared" si="78"/>
        <v>1.0215348496570935E-3</v>
      </c>
      <c r="AR39" s="115">
        <f t="shared" si="78"/>
        <v>1.3515542906615196E-2</v>
      </c>
      <c r="AS39" s="115">
        <f>AS38/$Q38</f>
        <v>5.4340203418050642E-4</v>
      </c>
      <c r="AT39" s="115">
        <f t="shared" ref="AT39:AW39" si="79">AT38/$Q38</f>
        <v>9.5635176181025176E-3</v>
      </c>
      <c r="AU39" s="115">
        <f t="shared" si="79"/>
        <v>1.0145603467517658E-2</v>
      </c>
      <c r="AV39" s="115">
        <f t="shared" si="79"/>
        <v>1.0355649797607483E-3</v>
      </c>
      <c r="AW39" s="115">
        <f t="shared" si="79"/>
        <v>1.1440851466214626E-2</v>
      </c>
      <c r="AX39" s="115">
        <f>AX38/$R38</f>
        <v>0</v>
      </c>
      <c r="AY39" s="115">
        <f t="shared" ref="AY39:BB39" si="80">AY38/$R38</f>
        <v>8.4659948869740698E-3</v>
      </c>
      <c r="AZ39" s="115">
        <f t="shared" si="80"/>
        <v>9.108059913091316E-3</v>
      </c>
      <c r="BA39" s="115">
        <f t="shared" si="80"/>
        <v>1.9926503189012473E-3</v>
      </c>
      <c r="BB39" s="115">
        <f t="shared" si="80"/>
        <v>1.1886425980105721E-2</v>
      </c>
      <c r="BC39" s="115">
        <f>BC38/$S38</f>
        <v>1.2931157863634891E-3</v>
      </c>
      <c r="BD39" s="115">
        <f t="shared" ref="BD39:BG39" si="81">BD38/$S38</f>
        <v>1.0735221519335082E-2</v>
      </c>
      <c r="BE39" s="115">
        <f t="shared" si="81"/>
        <v>8.800295956923998E-3</v>
      </c>
      <c r="BF39" s="115">
        <f t="shared" si="81"/>
        <v>1.1274743286264117E-3</v>
      </c>
      <c r="BG39" s="115">
        <f t="shared" si="81"/>
        <v>1.2212292929524514E-2</v>
      </c>
      <c r="BH39" s="115">
        <f>BH38/$T38</f>
        <v>8.91223044550774E-4</v>
      </c>
      <c r="BI39" s="115">
        <f t="shared" ref="BI39:BL39" si="82">BI38/$T38</f>
        <v>6.5468343364322723E-3</v>
      </c>
      <c r="BJ39" s="115">
        <f t="shared" si="82"/>
        <v>8.1756526146060816E-3</v>
      </c>
      <c r="BK39" s="115">
        <f t="shared" si="82"/>
        <v>5.0982311240631805E-4</v>
      </c>
      <c r="BL39" s="115">
        <f t="shared" si="82"/>
        <v>9.3565963016306753E-3</v>
      </c>
      <c r="BM39" s="115">
        <f>BM38/$U38</f>
        <v>8.8034021293824925E-4</v>
      </c>
      <c r="BN39" s="115">
        <f t="shared" ref="BN39:BQ39" si="83">BN38/$U38</f>
        <v>6.6297301597854283E-3</v>
      </c>
      <c r="BO39" s="115">
        <f t="shared" si="83"/>
        <v>8.4146601303699102E-3</v>
      </c>
      <c r="BP39" s="115">
        <f t="shared" si="83"/>
        <v>4.7831545769517065E-4</v>
      </c>
      <c r="BQ39" s="115">
        <f t="shared" si="83"/>
        <v>9.5046635416541798E-3</v>
      </c>
    </row>
  </sheetData>
  <mergeCells count="11">
    <mergeCell ref="B5:F5"/>
    <mergeCell ref="G5:K5"/>
    <mergeCell ref="AD5:AH5"/>
    <mergeCell ref="AI5:AM5"/>
    <mergeCell ref="L3:U3"/>
    <mergeCell ref="BM5:BQ5"/>
    <mergeCell ref="AN5:AR5"/>
    <mergeCell ref="AS5:AW5"/>
    <mergeCell ref="AX5:BB5"/>
    <mergeCell ref="BC5:BG5"/>
    <mergeCell ref="BH5:BL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06935E-2759-4D28-AFDB-5849E44BA72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041FA4-14A7-47AC-AA9E-873413A125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1B1394-E438-4F31-87E4-8113EB2D6C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ELC</vt:lpstr>
      <vt:lpstr>ELC_Add</vt:lpstr>
      <vt:lpstr>SUP</vt:lpstr>
      <vt:lpstr>IND</vt:lpstr>
      <vt:lpstr>Renovation building stocks</vt:lpstr>
      <vt:lpstr>IND_IIS</vt:lpstr>
      <vt:lpstr>GDPdeflator</vt:lpstr>
      <vt:lpstr>Sheet1</vt:lpstr>
      <vt:lpstr>Folha1</vt:lpstr>
      <vt:lpstr>calculation</vt:lpstr>
      <vt:lpstr>Energy Intensity</vt:lpstr>
      <vt:lpstr>Energy intensity non residentia</vt:lpstr>
      <vt:lpstr>NEW_ENERGY_DATA_MINING</vt:lpstr>
    </vt:vector>
  </TitlesOfParts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ndaaa65</dc:creator>
  <cp:lastModifiedBy>Juliana Barbosa</cp:lastModifiedBy>
  <cp:lastPrinted>2013-10-01T10:12:47Z</cp:lastPrinted>
  <dcterms:created xsi:type="dcterms:W3CDTF">2006-04-22T13:50:13Z</dcterms:created>
  <dcterms:modified xsi:type="dcterms:W3CDTF">2025-05-20T11:34:28Z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451198756694793</vt:r8>
  </property>
  <property fmtid="{D5CDD505-2E9C-101B-9397-08002B2CF9AE}" pid="3" name="ContentTypeId">
    <vt:lpwstr>0x01010074EFC6228ED6F043ACDD38E315A3264B</vt:lpwstr>
  </property>
</Properties>
</file>